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pivotTables/pivotTable3.xml" ContentType="application/vnd.openxmlformats-officedocument.spreadsheetml.pivotTable+xml"/>
  <Override PartName="/xl/comments2.xml" ContentType="application/vnd.openxmlformats-officedocument.spreadsheetml.comments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reto\OneDrive\Documentos\Puc_Lean2016\Banco de Dados de PADS\Banco de Dados\"/>
    </mc:Choice>
  </mc:AlternateContent>
  <bookViews>
    <workbookView xWindow="0" yWindow="0" windowWidth="19200" windowHeight="8370" xr2:uid="{00000000-000D-0000-FFFF-FFFF00000000}"/>
  </bookViews>
  <sheets>
    <sheet name="LISTA_TRAMITES_2017" sheetId="9" r:id="rId1"/>
    <sheet name="Estudo Inicial PADs" sheetId="7" r:id="rId2"/>
    <sheet name="LISTA_TRAMITES" sheetId="1" r:id="rId3"/>
    <sheet name="LISTAFERIADOS" sheetId="8" r:id="rId4"/>
    <sheet name="CalculoGanhoDias" sheetId="2" r:id="rId5"/>
    <sheet name="GRAFICOS DINAMICOS -MEASURE" sheetId="4" r:id="rId6"/>
    <sheet name="LISTA_TRAMITES_SETORES_REL" sheetId="6" r:id="rId7"/>
  </sheets>
  <externalReferences>
    <externalReference r:id="rId8"/>
  </externalReferences>
  <definedNames>
    <definedName name="_xlnm._FilterDatabase" localSheetId="6" hidden="1">LISTA_TRAMITES_SETORES_REL!$A$1:$J$278</definedName>
  </definedNames>
  <calcPr calcId="171027"/>
  <pivotCaches>
    <pivotCache cacheId="0" r:id="rId9"/>
    <pivotCache cacheId="8" r:id="rId10"/>
  </pivotCaches>
</workbook>
</file>

<file path=xl/calcChain.xml><?xml version="1.0" encoding="utf-8"?>
<calcChain xmlns="http://schemas.openxmlformats.org/spreadsheetml/2006/main">
  <c r="N2370" i="9" l="1"/>
  <c r="K2368" i="9"/>
  <c r="L2368" i="9" s="1"/>
  <c r="N2366" i="9"/>
  <c r="K2364" i="9"/>
  <c r="L2364" i="9" s="1"/>
  <c r="N2362" i="9"/>
  <c r="K2360" i="9"/>
  <c r="L2360" i="9" s="1"/>
  <c r="N2358" i="9"/>
  <c r="K2356" i="9"/>
  <c r="L2356" i="9" s="1"/>
  <c r="N2354" i="9"/>
  <c r="K2352" i="9"/>
  <c r="L2352" i="9" s="1"/>
  <c r="N2350" i="9"/>
  <c r="K2348" i="9"/>
  <c r="L2348" i="9" s="1"/>
  <c r="N2346" i="9"/>
  <c r="K2344" i="9"/>
  <c r="L2344" i="9" s="1"/>
  <c r="N2342" i="9"/>
  <c r="K2340" i="9"/>
  <c r="L2340" i="9" s="1"/>
  <c r="N2338" i="9"/>
  <c r="K2337" i="9"/>
  <c r="L2337" i="9" s="1"/>
  <c r="K2336" i="9"/>
  <c r="L2336" i="9" s="1"/>
  <c r="N2334" i="9"/>
  <c r="K2333" i="9"/>
  <c r="L2333" i="9" s="1"/>
  <c r="E2333" i="9"/>
  <c r="E2334" i="9"/>
  <c r="E2335" i="9"/>
  <c r="E2336" i="9"/>
  <c r="E2337" i="9"/>
  <c r="E2338" i="9"/>
  <c r="E2339" i="9"/>
  <c r="E2340" i="9"/>
  <c r="E2341" i="9"/>
  <c r="E2342" i="9"/>
  <c r="E2343" i="9"/>
  <c r="E2344" i="9"/>
  <c r="E2345" i="9"/>
  <c r="E2346" i="9"/>
  <c r="E2347" i="9"/>
  <c r="E2348" i="9"/>
  <c r="E2349" i="9"/>
  <c r="E2350" i="9"/>
  <c r="E2351" i="9"/>
  <c r="E2352" i="9"/>
  <c r="E2353" i="9"/>
  <c r="E2354" i="9"/>
  <c r="E2355" i="9"/>
  <c r="E2356" i="9"/>
  <c r="E2357" i="9"/>
  <c r="E2358" i="9"/>
  <c r="E2359" i="9"/>
  <c r="E2360" i="9"/>
  <c r="E2361" i="9"/>
  <c r="E2362" i="9"/>
  <c r="E2363" i="9"/>
  <c r="E2364" i="9"/>
  <c r="E2365" i="9"/>
  <c r="E2366" i="9"/>
  <c r="E2367" i="9"/>
  <c r="E2368" i="9"/>
  <c r="E2369" i="9"/>
  <c r="E2370" i="9"/>
  <c r="E2371" i="9"/>
  <c r="K2335" i="9"/>
  <c r="L2335" i="9" s="1"/>
  <c r="K2339" i="9"/>
  <c r="L2339" i="9" s="1"/>
  <c r="K2341" i="9"/>
  <c r="L2341" i="9" s="1"/>
  <c r="K2343" i="9"/>
  <c r="L2343" i="9" s="1"/>
  <c r="K2345" i="9"/>
  <c r="L2345" i="9" s="1"/>
  <c r="K2347" i="9"/>
  <c r="L2347" i="9" s="1"/>
  <c r="K2349" i="9"/>
  <c r="L2349" i="9" s="1"/>
  <c r="K2351" i="9"/>
  <c r="L2351" i="9" s="1"/>
  <c r="K2353" i="9"/>
  <c r="L2353" i="9" s="1"/>
  <c r="K2355" i="9"/>
  <c r="L2355" i="9" s="1"/>
  <c r="K2357" i="9"/>
  <c r="L2357" i="9" s="1"/>
  <c r="K2359" i="9"/>
  <c r="L2359" i="9" s="1"/>
  <c r="K2361" i="9"/>
  <c r="L2361" i="9" s="1"/>
  <c r="K2363" i="9"/>
  <c r="L2363" i="9" s="1"/>
  <c r="K2365" i="9"/>
  <c r="L2365" i="9" s="1"/>
  <c r="K2367" i="9"/>
  <c r="L2367" i="9" s="1"/>
  <c r="K2369" i="9"/>
  <c r="L2369" i="9" s="1"/>
  <c r="K2371" i="9"/>
  <c r="L2371" i="9" s="1"/>
  <c r="M2333" i="9"/>
  <c r="M2335" i="9"/>
  <c r="M2337" i="9"/>
  <c r="M2339" i="9"/>
  <c r="M2341" i="9"/>
  <c r="M2343" i="9"/>
  <c r="M2345" i="9"/>
  <c r="M2347" i="9"/>
  <c r="M2349" i="9"/>
  <c r="M2351" i="9"/>
  <c r="M2353" i="9"/>
  <c r="M2355" i="9"/>
  <c r="M2357" i="9"/>
  <c r="M2359" i="9"/>
  <c r="M2361" i="9"/>
  <c r="M2363" i="9"/>
  <c r="M2365" i="9"/>
  <c r="M2367" i="9"/>
  <c r="M2369" i="9"/>
  <c r="M2371" i="9"/>
  <c r="N2333" i="9"/>
  <c r="N2335" i="9"/>
  <c r="N2336" i="9"/>
  <c r="N2337" i="9"/>
  <c r="N2339" i="9"/>
  <c r="N2340" i="9"/>
  <c r="N2341" i="9"/>
  <c r="N2343" i="9"/>
  <c r="N2344" i="9"/>
  <c r="N2345" i="9"/>
  <c r="N2347" i="9"/>
  <c r="N2348" i="9"/>
  <c r="N2349" i="9"/>
  <c r="N2351" i="9"/>
  <c r="N2352" i="9"/>
  <c r="N2353" i="9"/>
  <c r="N2355" i="9"/>
  <c r="N2356" i="9"/>
  <c r="N2357" i="9"/>
  <c r="N2359" i="9"/>
  <c r="N2360" i="9"/>
  <c r="N2361" i="9"/>
  <c r="N2363" i="9"/>
  <c r="N2364" i="9"/>
  <c r="N2365" i="9"/>
  <c r="N2367" i="9"/>
  <c r="N2368" i="9"/>
  <c r="N2369" i="9"/>
  <c r="N2371" i="9"/>
  <c r="M2331" i="9"/>
  <c r="K2329" i="9"/>
  <c r="L2329" i="9" s="1"/>
  <c r="M2327" i="9"/>
  <c r="K2325" i="9"/>
  <c r="L2325" i="9" s="1"/>
  <c r="M2323" i="9"/>
  <c r="K2321" i="9"/>
  <c r="L2321" i="9" s="1"/>
  <c r="M2319" i="9"/>
  <c r="K2317" i="9"/>
  <c r="L2317" i="9" s="1"/>
  <c r="M2315" i="9"/>
  <c r="K2313" i="9"/>
  <c r="L2313" i="9" s="1"/>
  <c r="M2311" i="9"/>
  <c r="K2309" i="9"/>
  <c r="L2309" i="9" s="1"/>
  <c r="M2307" i="9"/>
  <c r="K2305" i="9"/>
  <c r="L2305" i="9" s="1"/>
  <c r="M2303" i="9"/>
  <c r="K2301" i="9"/>
  <c r="L2301" i="9" s="1"/>
  <c r="M2299" i="9"/>
  <c r="K2297" i="9"/>
  <c r="L2297" i="9" s="1"/>
  <c r="M2295" i="9"/>
  <c r="K2293" i="9"/>
  <c r="L2293" i="9" s="1"/>
  <c r="M2291" i="9"/>
  <c r="K2289" i="9"/>
  <c r="L2289" i="9" s="1"/>
  <c r="M2287" i="9"/>
  <c r="K2285" i="9"/>
  <c r="L2285" i="9" s="1"/>
  <c r="M2283" i="9"/>
  <c r="K2281" i="9"/>
  <c r="L2281" i="9" s="1"/>
  <c r="M2279" i="9"/>
  <c r="K2277" i="9"/>
  <c r="L2277" i="9" s="1"/>
  <c r="M2275" i="9"/>
  <c r="K2274" i="9"/>
  <c r="L2274" i="9" s="1"/>
  <c r="K2273" i="9"/>
  <c r="L2273" i="9" s="1"/>
  <c r="M2271" i="9"/>
  <c r="K2270" i="9"/>
  <c r="L2270" i="9" s="1"/>
  <c r="K2269" i="9"/>
  <c r="L2269" i="9" s="1"/>
  <c r="M2267" i="9"/>
  <c r="K2266" i="9"/>
  <c r="L2266" i="9" s="1"/>
  <c r="K2265" i="9"/>
  <c r="L2265" i="9" s="1"/>
  <c r="M2263" i="9"/>
  <c r="E2263" i="9"/>
  <c r="E2264" i="9"/>
  <c r="E2265" i="9"/>
  <c r="E2266" i="9"/>
  <c r="E2267" i="9"/>
  <c r="E2268" i="9"/>
  <c r="E2269" i="9"/>
  <c r="E2270" i="9"/>
  <c r="E2271" i="9"/>
  <c r="E2272" i="9"/>
  <c r="E2273" i="9"/>
  <c r="E2274" i="9"/>
  <c r="E2275" i="9"/>
  <c r="E2276" i="9"/>
  <c r="E2277" i="9"/>
  <c r="E2278" i="9"/>
  <c r="E2279" i="9"/>
  <c r="E2280" i="9"/>
  <c r="E2281" i="9"/>
  <c r="E2282" i="9"/>
  <c r="E2283" i="9"/>
  <c r="E2284" i="9"/>
  <c r="E2285" i="9"/>
  <c r="E2286" i="9"/>
  <c r="E2287" i="9"/>
  <c r="E2288" i="9"/>
  <c r="E2289" i="9"/>
  <c r="E2290" i="9"/>
  <c r="E2291" i="9"/>
  <c r="E2292" i="9"/>
  <c r="E2293" i="9"/>
  <c r="E2294" i="9"/>
  <c r="E2295" i="9"/>
  <c r="E2296" i="9"/>
  <c r="E2297" i="9"/>
  <c r="E2298" i="9"/>
  <c r="E2299" i="9"/>
  <c r="E2300" i="9"/>
  <c r="E2301" i="9"/>
  <c r="E2302" i="9"/>
  <c r="E2303" i="9"/>
  <c r="E2304" i="9"/>
  <c r="E2305" i="9"/>
  <c r="E2306" i="9"/>
  <c r="E2307" i="9"/>
  <c r="E2308" i="9"/>
  <c r="E2309" i="9"/>
  <c r="E2310" i="9"/>
  <c r="E2311" i="9"/>
  <c r="E2312" i="9"/>
  <c r="E2313" i="9"/>
  <c r="E2314" i="9"/>
  <c r="E2315" i="9"/>
  <c r="E2316" i="9"/>
  <c r="E2317" i="9"/>
  <c r="E2318" i="9"/>
  <c r="E2319" i="9"/>
  <c r="E2320" i="9"/>
  <c r="E2321" i="9"/>
  <c r="E2322" i="9"/>
  <c r="E2323" i="9"/>
  <c r="E2324" i="9"/>
  <c r="E2325" i="9"/>
  <c r="E2326" i="9"/>
  <c r="E2327" i="9"/>
  <c r="E2328" i="9"/>
  <c r="E2329" i="9"/>
  <c r="E2330" i="9"/>
  <c r="E2331" i="9"/>
  <c r="E2332" i="9"/>
  <c r="K2264" i="9"/>
  <c r="L2264" i="9" s="1"/>
  <c r="K2268" i="9"/>
  <c r="L2268" i="9" s="1"/>
  <c r="K2272" i="9"/>
  <c r="L2272" i="9" s="1"/>
  <c r="K2276" i="9"/>
  <c r="L2276" i="9" s="1"/>
  <c r="K2278" i="9"/>
  <c r="K2280" i="9"/>
  <c r="L2280" i="9" s="1"/>
  <c r="K2282" i="9"/>
  <c r="L2282" i="9" s="1"/>
  <c r="K2284" i="9"/>
  <c r="L2284" i="9" s="1"/>
  <c r="K2286" i="9"/>
  <c r="L2286" i="9" s="1"/>
  <c r="K2288" i="9"/>
  <c r="L2288" i="9" s="1"/>
  <c r="K2290" i="9"/>
  <c r="L2290" i="9" s="1"/>
  <c r="K2292" i="9"/>
  <c r="L2292" i="9" s="1"/>
  <c r="K2294" i="9"/>
  <c r="L2294" i="9" s="1"/>
  <c r="K2296" i="9"/>
  <c r="L2296" i="9" s="1"/>
  <c r="K2298" i="9"/>
  <c r="L2298" i="9" s="1"/>
  <c r="K2300" i="9"/>
  <c r="L2300" i="9" s="1"/>
  <c r="K2302" i="9"/>
  <c r="L2302" i="9" s="1"/>
  <c r="K2304" i="9"/>
  <c r="L2304" i="9" s="1"/>
  <c r="K2306" i="9"/>
  <c r="L2306" i="9" s="1"/>
  <c r="K2308" i="9"/>
  <c r="L2308" i="9" s="1"/>
  <c r="K2310" i="9"/>
  <c r="L2310" i="9" s="1"/>
  <c r="K2312" i="9"/>
  <c r="L2312" i="9" s="1"/>
  <c r="K2314" i="9"/>
  <c r="L2314" i="9" s="1"/>
  <c r="K2316" i="9"/>
  <c r="L2316" i="9" s="1"/>
  <c r="K2318" i="9"/>
  <c r="L2318" i="9" s="1"/>
  <c r="K2320" i="9"/>
  <c r="L2320" i="9" s="1"/>
  <c r="K2322" i="9"/>
  <c r="L2322" i="9" s="1"/>
  <c r="K2324" i="9"/>
  <c r="L2324" i="9" s="1"/>
  <c r="K2326" i="9"/>
  <c r="L2326" i="9" s="1"/>
  <c r="K2328" i="9"/>
  <c r="L2328" i="9" s="1"/>
  <c r="K2330" i="9"/>
  <c r="L2330" i="9" s="1"/>
  <c r="K2332" i="9"/>
  <c r="L2332" i="9" s="1"/>
  <c r="L2278" i="9"/>
  <c r="M2264" i="9"/>
  <c r="M2266" i="9"/>
  <c r="M2268" i="9"/>
  <c r="M2270" i="9"/>
  <c r="M2272" i="9"/>
  <c r="M2274" i="9"/>
  <c r="M2276" i="9"/>
  <c r="M2278" i="9"/>
  <c r="M2280" i="9"/>
  <c r="M2282" i="9"/>
  <c r="M2284" i="9"/>
  <c r="M2286" i="9"/>
  <c r="M2288" i="9"/>
  <c r="M2290" i="9"/>
  <c r="M2292" i="9"/>
  <c r="M2294" i="9"/>
  <c r="M2296" i="9"/>
  <c r="M2298" i="9"/>
  <c r="M2300" i="9"/>
  <c r="M2302" i="9"/>
  <c r="M2304" i="9"/>
  <c r="M2306" i="9"/>
  <c r="M2308" i="9"/>
  <c r="M2310" i="9"/>
  <c r="M2312" i="9"/>
  <c r="M2314" i="9"/>
  <c r="M2316" i="9"/>
  <c r="M2318" i="9"/>
  <c r="M2320" i="9"/>
  <c r="M2322" i="9"/>
  <c r="M2324" i="9"/>
  <c r="M2326" i="9"/>
  <c r="M2328" i="9"/>
  <c r="M2330" i="9"/>
  <c r="M2332" i="9"/>
  <c r="N2264" i="9"/>
  <c r="N2266" i="9"/>
  <c r="N2268" i="9"/>
  <c r="N2270" i="9"/>
  <c r="N2272" i="9"/>
  <c r="N2274" i="9"/>
  <c r="N2276" i="9"/>
  <c r="N2278" i="9"/>
  <c r="N2280" i="9"/>
  <c r="N2282" i="9"/>
  <c r="N2284" i="9"/>
  <c r="N2286" i="9"/>
  <c r="N2288" i="9"/>
  <c r="N2290" i="9"/>
  <c r="N2292" i="9"/>
  <c r="N2294" i="9"/>
  <c r="N2296" i="9"/>
  <c r="N2298" i="9"/>
  <c r="N2300" i="9"/>
  <c r="N2302" i="9"/>
  <c r="N2304" i="9"/>
  <c r="N2306" i="9"/>
  <c r="N2308" i="9"/>
  <c r="N2310" i="9"/>
  <c r="N2312" i="9"/>
  <c r="N2314" i="9"/>
  <c r="N2316" i="9"/>
  <c r="N2318" i="9"/>
  <c r="N2320" i="9"/>
  <c r="N2322" i="9"/>
  <c r="N2324" i="9"/>
  <c r="N2326" i="9"/>
  <c r="N2328" i="9"/>
  <c r="N2330" i="9"/>
  <c r="N2332" i="9"/>
  <c r="N2261" i="9"/>
  <c r="K2259" i="9"/>
  <c r="L2259" i="9" s="1"/>
  <c r="N2257" i="9"/>
  <c r="K2255" i="9"/>
  <c r="L2255" i="9" s="1"/>
  <c r="N2253" i="9"/>
  <c r="K2251" i="9"/>
  <c r="L2251" i="9" s="1"/>
  <c r="N2249" i="9"/>
  <c r="K2247" i="9"/>
  <c r="L2247" i="9" s="1"/>
  <c r="N2245" i="9"/>
  <c r="K2243" i="9"/>
  <c r="L2243" i="9" s="1"/>
  <c r="N2241" i="9"/>
  <c r="K2239" i="9"/>
  <c r="L2239" i="9" s="1"/>
  <c r="N2237" i="9"/>
  <c r="K2236" i="9"/>
  <c r="L2236" i="9" s="1"/>
  <c r="N2234" i="9"/>
  <c r="K2232" i="9"/>
  <c r="L2232" i="9" s="1"/>
  <c r="N2230" i="9"/>
  <c r="K2229" i="9"/>
  <c r="L2229" i="9" s="1"/>
  <c r="K2228" i="9"/>
  <c r="L2228" i="9" s="1"/>
  <c r="N2226" i="9"/>
  <c r="K2225" i="9"/>
  <c r="L2225" i="9" s="1"/>
  <c r="K2224" i="9"/>
  <c r="L2224" i="9" s="1"/>
  <c r="N2222" i="9"/>
  <c r="E2222" i="9"/>
  <c r="E2223" i="9"/>
  <c r="E2224" i="9"/>
  <c r="E2225" i="9"/>
  <c r="E2226" i="9"/>
  <c r="E2227" i="9"/>
  <c r="E2228" i="9"/>
  <c r="E2229" i="9"/>
  <c r="E2230" i="9"/>
  <c r="E2231" i="9"/>
  <c r="E2232" i="9"/>
  <c r="E2233" i="9"/>
  <c r="E2234" i="9"/>
  <c r="E2235" i="9"/>
  <c r="E2236" i="9"/>
  <c r="E2237" i="9"/>
  <c r="E2238" i="9"/>
  <c r="E2239" i="9"/>
  <c r="E2240" i="9"/>
  <c r="E2241" i="9"/>
  <c r="E2242" i="9"/>
  <c r="E2243" i="9"/>
  <c r="E2244" i="9"/>
  <c r="E2245" i="9"/>
  <c r="E2246" i="9"/>
  <c r="E2247" i="9"/>
  <c r="E2248" i="9"/>
  <c r="E2249" i="9"/>
  <c r="E2250" i="9"/>
  <c r="E2251" i="9"/>
  <c r="E2252" i="9"/>
  <c r="E2253" i="9"/>
  <c r="E2254" i="9"/>
  <c r="E2255" i="9"/>
  <c r="E2256" i="9"/>
  <c r="E2257" i="9"/>
  <c r="E2258" i="9"/>
  <c r="E2259" i="9"/>
  <c r="E2260" i="9"/>
  <c r="E2261" i="9"/>
  <c r="E2262" i="9"/>
  <c r="K2223" i="9"/>
  <c r="L2223" i="9" s="1"/>
  <c r="K2227" i="9"/>
  <c r="L2227" i="9" s="1"/>
  <c r="K2231" i="9"/>
  <c r="L2231" i="9" s="1"/>
  <c r="K2233" i="9"/>
  <c r="L2233" i="9" s="1"/>
  <c r="K2235" i="9"/>
  <c r="L2235" i="9" s="1"/>
  <c r="K2238" i="9"/>
  <c r="L2238" i="9" s="1"/>
  <c r="K2240" i="9"/>
  <c r="L2240" i="9" s="1"/>
  <c r="K2242" i="9"/>
  <c r="L2242" i="9" s="1"/>
  <c r="K2244" i="9"/>
  <c r="L2244" i="9" s="1"/>
  <c r="K2246" i="9"/>
  <c r="L2246" i="9" s="1"/>
  <c r="K2248" i="9"/>
  <c r="L2248" i="9" s="1"/>
  <c r="K2250" i="9"/>
  <c r="L2250" i="9" s="1"/>
  <c r="K2252" i="9"/>
  <c r="L2252" i="9" s="1"/>
  <c r="K2254" i="9"/>
  <c r="L2254" i="9" s="1"/>
  <c r="K2256" i="9"/>
  <c r="L2256" i="9" s="1"/>
  <c r="K2258" i="9"/>
  <c r="L2258" i="9" s="1"/>
  <c r="K2260" i="9"/>
  <c r="L2260" i="9" s="1"/>
  <c r="K2262" i="9"/>
  <c r="L2262" i="9" s="1"/>
  <c r="M2222" i="9"/>
  <c r="M2223" i="9"/>
  <c r="M2225" i="9"/>
  <c r="M2226" i="9"/>
  <c r="M2227" i="9"/>
  <c r="M2229" i="9"/>
  <c r="M2230" i="9"/>
  <c r="M2231" i="9"/>
  <c r="M2233" i="9"/>
  <c r="M2234" i="9"/>
  <c r="M2235" i="9"/>
  <c r="M2237" i="9"/>
  <c r="M2238" i="9"/>
  <c r="M2240" i="9"/>
  <c r="M2241" i="9"/>
  <c r="M2242" i="9"/>
  <c r="M2244" i="9"/>
  <c r="M2245" i="9"/>
  <c r="M2246" i="9"/>
  <c r="M2248" i="9"/>
  <c r="M2249" i="9"/>
  <c r="M2250" i="9"/>
  <c r="M2252" i="9"/>
  <c r="M2253" i="9"/>
  <c r="M2254" i="9"/>
  <c r="M2256" i="9"/>
  <c r="M2257" i="9"/>
  <c r="M2258" i="9"/>
  <c r="M2260" i="9"/>
  <c r="M2261" i="9"/>
  <c r="M2262" i="9"/>
  <c r="N2223" i="9"/>
  <c r="N2224" i="9"/>
  <c r="N2225" i="9"/>
  <c r="N2227" i="9"/>
  <c r="N2228" i="9"/>
  <c r="N2229" i="9"/>
  <c r="N2231" i="9"/>
  <c r="N2232" i="9"/>
  <c r="N2233" i="9"/>
  <c r="N2235" i="9"/>
  <c r="N2236" i="9"/>
  <c r="N2238" i="9"/>
  <c r="N2239" i="9"/>
  <c r="N2240" i="9"/>
  <c r="N2242" i="9"/>
  <c r="N2243" i="9"/>
  <c r="N2244" i="9"/>
  <c r="N2246" i="9"/>
  <c r="N2247" i="9"/>
  <c r="N2248" i="9"/>
  <c r="N2250" i="9"/>
  <c r="N2251" i="9"/>
  <c r="N2252" i="9"/>
  <c r="N2254" i="9"/>
  <c r="N2255" i="9"/>
  <c r="N2256" i="9"/>
  <c r="N2258" i="9"/>
  <c r="N2259" i="9"/>
  <c r="N2260" i="9"/>
  <c r="N2262" i="9"/>
  <c r="M2220" i="9"/>
  <c r="K2218" i="9"/>
  <c r="L2218" i="9" s="1"/>
  <c r="M2216" i="9"/>
  <c r="K2214" i="9"/>
  <c r="L2214" i="9" s="1"/>
  <c r="M2212" i="9"/>
  <c r="K2210" i="9"/>
  <c r="L2210" i="9" s="1"/>
  <c r="M2208" i="9"/>
  <c r="K2206" i="9"/>
  <c r="L2206" i="9" s="1"/>
  <c r="M2204" i="9"/>
  <c r="K2202" i="9"/>
  <c r="L2202" i="9" s="1"/>
  <c r="M2200" i="9"/>
  <c r="K2198" i="9"/>
  <c r="L2198" i="9" s="1"/>
  <c r="M2196" i="9"/>
  <c r="K2194" i="9"/>
  <c r="L2194" i="9" s="1"/>
  <c r="M2192" i="9"/>
  <c r="K2190" i="9"/>
  <c r="L2190" i="9" s="1"/>
  <c r="M2188" i="9"/>
  <c r="K2186" i="9"/>
  <c r="L2186" i="9" s="1"/>
  <c r="M2184" i="9"/>
  <c r="K2183" i="9"/>
  <c r="L2183" i="9" s="1"/>
  <c r="K2182" i="9"/>
  <c r="L2182" i="9" s="1"/>
  <c r="M2180" i="9"/>
  <c r="K2179" i="9"/>
  <c r="L2179" i="9" s="1"/>
  <c r="K2178" i="9"/>
  <c r="L2178" i="9" s="1"/>
  <c r="E2177" i="9"/>
  <c r="E2178" i="9"/>
  <c r="E2179" i="9"/>
  <c r="E2180" i="9"/>
  <c r="E2181" i="9"/>
  <c r="E2182" i="9"/>
  <c r="E2183" i="9"/>
  <c r="E2184" i="9"/>
  <c r="E2185" i="9"/>
  <c r="E2186" i="9"/>
  <c r="E2187" i="9"/>
  <c r="E2188" i="9"/>
  <c r="E2189" i="9"/>
  <c r="E2190" i="9"/>
  <c r="E2191" i="9"/>
  <c r="E2192" i="9"/>
  <c r="E2193" i="9"/>
  <c r="E2194" i="9"/>
  <c r="E2195" i="9"/>
  <c r="E2196" i="9"/>
  <c r="E2197" i="9"/>
  <c r="E2198" i="9"/>
  <c r="E2199" i="9"/>
  <c r="E2200" i="9"/>
  <c r="E2201" i="9"/>
  <c r="E2202" i="9"/>
  <c r="E2203" i="9"/>
  <c r="E2204" i="9"/>
  <c r="E2205" i="9"/>
  <c r="E2206" i="9"/>
  <c r="E2207" i="9"/>
  <c r="E2208" i="9"/>
  <c r="E2209" i="9"/>
  <c r="E2210" i="9"/>
  <c r="E2211" i="9"/>
  <c r="E2212" i="9"/>
  <c r="E2213" i="9"/>
  <c r="E2214" i="9"/>
  <c r="E2215" i="9"/>
  <c r="E2216" i="9"/>
  <c r="E2217" i="9"/>
  <c r="E2218" i="9"/>
  <c r="E2219" i="9"/>
  <c r="E2220" i="9"/>
  <c r="E2221" i="9"/>
  <c r="K2177" i="9"/>
  <c r="L2177" i="9" s="1"/>
  <c r="K2181" i="9"/>
  <c r="K2185" i="9"/>
  <c r="L2185" i="9" s="1"/>
  <c r="K2187" i="9"/>
  <c r="L2187" i="9" s="1"/>
  <c r="K2189" i="9"/>
  <c r="L2189" i="9" s="1"/>
  <c r="K2191" i="9"/>
  <c r="L2191" i="9" s="1"/>
  <c r="K2193" i="9"/>
  <c r="L2193" i="9" s="1"/>
  <c r="K2195" i="9"/>
  <c r="L2195" i="9" s="1"/>
  <c r="K2197" i="9"/>
  <c r="L2197" i="9" s="1"/>
  <c r="K2199" i="9"/>
  <c r="L2199" i="9" s="1"/>
  <c r="K2201" i="9"/>
  <c r="L2201" i="9" s="1"/>
  <c r="K2203" i="9"/>
  <c r="L2203" i="9" s="1"/>
  <c r="K2205" i="9"/>
  <c r="L2205" i="9" s="1"/>
  <c r="K2207" i="9"/>
  <c r="L2207" i="9" s="1"/>
  <c r="K2209" i="9"/>
  <c r="L2209" i="9" s="1"/>
  <c r="K2211" i="9"/>
  <c r="L2211" i="9" s="1"/>
  <c r="K2213" i="9"/>
  <c r="L2213" i="9" s="1"/>
  <c r="K2215" i="9"/>
  <c r="L2215" i="9" s="1"/>
  <c r="K2217" i="9"/>
  <c r="L2217" i="9" s="1"/>
  <c r="K2219" i="9"/>
  <c r="L2219" i="9" s="1"/>
  <c r="K2221" i="9"/>
  <c r="L2221" i="9" s="1"/>
  <c r="L2181" i="9"/>
  <c r="M2177" i="9"/>
  <c r="M2178" i="9"/>
  <c r="M2179" i="9"/>
  <c r="M2181" i="9"/>
  <c r="M2182" i="9"/>
  <c r="M2183" i="9"/>
  <c r="M2185" i="9"/>
  <c r="M2186" i="9"/>
  <c r="M2187" i="9"/>
  <c r="M2189" i="9"/>
  <c r="M2190" i="9"/>
  <c r="M2191" i="9"/>
  <c r="M2193" i="9"/>
  <c r="M2194" i="9"/>
  <c r="M2195" i="9"/>
  <c r="M2197" i="9"/>
  <c r="M2198" i="9"/>
  <c r="M2199" i="9"/>
  <c r="M2201" i="9"/>
  <c r="M2202" i="9"/>
  <c r="M2203" i="9"/>
  <c r="M2205" i="9"/>
  <c r="M2206" i="9"/>
  <c r="M2207" i="9"/>
  <c r="M2209" i="9"/>
  <c r="M2210" i="9"/>
  <c r="M2211" i="9"/>
  <c r="M2213" i="9"/>
  <c r="M2214" i="9"/>
  <c r="M2215" i="9"/>
  <c r="M2217" i="9"/>
  <c r="M2218" i="9"/>
  <c r="M2219" i="9"/>
  <c r="M2221" i="9"/>
  <c r="N2177" i="9"/>
  <c r="N2179" i="9"/>
  <c r="N2181" i="9"/>
  <c r="N2183" i="9"/>
  <c r="N2185" i="9"/>
  <c r="N2187" i="9"/>
  <c r="N2189" i="9"/>
  <c r="N2191" i="9"/>
  <c r="N2193" i="9"/>
  <c r="N2195" i="9"/>
  <c r="N2197" i="9"/>
  <c r="N2199" i="9"/>
  <c r="N2201" i="9"/>
  <c r="N2203" i="9"/>
  <c r="N2205" i="9"/>
  <c r="N2207" i="9"/>
  <c r="N2209" i="9"/>
  <c r="N2211" i="9"/>
  <c r="N2213" i="9"/>
  <c r="N2215" i="9"/>
  <c r="N2217" i="9"/>
  <c r="N2219" i="9"/>
  <c r="N2221" i="9"/>
  <c r="K2175" i="9"/>
  <c r="L2175" i="9" s="1"/>
  <c r="M2173" i="9"/>
  <c r="K2171" i="9"/>
  <c r="L2171" i="9" s="1"/>
  <c r="M2169" i="9"/>
  <c r="K2167" i="9"/>
  <c r="L2167" i="9" s="1"/>
  <c r="M2165" i="9"/>
  <c r="K2163" i="9"/>
  <c r="L2163" i="9" s="1"/>
  <c r="M2161" i="9"/>
  <c r="K2159" i="9"/>
  <c r="L2159" i="9" s="1"/>
  <c r="M2157" i="9"/>
  <c r="K2155" i="9"/>
  <c r="L2155" i="9" s="1"/>
  <c r="M2153" i="9"/>
  <c r="K2151" i="9"/>
  <c r="L2151" i="9" s="1"/>
  <c r="M2149" i="9"/>
  <c r="K2147" i="9"/>
  <c r="L2147" i="9" s="1"/>
  <c r="M2145" i="9"/>
  <c r="K2143" i="9"/>
  <c r="L2143" i="9" s="1"/>
  <c r="M2141" i="9"/>
  <c r="K2139" i="9"/>
  <c r="L2139" i="9" s="1"/>
  <c r="M2137" i="9"/>
  <c r="K2135" i="9"/>
  <c r="L2135" i="9" s="1"/>
  <c r="M2133" i="9"/>
  <c r="K2130" i="9"/>
  <c r="L2130" i="9" s="1"/>
  <c r="N2128" i="9"/>
  <c r="K2126" i="9"/>
  <c r="L2126" i="9" s="1"/>
  <c r="N2124" i="9"/>
  <c r="M2176" i="9"/>
  <c r="M2175" i="9"/>
  <c r="K2174" i="9"/>
  <c r="L2174" i="9" s="1"/>
  <c r="M2172" i="9"/>
  <c r="M2171" i="9"/>
  <c r="K2170" i="9"/>
  <c r="L2170" i="9" s="1"/>
  <c r="M2168" i="9"/>
  <c r="M2167" i="9"/>
  <c r="K2166" i="9"/>
  <c r="L2166" i="9" s="1"/>
  <c r="M2164" i="9"/>
  <c r="M2163" i="9"/>
  <c r="K2162" i="9"/>
  <c r="L2162" i="9" s="1"/>
  <c r="M2160" i="9"/>
  <c r="M2159" i="9"/>
  <c r="K2158" i="9"/>
  <c r="L2158" i="9" s="1"/>
  <c r="M2156" i="9"/>
  <c r="M2155" i="9"/>
  <c r="K2154" i="9"/>
  <c r="L2154" i="9" s="1"/>
  <c r="M2152" i="9"/>
  <c r="M2151" i="9"/>
  <c r="K2150" i="9"/>
  <c r="L2150" i="9" s="1"/>
  <c r="M2148" i="9"/>
  <c r="M2147" i="9"/>
  <c r="K2146" i="9"/>
  <c r="L2146" i="9" s="1"/>
  <c r="M2144" i="9"/>
  <c r="M2143" i="9"/>
  <c r="K2142" i="9"/>
  <c r="L2142" i="9" s="1"/>
  <c r="M2140" i="9"/>
  <c r="M2139" i="9"/>
  <c r="K2138" i="9"/>
  <c r="L2138" i="9" s="1"/>
  <c r="M2136" i="9"/>
  <c r="M2135" i="9"/>
  <c r="K2134" i="9"/>
  <c r="L2134" i="9" s="1"/>
  <c r="M2132" i="9"/>
  <c r="M2131" i="9"/>
  <c r="M2129" i="9"/>
  <c r="M2127" i="9"/>
  <c r="M2125" i="9"/>
  <c r="M2123" i="9"/>
  <c r="E2123" i="9"/>
  <c r="E2124" i="9"/>
  <c r="E2125" i="9"/>
  <c r="E2126" i="9"/>
  <c r="E2127" i="9"/>
  <c r="E2128" i="9"/>
  <c r="E2129" i="9"/>
  <c r="E2130" i="9"/>
  <c r="E2131" i="9"/>
  <c r="E2132" i="9"/>
  <c r="E2133" i="9"/>
  <c r="E2134" i="9"/>
  <c r="E2135" i="9"/>
  <c r="E2136" i="9"/>
  <c r="E2137" i="9"/>
  <c r="E2138" i="9"/>
  <c r="E2139" i="9"/>
  <c r="E2140" i="9"/>
  <c r="E2141" i="9"/>
  <c r="E2142" i="9"/>
  <c r="E2143" i="9"/>
  <c r="E2144" i="9"/>
  <c r="E2145" i="9"/>
  <c r="E2146" i="9"/>
  <c r="E2147" i="9"/>
  <c r="E2148" i="9"/>
  <c r="E2149" i="9"/>
  <c r="E2150" i="9"/>
  <c r="E2151" i="9"/>
  <c r="E2152" i="9"/>
  <c r="E2153" i="9"/>
  <c r="E2154" i="9"/>
  <c r="E2155" i="9"/>
  <c r="E2156" i="9"/>
  <c r="E2157" i="9"/>
  <c r="E2158" i="9"/>
  <c r="E2159" i="9"/>
  <c r="E2160" i="9"/>
  <c r="E2161" i="9"/>
  <c r="E2162" i="9"/>
  <c r="E2163" i="9"/>
  <c r="E2164" i="9"/>
  <c r="E2165" i="9"/>
  <c r="E2166" i="9"/>
  <c r="E2167" i="9"/>
  <c r="E2168" i="9"/>
  <c r="E2169" i="9"/>
  <c r="E2170" i="9"/>
  <c r="E2171" i="9"/>
  <c r="E2172" i="9"/>
  <c r="E2173" i="9"/>
  <c r="E2174" i="9"/>
  <c r="E2175" i="9"/>
  <c r="E2176" i="9"/>
  <c r="K2123" i="9"/>
  <c r="L2123" i="9" s="1"/>
  <c r="K2125" i="9"/>
  <c r="L2125" i="9" s="1"/>
  <c r="K2127" i="9"/>
  <c r="L2127" i="9" s="1"/>
  <c r="K2129" i="9"/>
  <c r="L2129" i="9" s="1"/>
  <c r="K2131" i="9"/>
  <c r="L2131" i="9" s="1"/>
  <c r="K2133" i="9"/>
  <c r="L2133" i="9" s="1"/>
  <c r="K2141" i="9"/>
  <c r="L2141" i="9" s="1"/>
  <c r="K2149" i="9"/>
  <c r="L2149" i="9" s="1"/>
  <c r="K2157" i="9"/>
  <c r="L2157" i="9" s="1"/>
  <c r="K2165" i="9"/>
  <c r="L2165" i="9" s="1"/>
  <c r="K2173" i="9"/>
  <c r="L2173" i="9" s="1"/>
  <c r="M2130" i="9"/>
  <c r="M2134" i="9"/>
  <c r="M2138" i="9"/>
  <c r="M2142" i="9"/>
  <c r="M2146" i="9"/>
  <c r="M2150" i="9"/>
  <c r="M2154" i="9"/>
  <c r="M2158" i="9"/>
  <c r="M2162" i="9"/>
  <c r="M2166" i="9"/>
  <c r="M2170" i="9"/>
  <c r="M2174" i="9"/>
  <c r="N2123" i="9"/>
  <c r="N2125" i="9"/>
  <c r="N2127" i="9"/>
  <c r="N2129" i="9"/>
  <c r="N2131" i="9"/>
  <c r="N2132" i="9"/>
  <c r="N2134" i="9"/>
  <c r="N2135" i="9"/>
  <c r="N2136" i="9"/>
  <c r="N2138" i="9"/>
  <c r="N2139" i="9"/>
  <c r="N2140" i="9"/>
  <c r="N2142" i="9"/>
  <c r="N2143" i="9"/>
  <c r="N2144" i="9"/>
  <c r="N2146" i="9"/>
  <c r="N2147" i="9"/>
  <c r="N2148" i="9"/>
  <c r="N2150" i="9"/>
  <c r="N2151" i="9"/>
  <c r="N2152" i="9"/>
  <c r="N2154" i="9"/>
  <c r="N2155" i="9"/>
  <c r="N2156" i="9"/>
  <c r="N2158" i="9"/>
  <c r="N2159" i="9"/>
  <c r="N2160" i="9"/>
  <c r="N2162" i="9"/>
  <c r="N2163" i="9"/>
  <c r="N2164" i="9"/>
  <c r="N2166" i="9"/>
  <c r="N2167" i="9"/>
  <c r="N2168" i="9"/>
  <c r="N2170" i="9"/>
  <c r="N2171" i="9"/>
  <c r="N2172" i="9"/>
  <c r="N2174" i="9"/>
  <c r="N2175" i="9"/>
  <c r="N2176" i="9"/>
  <c r="K2068" i="9"/>
  <c r="L2068" i="9" s="1"/>
  <c r="K2066" i="9"/>
  <c r="L2066" i="9" s="1"/>
  <c r="E2065" i="9"/>
  <c r="E2066" i="9"/>
  <c r="E2067" i="9"/>
  <c r="E2068" i="9"/>
  <c r="E2069" i="9"/>
  <c r="E2070" i="9"/>
  <c r="E2071" i="9"/>
  <c r="E2072" i="9"/>
  <c r="E2073" i="9"/>
  <c r="E2074" i="9"/>
  <c r="E2075" i="9"/>
  <c r="E2076" i="9"/>
  <c r="E2077" i="9"/>
  <c r="E2078" i="9"/>
  <c r="E2079" i="9"/>
  <c r="E2080" i="9"/>
  <c r="E2081" i="9"/>
  <c r="E2082" i="9"/>
  <c r="E2083" i="9"/>
  <c r="E2084" i="9"/>
  <c r="E2085" i="9"/>
  <c r="E2086" i="9"/>
  <c r="E2087" i="9"/>
  <c r="E2088" i="9"/>
  <c r="E2089" i="9"/>
  <c r="E2090" i="9"/>
  <c r="E2091" i="9"/>
  <c r="E2092" i="9"/>
  <c r="E2093" i="9"/>
  <c r="E2094" i="9"/>
  <c r="E2095" i="9"/>
  <c r="E2096" i="9"/>
  <c r="E2097" i="9"/>
  <c r="E2098" i="9"/>
  <c r="E2099" i="9"/>
  <c r="E2100" i="9"/>
  <c r="E2101" i="9"/>
  <c r="E2102" i="9"/>
  <c r="E2103" i="9"/>
  <c r="E2104" i="9"/>
  <c r="E2105" i="9"/>
  <c r="E2106" i="9"/>
  <c r="E2107" i="9"/>
  <c r="E2108" i="9"/>
  <c r="E2109" i="9"/>
  <c r="E2110" i="9"/>
  <c r="E2111" i="9"/>
  <c r="E2112" i="9"/>
  <c r="E2113" i="9"/>
  <c r="E2114" i="9"/>
  <c r="E2115" i="9"/>
  <c r="E2116" i="9"/>
  <c r="E2117" i="9"/>
  <c r="E2118" i="9"/>
  <c r="E2119" i="9"/>
  <c r="E2120" i="9"/>
  <c r="E2121" i="9"/>
  <c r="E2122" i="9"/>
  <c r="K2065" i="9"/>
  <c r="K2067" i="9"/>
  <c r="K2069" i="9"/>
  <c r="K2070" i="9"/>
  <c r="L2070" i="9" s="1"/>
  <c r="K2071" i="9"/>
  <c r="L2071" i="9" s="1"/>
  <c r="K2072" i="9"/>
  <c r="L2072" i="9" s="1"/>
  <c r="K2073" i="9"/>
  <c r="L2073" i="9" s="1"/>
  <c r="K2074" i="9"/>
  <c r="L2074" i="9" s="1"/>
  <c r="K2075" i="9"/>
  <c r="L2075" i="9" s="1"/>
  <c r="K2076" i="9"/>
  <c r="L2076" i="9" s="1"/>
  <c r="K2077" i="9"/>
  <c r="L2077" i="9" s="1"/>
  <c r="K2078" i="9"/>
  <c r="L2078" i="9" s="1"/>
  <c r="K2079" i="9"/>
  <c r="L2079" i="9" s="1"/>
  <c r="K2080" i="9"/>
  <c r="L2080" i="9" s="1"/>
  <c r="K2081" i="9"/>
  <c r="L2081" i="9" s="1"/>
  <c r="K2082" i="9"/>
  <c r="L2082" i="9" s="1"/>
  <c r="K2083" i="9"/>
  <c r="L2083" i="9" s="1"/>
  <c r="K2084" i="9"/>
  <c r="L2084" i="9" s="1"/>
  <c r="K2085" i="9"/>
  <c r="L2085" i="9" s="1"/>
  <c r="K2086" i="9"/>
  <c r="L2086" i="9" s="1"/>
  <c r="K2087" i="9"/>
  <c r="L2087" i="9" s="1"/>
  <c r="K2088" i="9"/>
  <c r="L2088" i="9" s="1"/>
  <c r="K2089" i="9"/>
  <c r="L2089" i="9" s="1"/>
  <c r="K2090" i="9"/>
  <c r="L2090" i="9" s="1"/>
  <c r="K2091" i="9"/>
  <c r="L2091" i="9" s="1"/>
  <c r="K2092" i="9"/>
  <c r="L2092" i="9" s="1"/>
  <c r="K2093" i="9"/>
  <c r="L2093" i="9" s="1"/>
  <c r="K2094" i="9"/>
  <c r="L2094" i="9" s="1"/>
  <c r="K2095" i="9"/>
  <c r="L2095" i="9" s="1"/>
  <c r="K2096" i="9"/>
  <c r="L2096" i="9" s="1"/>
  <c r="K2097" i="9"/>
  <c r="K2098" i="9"/>
  <c r="L2098" i="9" s="1"/>
  <c r="K2099" i="9"/>
  <c r="L2099" i="9" s="1"/>
  <c r="K2100" i="9"/>
  <c r="L2100" i="9" s="1"/>
  <c r="K2101" i="9"/>
  <c r="L2101" i="9" s="1"/>
  <c r="K2102" i="9"/>
  <c r="L2102" i="9" s="1"/>
  <c r="K2103" i="9"/>
  <c r="L2103" i="9" s="1"/>
  <c r="K2104" i="9"/>
  <c r="L2104" i="9" s="1"/>
  <c r="K2105" i="9"/>
  <c r="L2105" i="9" s="1"/>
  <c r="K2106" i="9"/>
  <c r="L2106" i="9" s="1"/>
  <c r="K2107" i="9"/>
  <c r="L2107" i="9" s="1"/>
  <c r="K2108" i="9"/>
  <c r="L2108" i="9" s="1"/>
  <c r="K2109" i="9"/>
  <c r="L2109" i="9" s="1"/>
  <c r="K2110" i="9"/>
  <c r="L2110" i="9" s="1"/>
  <c r="K2111" i="9"/>
  <c r="K2112" i="9"/>
  <c r="L2112" i="9" s="1"/>
  <c r="K2113" i="9"/>
  <c r="L2113" i="9" s="1"/>
  <c r="K2114" i="9"/>
  <c r="L2114" i="9" s="1"/>
  <c r="K2115" i="9"/>
  <c r="L2115" i="9" s="1"/>
  <c r="K2116" i="9"/>
  <c r="L2116" i="9" s="1"/>
  <c r="K2117" i="9"/>
  <c r="L2117" i="9" s="1"/>
  <c r="K2118" i="9"/>
  <c r="L2118" i="9" s="1"/>
  <c r="K2119" i="9"/>
  <c r="L2119" i="9" s="1"/>
  <c r="K2120" i="9"/>
  <c r="L2120" i="9" s="1"/>
  <c r="K2121" i="9"/>
  <c r="L2121" i="9" s="1"/>
  <c r="K2122" i="9"/>
  <c r="L2122" i="9" s="1"/>
  <c r="L2065" i="9"/>
  <c r="L2067" i="9"/>
  <c r="L2069" i="9"/>
  <c r="L2097" i="9"/>
  <c r="L2111" i="9"/>
  <c r="M2065" i="9"/>
  <c r="M2066" i="9"/>
  <c r="M2067" i="9"/>
  <c r="M2068" i="9"/>
  <c r="M2069" i="9"/>
  <c r="M2070" i="9"/>
  <c r="M2071" i="9"/>
  <c r="M2072" i="9"/>
  <c r="M2073" i="9"/>
  <c r="M2074" i="9"/>
  <c r="M2075" i="9"/>
  <c r="M2076" i="9"/>
  <c r="M2077" i="9"/>
  <c r="M2078" i="9"/>
  <c r="M2079" i="9"/>
  <c r="M2080" i="9"/>
  <c r="M2081" i="9"/>
  <c r="M2082" i="9"/>
  <c r="M2083" i="9"/>
  <c r="M2084" i="9"/>
  <c r="M2085" i="9"/>
  <c r="M2086" i="9"/>
  <c r="M2087" i="9"/>
  <c r="M2088" i="9"/>
  <c r="M2089" i="9"/>
  <c r="M2090" i="9"/>
  <c r="M2091" i="9"/>
  <c r="M2092" i="9"/>
  <c r="M2093" i="9"/>
  <c r="M2094" i="9"/>
  <c r="M2095" i="9"/>
  <c r="M2096" i="9"/>
  <c r="M2097" i="9"/>
  <c r="M2098" i="9"/>
  <c r="M2099" i="9"/>
  <c r="M2100" i="9"/>
  <c r="M2101" i="9"/>
  <c r="M2102" i="9"/>
  <c r="M2103" i="9"/>
  <c r="M2104" i="9"/>
  <c r="M2105" i="9"/>
  <c r="M2106" i="9"/>
  <c r="M2107" i="9"/>
  <c r="M2108" i="9"/>
  <c r="M2109" i="9"/>
  <c r="M2110" i="9"/>
  <c r="M2111" i="9"/>
  <c r="M2112" i="9"/>
  <c r="M2113" i="9"/>
  <c r="M2114" i="9"/>
  <c r="M2115" i="9"/>
  <c r="M2116" i="9"/>
  <c r="M2117" i="9"/>
  <c r="M2118" i="9"/>
  <c r="M2119" i="9"/>
  <c r="M2120" i="9"/>
  <c r="M2121" i="9"/>
  <c r="M2122" i="9"/>
  <c r="N2065" i="9"/>
  <c r="N2066" i="9"/>
  <c r="N2067" i="9"/>
  <c r="N2068" i="9"/>
  <c r="N2069" i="9"/>
  <c r="N2070" i="9"/>
  <c r="N2071" i="9"/>
  <c r="N2072" i="9"/>
  <c r="N2073" i="9"/>
  <c r="N2074" i="9"/>
  <c r="N2075" i="9"/>
  <c r="N2076" i="9"/>
  <c r="N2077" i="9"/>
  <c r="N2078" i="9"/>
  <c r="N2079" i="9"/>
  <c r="N2080" i="9"/>
  <c r="N2081" i="9"/>
  <c r="N2082" i="9"/>
  <c r="N2083" i="9"/>
  <c r="N2084" i="9"/>
  <c r="N2085" i="9"/>
  <c r="N2086" i="9"/>
  <c r="N2087" i="9"/>
  <c r="N2088" i="9"/>
  <c r="N2089" i="9"/>
  <c r="N2090" i="9"/>
  <c r="N2091" i="9"/>
  <c r="N2092" i="9"/>
  <c r="N2093" i="9"/>
  <c r="N2094" i="9"/>
  <c r="N2095" i="9"/>
  <c r="N2096" i="9"/>
  <c r="N2097" i="9"/>
  <c r="N2098" i="9"/>
  <c r="N2099" i="9"/>
  <c r="N2100" i="9"/>
  <c r="N2101" i="9"/>
  <c r="N2102" i="9"/>
  <c r="N2103" i="9"/>
  <c r="N2104" i="9"/>
  <c r="N2105" i="9"/>
  <c r="N2106" i="9"/>
  <c r="N2107" i="9"/>
  <c r="N2108" i="9"/>
  <c r="N2109" i="9"/>
  <c r="N2110" i="9"/>
  <c r="N2111" i="9"/>
  <c r="N2112" i="9"/>
  <c r="N2113" i="9"/>
  <c r="N2114" i="9"/>
  <c r="N2115" i="9"/>
  <c r="N2116" i="9"/>
  <c r="N2117" i="9"/>
  <c r="N2118" i="9"/>
  <c r="N2119" i="9"/>
  <c r="N2120" i="9"/>
  <c r="N2121" i="9"/>
  <c r="N2122" i="9"/>
  <c r="M2063" i="9"/>
  <c r="K2061" i="9"/>
  <c r="L2061" i="9" s="1"/>
  <c r="M2059" i="9"/>
  <c r="K2057" i="9"/>
  <c r="L2057" i="9" s="1"/>
  <c r="M2055" i="9"/>
  <c r="K2053" i="9"/>
  <c r="L2053" i="9" s="1"/>
  <c r="M2051" i="9"/>
  <c r="K2049" i="9"/>
  <c r="L2049" i="9" s="1"/>
  <c r="M2047" i="9"/>
  <c r="K2045" i="9"/>
  <c r="L2045" i="9" s="1"/>
  <c r="M2043" i="9"/>
  <c r="K2041" i="9"/>
  <c r="L2041" i="9" s="1"/>
  <c r="M2039" i="9"/>
  <c r="K2037" i="9"/>
  <c r="L2037" i="9" s="1"/>
  <c r="M2035" i="9"/>
  <c r="K2033" i="9"/>
  <c r="L2033" i="9" s="1"/>
  <c r="M2031" i="9"/>
  <c r="K2029" i="9"/>
  <c r="L2029" i="9" s="1"/>
  <c r="M2027" i="9"/>
  <c r="K2025" i="9"/>
  <c r="L2025" i="9" s="1"/>
  <c r="M2023" i="9"/>
  <c r="K2021" i="9"/>
  <c r="L2021" i="9" s="1"/>
  <c r="M2019" i="9"/>
  <c r="K2018" i="9"/>
  <c r="L2018" i="9" s="1"/>
  <c r="K2017" i="9"/>
  <c r="L2017" i="9" s="1"/>
  <c r="M2015" i="9"/>
  <c r="K2014" i="9"/>
  <c r="L2014" i="9" s="1"/>
  <c r="K2013" i="9"/>
  <c r="L2013" i="9" s="1"/>
  <c r="M2011" i="9"/>
  <c r="E2011" i="9"/>
  <c r="E2012" i="9"/>
  <c r="E2013" i="9"/>
  <c r="E2014" i="9"/>
  <c r="E2015" i="9"/>
  <c r="E2016" i="9"/>
  <c r="E2017" i="9"/>
  <c r="E2018" i="9"/>
  <c r="E2019" i="9"/>
  <c r="E2020" i="9"/>
  <c r="E2021" i="9"/>
  <c r="E2022" i="9"/>
  <c r="E2023" i="9"/>
  <c r="E2024" i="9"/>
  <c r="E2025" i="9"/>
  <c r="E2026" i="9"/>
  <c r="E2027" i="9"/>
  <c r="E2028" i="9"/>
  <c r="E2029" i="9"/>
  <c r="E2030" i="9"/>
  <c r="E2031" i="9"/>
  <c r="E2032" i="9"/>
  <c r="E2033" i="9"/>
  <c r="E2034" i="9"/>
  <c r="E2035" i="9"/>
  <c r="E2036" i="9"/>
  <c r="E2037" i="9"/>
  <c r="E2038" i="9"/>
  <c r="E2039" i="9"/>
  <c r="E2040" i="9"/>
  <c r="E2041" i="9"/>
  <c r="E2042" i="9"/>
  <c r="E2043" i="9"/>
  <c r="E2044" i="9"/>
  <c r="E2045" i="9"/>
  <c r="E2046" i="9"/>
  <c r="E2047" i="9"/>
  <c r="E2048" i="9"/>
  <c r="E2049" i="9"/>
  <c r="E2050" i="9"/>
  <c r="E2051" i="9"/>
  <c r="E2052" i="9"/>
  <c r="E2053" i="9"/>
  <c r="E2054" i="9"/>
  <c r="E2055" i="9"/>
  <c r="E2056" i="9"/>
  <c r="E2057" i="9"/>
  <c r="E2058" i="9"/>
  <c r="E2059" i="9"/>
  <c r="E2060" i="9"/>
  <c r="E2061" i="9"/>
  <c r="E2062" i="9"/>
  <c r="E2063" i="9"/>
  <c r="E2064" i="9"/>
  <c r="K2012" i="9"/>
  <c r="L2012" i="9" s="1"/>
  <c r="K2016" i="9"/>
  <c r="L2016" i="9" s="1"/>
  <c r="K2020" i="9"/>
  <c r="L2020" i="9" s="1"/>
  <c r="K2022" i="9"/>
  <c r="L2022" i="9" s="1"/>
  <c r="K2024" i="9"/>
  <c r="L2024" i="9" s="1"/>
  <c r="K2026" i="9"/>
  <c r="K2028" i="9"/>
  <c r="L2028" i="9" s="1"/>
  <c r="K2030" i="9"/>
  <c r="L2030" i="9" s="1"/>
  <c r="K2032" i="9"/>
  <c r="L2032" i="9" s="1"/>
  <c r="K2034" i="9"/>
  <c r="L2034" i="9" s="1"/>
  <c r="K2036" i="9"/>
  <c r="L2036" i="9" s="1"/>
  <c r="K2038" i="9"/>
  <c r="L2038" i="9" s="1"/>
  <c r="K2040" i="9"/>
  <c r="L2040" i="9" s="1"/>
  <c r="K2042" i="9"/>
  <c r="L2042" i="9" s="1"/>
  <c r="K2044" i="9"/>
  <c r="L2044" i="9" s="1"/>
  <c r="K2046" i="9"/>
  <c r="L2046" i="9" s="1"/>
  <c r="K2048" i="9"/>
  <c r="L2048" i="9" s="1"/>
  <c r="K2050" i="9"/>
  <c r="L2050" i="9" s="1"/>
  <c r="K2052" i="9"/>
  <c r="L2052" i="9" s="1"/>
  <c r="K2054" i="9"/>
  <c r="L2054" i="9" s="1"/>
  <c r="K2056" i="9"/>
  <c r="L2056" i="9" s="1"/>
  <c r="K2058" i="9"/>
  <c r="L2058" i="9" s="1"/>
  <c r="K2060" i="9"/>
  <c r="L2060" i="9" s="1"/>
  <c r="K2062" i="9"/>
  <c r="L2062" i="9" s="1"/>
  <c r="K2064" i="9"/>
  <c r="L2064" i="9" s="1"/>
  <c r="L2026" i="9"/>
  <c r="M2012" i="9"/>
  <c r="M2014" i="9"/>
  <c r="M2016" i="9"/>
  <c r="M2018" i="9"/>
  <c r="M2020" i="9"/>
  <c r="M2022" i="9"/>
  <c r="M2024" i="9"/>
  <c r="M2026" i="9"/>
  <c r="M2028" i="9"/>
  <c r="M2030" i="9"/>
  <c r="M2032" i="9"/>
  <c r="M2034" i="9"/>
  <c r="M2036" i="9"/>
  <c r="M2038" i="9"/>
  <c r="M2040" i="9"/>
  <c r="M2042" i="9"/>
  <c r="M2044" i="9"/>
  <c r="M2046" i="9"/>
  <c r="M2048" i="9"/>
  <c r="M2050" i="9"/>
  <c r="M2052" i="9"/>
  <c r="M2054" i="9"/>
  <c r="M2056" i="9"/>
  <c r="M2058" i="9"/>
  <c r="M2060" i="9"/>
  <c r="M2062" i="9"/>
  <c r="M2064" i="9"/>
  <c r="N2012" i="9"/>
  <c r="N2014" i="9"/>
  <c r="N2016" i="9"/>
  <c r="N2018" i="9"/>
  <c r="N2020" i="9"/>
  <c r="N2022" i="9"/>
  <c r="N2024" i="9"/>
  <c r="N2026" i="9"/>
  <c r="N2028" i="9"/>
  <c r="N2030" i="9"/>
  <c r="N2032" i="9"/>
  <c r="N2034" i="9"/>
  <c r="N2036" i="9"/>
  <c r="N2038" i="9"/>
  <c r="N2040" i="9"/>
  <c r="N2042" i="9"/>
  <c r="N2044" i="9"/>
  <c r="N2046" i="9"/>
  <c r="N2048" i="9"/>
  <c r="N2050" i="9"/>
  <c r="N2052" i="9"/>
  <c r="N2054" i="9"/>
  <c r="N2056" i="9"/>
  <c r="N2058" i="9"/>
  <c r="N2060" i="9"/>
  <c r="N2062" i="9"/>
  <c r="N2064" i="9"/>
  <c r="M2009" i="9"/>
  <c r="K2007" i="9"/>
  <c r="L2007" i="9" s="1"/>
  <c r="M2005" i="9"/>
  <c r="K2003" i="9"/>
  <c r="L2003" i="9" s="1"/>
  <c r="M2001" i="9"/>
  <c r="K1999" i="9"/>
  <c r="L1999" i="9" s="1"/>
  <c r="M1997" i="9"/>
  <c r="K1995" i="9"/>
  <c r="L1995" i="9" s="1"/>
  <c r="M1993" i="9"/>
  <c r="K1991" i="9"/>
  <c r="L1991" i="9" s="1"/>
  <c r="M1989" i="9"/>
  <c r="K1987" i="9"/>
  <c r="L1987" i="9" s="1"/>
  <c r="M1985" i="9"/>
  <c r="K1983" i="9"/>
  <c r="L1983" i="9" s="1"/>
  <c r="M1981" i="9"/>
  <c r="K1979" i="9"/>
  <c r="L1979" i="9" s="1"/>
  <c r="M1977" i="9"/>
  <c r="K1975" i="9"/>
  <c r="L1975" i="9" s="1"/>
  <c r="M1973" i="9"/>
  <c r="K1971" i="9"/>
  <c r="L1971" i="9" s="1"/>
  <c r="M1969" i="9"/>
  <c r="K1967" i="9"/>
  <c r="L1967" i="9" s="1"/>
  <c r="M1965" i="9"/>
  <c r="K1963" i="9"/>
  <c r="L1963" i="9" s="1"/>
  <c r="M1961" i="9"/>
  <c r="K1959" i="9"/>
  <c r="L1959" i="9" s="1"/>
  <c r="M1957" i="9"/>
  <c r="K1956" i="9"/>
  <c r="L1956" i="9" s="1"/>
  <c r="K1955" i="9"/>
  <c r="L1955" i="9" s="1"/>
  <c r="M1953" i="9"/>
  <c r="K1952" i="9"/>
  <c r="L1952" i="9" s="1"/>
  <c r="K1951" i="9"/>
  <c r="L1951" i="9" s="1"/>
  <c r="M1949" i="9"/>
  <c r="K1948" i="9"/>
  <c r="L1948" i="9" s="1"/>
  <c r="E1948" i="9"/>
  <c r="E1949" i="9"/>
  <c r="E1950" i="9"/>
  <c r="E1951" i="9"/>
  <c r="E1952" i="9"/>
  <c r="E1953" i="9"/>
  <c r="E1954" i="9"/>
  <c r="E1955" i="9"/>
  <c r="E1956" i="9"/>
  <c r="E1957" i="9"/>
  <c r="E1958" i="9"/>
  <c r="E1959" i="9"/>
  <c r="E1960" i="9"/>
  <c r="E1961" i="9"/>
  <c r="E1962" i="9"/>
  <c r="E1963" i="9"/>
  <c r="E1964" i="9"/>
  <c r="E1965" i="9"/>
  <c r="E1966" i="9"/>
  <c r="E1967" i="9"/>
  <c r="E1968" i="9"/>
  <c r="E1969" i="9"/>
  <c r="E1970" i="9"/>
  <c r="E1971" i="9"/>
  <c r="E1972" i="9"/>
  <c r="E1973" i="9"/>
  <c r="E1974" i="9"/>
  <c r="E1975" i="9"/>
  <c r="E1976" i="9"/>
  <c r="E1977" i="9"/>
  <c r="E1978" i="9"/>
  <c r="E1979" i="9"/>
  <c r="E1980" i="9"/>
  <c r="E1981" i="9"/>
  <c r="E1982" i="9"/>
  <c r="E1983" i="9"/>
  <c r="E1984" i="9"/>
  <c r="E1985" i="9"/>
  <c r="E1986" i="9"/>
  <c r="E1987" i="9"/>
  <c r="E1988" i="9"/>
  <c r="E1989" i="9"/>
  <c r="E1990" i="9"/>
  <c r="E1991" i="9"/>
  <c r="E1992" i="9"/>
  <c r="E1993" i="9"/>
  <c r="E1994" i="9"/>
  <c r="E1995" i="9"/>
  <c r="E1996" i="9"/>
  <c r="E1997" i="9"/>
  <c r="E1998" i="9"/>
  <c r="E1999" i="9"/>
  <c r="E2000" i="9"/>
  <c r="E2001" i="9"/>
  <c r="E2002" i="9"/>
  <c r="E2003" i="9"/>
  <c r="E2004" i="9"/>
  <c r="E2005" i="9"/>
  <c r="E2006" i="9"/>
  <c r="E2007" i="9"/>
  <c r="E2008" i="9"/>
  <c r="E2009" i="9"/>
  <c r="E2010" i="9"/>
  <c r="K1950" i="9"/>
  <c r="L1950" i="9" s="1"/>
  <c r="K1954" i="9"/>
  <c r="L1954" i="9" s="1"/>
  <c r="K1958" i="9"/>
  <c r="L1958" i="9" s="1"/>
  <c r="K1960" i="9"/>
  <c r="L1960" i="9" s="1"/>
  <c r="K1962" i="9"/>
  <c r="L1962" i="9" s="1"/>
  <c r="K1964" i="9"/>
  <c r="L1964" i="9" s="1"/>
  <c r="K1966" i="9"/>
  <c r="L1966" i="9" s="1"/>
  <c r="K1968" i="9"/>
  <c r="L1968" i="9" s="1"/>
  <c r="K1970" i="9"/>
  <c r="L1970" i="9" s="1"/>
  <c r="K1972" i="9"/>
  <c r="L1972" i="9" s="1"/>
  <c r="K1974" i="9"/>
  <c r="L1974" i="9" s="1"/>
  <c r="K1976" i="9"/>
  <c r="L1976" i="9" s="1"/>
  <c r="K1978" i="9"/>
  <c r="L1978" i="9" s="1"/>
  <c r="K1980" i="9"/>
  <c r="L1980" i="9" s="1"/>
  <c r="K1982" i="9"/>
  <c r="L1982" i="9" s="1"/>
  <c r="K1984" i="9"/>
  <c r="L1984" i="9" s="1"/>
  <c r="K1986" i="9"/>
  <c r="L1986" i="9" s="1"/>
  <c r="K1988" i="9"/>
  <c r="L1988" i="9" s="1"/>
  <c r="K1990" i="9"/>
  <c r="L1990" i="9" s="1"/>
  <c r="K1992" i="9"/>
  <c r="L1992" i="9" s="1"/>
  <c r="K1994" i="9"/>
  <c r="L1994" i="9" s="1"/>
  <c r="K1996" i="9"/>
  <c r="L1996" i="9" s="1"/>
  <c r="K1998" i="9"/>
  <c r="L1998" i="9" s="1"/>
  <c r="K2000" i="9"/>
  <c r="L2000" i="9" s="1"/>
  <c r="K2002" i="9"/>
  <c r="L2002" i="9" s="1"/>
  <c r="K2004" i="9"/>
  <c r="L2004" i="9" s="1"/>
  <c r="K2006" i="9"/>
  <c r="L2006" i="9" s="1"/>
  <c r="K2008" i="9"/>
  <c r="L2008" i="9" s="1"/>
  <c r="K2010" i="9"/>
  <c r="L2010" i="9" s="1"/>
  <c r="M1948" i="9"/>
  <c r="M1950" i="9"/>
  <c r="M1952" i="9"/>
  <c r="M1954" i="9"/>
  <c r="M1956" i="9"/>
  <c r="M1958" i="9"/>
  <c r="M1960" i="9"/>
  <c r="M1962" i="9"/>
  <c r="M1964" i="9"/>
  <c r="M1966" i="9"/>
  <c r="M1968" i="9"/>
  <c r="M1970" i="9"/>
  <c r="M1972" i="9"/>
  <c r="M1974" i="9"/>
  <c r="M1976" i="9"/>
  <c r="M1978" i="9"/>
  <c r="M1980" i="9"/>
  <c r="M1982" i="9"/>
  <c r="M1984" i="9"/>
  <c r="M1986" i="9"/>
  <c r="M1988" i="9"/>
  <c r="M1990" i="9"/>
  <c r="M1992" i="9"/>
  <c r="M1994" i="9"/>
  <c r="M1996" i="9"/>
  <c r="M1998" i="9"/>
  <c r="M2000" i="9"/>
  <c r="M2002" i="9"/>
  <c r="M2004" i="9"/>
  <c r="M2006" i="9"/>
  <c r="M2008" i="9"/>
  <c r="M2010" i="9"/>
  <c r="N1948" i="9"/>
  <c r="N1949" i="9"/>
  <c r="N1950" i="9"/>
  <c r="N1952" i="9"/>
  <c r="N1953" i="9"/>
  <c r="N1954" i="9"/>
  <c r="N1956" i="9"/>
  <c r="N1957" i="9"/>
  <c r="N1958" i="9"/>
  <c r="N1960" i="9"/>
  <c r="N1961" i="9"/>
  <c r="N1962" i="9"/>
  <c r="N1964" i="9"/>
  <c r="N1965" i="9"/>
  <c r="N1966" i="9"/>
  <c r="N1968" i="9"/>
  <c r="N1969" i="9"/>
  <c r="N1970" i="9"/>
  <c r="N1972" i="9"/>
  <c r="N1973" i="9"/>
  <c r="N1974" i="9"/>
  <c r="N1976" i="9"/>
  <c r="N1977" i="9"/>
  <c r="N1978" i="9"/>
  <c r="N1980" i="9"/>
  <c r="N1981" i="9"/>
  <c r="N1982" i="9"/>
  <c r="N1984" i="9"/>
  <c r="N1985" i="9"/>
  <c r="N1986" i="9"/>
  <c r="N1988" i="9"/>
  <c r="N1989" i="9"/>
  <c r="N1990" i="9"/>
  <c r="N1992" i="9"/>
  <c r="N1993" i="9"/>
  <c r="N1994" i="9"/>
  <c r="N1996" i="9"/>
  <c r="N1997" i="9"/>
  <c r="N1998" i="9"/>
  <c r="N2000" i="9"/>
  <c r="N2001" i="9"/>
  <c r="N2002" i="9"/>
  <c r="N2004" i="9"/>
  <c r="N2005" i="9"/>
  <c r="N2006" i="9"/>
  <c r="N2008" i="9"/>
  <c r="N2009" i="9"/>
  <c r="N2010" i="9"/>
  <c r="N1946" i="9"/>
  <c r="K1944" i="9"/>
  <c r="L1944" i="9" s="1"/>
  <c r="N1942" i="9"/>
  <c r="K1940" i="9"/>
  <c r="L1940" i="9" s="1"/>
  <c r="N1938" i="9"/>
  <c r="K1936" i="9"/>
  <c r="L1936" i="9" s="1"/>
  <c r="N1934" i="9"/>
  <c r="K1932" i="9"/>
  <c r="L1932" i="9" s="1"/>
  <c r="N1930" i="9"/>
  <c r="K1928" i="9"/>
  <c r="L1928" i="9" s="1"/>
  <c r="E1927" i="9"/>
  <c r="E1928" i="9"/>
  <c r="E1929" i="9"/>
  <c r="E1930" i="9"/>
  <c r="E1931" i="9"/>
  <c r="E1932" i="9"/>
  <c r="E1933" i="9"/>
  <c r="E1934" i="9"/>
  <c r="E1935" i="9"/>
  <c r="E1936" i="9"/>
  <c r="E1937" i="9"/>
  <c r="E1938" i="9"/>
  <c r="E1939" i="9"/>
  <c r="E1940" i="9"/>
  <c r="E1941" i="9"/>
  <c r="E1942" i="9"/>
  <c r="E1943" i="9"/>
  <c r="E1944" i="9"/>
  <c r="E1945" i="9"/>
  <c r="E1946" i="9"/>
  <c r="E1947" i="9"/>
  <c r="K1927" i="9"/>
  <c r="L1927" i="9" s="1"/>
  <c r="K1929" i="9"/>
  <c r="L1929" i="9" s="1"/>
  <c r="K1931" i="9"/>
  <c r="L1931" i="9" s="1"/>
  <c r="K1933" i="9"/>
  <c r="L1933" i="9" s="1"/>
  <c r="K1935" i="9"/>
  <c r="L1935" i="9" s="1"/>
  <c r="K1937" i="9"/>
  <c r="L1937" i="9" s="1"/>
  <c r="K1939" i="9"/>
  <c r="L1939" i="9" s="1"/>
  <c r="K1941" i="9"/>
  <c r="L1941" i="9" s="1"/>
  <c r="K1943" i="9"/>
  <c r="L1943" i="9" s="1"/>
  <c r="K1945" i="9"/>
  <c r="L1945" i="9" s="1"/>
  <c r="K1947" i="9"/>
  <c r="L1947" i="9" s="1"/>
  <c r="M1927" i="9"/>
  <c r="M1929" i="9"/>
  <c r="M1930" i="9"/>
  <c r="M1931" i="9"/>
  <c r="M1933" i="9"/>
  <c r="M1934" i="9"/>
  <c r="M1935" i="9"/>
  <c r="M1937" i="9"/>
  <c r="M1938" i="9"/>
  <c r="M1939" i="9"/>
  <c r="M1941" i="9"/>
  <c r="M1942" i="9"/>
  <c r="M1943" i="9"/>
  <c r="M1945" i="9"/>
  <c r="M1946" i="9"/>
  <c r="M1947" i="9"/>
  <c r="N1927" i="9"/>
  <c r="N1929" i="9"/>
  <c r="N1931" i="9"/>
  <c r="N1933" i="9"/>
  <c r="N1935" i="9"/>
  <c r="N1937" i="9"/>
  <c r="N1939" i="9"/>
  <c r="N1941" i="9"/>
  <c r="N1943" i="9"/>
  <c r="N1945" i="9"/>
  <c r="N1947" i="9"/>
  <c r="N1925" i="9"/>
  <c r="K1923" i="9"/>
  <c r="L1923" i="9" s="1"/>
  <c r="N1921" i="9"/>
  <c r="K1919" i="9"/>
  <c r="L1919" i="9" s="1"/>
  <c r="N1917" i="9"/>
  <c r="K1915" i="9"/>
  <c r="L1915" i="9" s="1"/>
  <c r="N1913" i="9"/>
  <c r="K1911" i="9"/>
  <c r="L1911" i="9" s="1"/>
  <c r="N1909" i="9"/>
  <c r="K1907" i="9"/>
  <c r="L1907" i="9" s="1"/>
  <c r="N1905" i="9"/>
  <c r="K1903" i="9"/>
  <c r="L1903" i="9" s="1"/>
  <c r="N1901" i="9"/>
  <c r="K1899" i="9"/>
  <c r="L1899" i="9" s="1"/>
  <c r="N1897" i="9"/>
  <c r="K1896" i="9"/>
  <c r="L1896" i="9" s="1"/>
  <c r="K1895" i="9"/>
  <c r="L1895" i="9" s="1"/>
  <c r="N1893" i="9"/>
  <c r="K1892" i="9"/>
  <c r="L1892" i="9" s="1"/>
  <c r="K1891" i="9"/>
  <c r="L1891" i="9" s="1"/>
  <c r="E1890" i="9"/>
  <c r="E1891" i="9"/>
  <c r="E1892" i="9"/>
  <c r="E1893" i="9"/>
  <c r="E1894" i="9"/>
  <c r="E1895" i="9"/>
  <c r="E1896" i="9"/>
  <c r="E1897" i="9"/>
  <c r="E1898" i="9"/>
  <c r="E1899" i="9"/>
  <c r="E1900" i="9"/>
  <c r="E1901" i="9"/>
  <c r="E1902" i="9"/>
  <c r="E1903" i="9"/>
  <c r="E1904" i="9"/>
  <c r="E1905" i="9"/>
  <c r="E1906" i="9"/>
  <c r="E1907" i="9"/>
  <c r="E1908" i="9"/>
  <c r="E1909" i="9"/>
  <c r="E1910" i="9"/>
  <c r="E1911" i="9"/>
  <c r="E1912" i="9"/>
  <c r="E1913" i="9"/>
  <c r="E1914" i="9"/>
  <c r="E1915" i="9"/>
  <c r="E1916" i="9"/>
  <c r="E1917" i="9"/>
  <c r="E1918" i="9"/>
  <c r="E1919" i="9"/>
  <c r="E1920" i="9"/>
  <c r="E1921" i="9"/>
  <c r="E1922" i="9"/>
  <c r="E1923" i="9"/>
  <c r="E1924" i="9"/>
  <c r="E1925" i="9"/>
  <c r="E1926" i="9"/>
  <c r="K1890" i="9"/>
  <c r="L1890" i="9" s="1"/>
  <c r="K1894" i="9"/>
  <c r="K1898" i="9"/>
  <c r="L1898" i="9" s="1"/>
  <c r="K1900" i="9"/>
  <c r="L1900" i="9" s="1"/>
  <c r="K1902" i="9"/>
  <c r="L1902" i="9" s="1"/>
  <c r="K1904" i="9"/>
  <c r="L1904" i="9" s="1"/>
  <c r="K1906" i="9"/>
  <c r="L1906" i="9" s="1"/>
  <c r="K1908" i="9"/>
  <c r="L1908" i="9" s="1"/>
  <c r="K1910" i="9"/>
  <c r="L1910" i="9" s="1"/>
  <c r="K1912" i="9"/>
  <c r="L1912" i="9" s="1"/>
  <c r="K1914" i="9"/>
  <c r="L1914" i="9" s="1"/>
  <c r="K1916" i="9"/>
  <c r="L1916" i="9" s="1"/>
  <c r="K1918" i="9"/>
  <c r="L1918" i="9" s="1"/>
  <c r="K1920" i="9"/>
  <c r="L1920" i="9" s="1"/>
  <c r="K1922" i="9"/>
  <c r="L1922" i="9" s="1"/>
  <c r="K1924" i="9"/>
  <c r="L1924" i="9" s="1"/>
  <c r="K1926" i="9"/>
  <c r="L1926" i="9" s="1"/>
  <c r="L1894" i="9"/>
  <c r="M1890" i="9"/>
  <c r="M1892" i="9"/>
  <c r="M1893" i="9"/>
  <c r="M1894" i="9"/>
  <c r="M1896" i="9"/>
  <c r="M1897" i="9"/>
  <c r="M1898" i="9"/>
  <c r="M1900" i="9"/>
  <c r="M1901" i="9"/>
  <c r="M1902" i="9"/>
  <c r="M1904" i="9"/>
  <c r="M1905" i="9"/>
  <c r="M1906" i="9"/>
  <c r="M1908" i="9"/>
  <c r="M1909" i="9"/>
  <c r="M1910" i="9"/>
  <c r="M1912" i="9"/>
  <c r="M1913" i="9"/>
  <c r="M1914" i="9"/>
  <c r="M1916" i="9"/>
  <c r="M1917" i="9"/>
  <c r="M1918" i="9"/>
  <c r="M1920" i="9"/>
  <c r="M1921" i="9"/>
  <c r="M1922" i="9"/>
  <c r="M1924" i="9"/>
  <c r="M1925" i="9"/>
  <c r="M1926" i="9"/>
  <c r="N1890" i="9"/>
  <c r="N1892" i="9"/>
  <c r="N1894" i="9"/>
  <c r="N1896" i="9"/>
  <c r="N1898" i="9"/>
  <c r="N1900" i="9"/>
  <c r="N1902" i="9"/>
  <c r="N1904" i="9"/>
  <c r="N1906" i="9"/>
  <c r="N1908" i="9"/>
  <c r="N1910" i="9"/>
  <c r="N1912" i="9"/>
  <c r="N1914" i="9"/>
  <c r="N1916" i="9"/>
  <c r="N1918" i="9"/>
  <c r="N1920" i="9"/>
  <c r="N1922" i="9"/>
  <c r="N1924" i="9"/>
  <c r="N1926" i="9"/>
  <c r="K1888" i="9"/>
  <c r="L1888" i="9" s="1"/>
  <c r="K1886" i="9"/>
  <c r="L1886" i="9" s="1"/>
  <c r="K1884" i="9"/>
  <c r="L1884" i="9" s="1"/>
  <c r="K1882" i="9"/>
  <c r="L1882" i="9" s="1"/>
  <c r="K1880" i="9"/>
  <c r="L1880" i="9" s="1"/>
  <c r="K1878" i="9"/>
  <c r="L1878" i="9" s="1"/>
  <c r="K1876" i="9"/>
  <c r="L1876" i="9" s="1"/>
  <c r="K1874" i="9"/>
  <c r="L1874" i="9" s="1"/>
  <c r="K1872" i="9"/>
  <c r="L1872" i="9" s="1"/>
  <c r="K1870" i="9"/>
  <c r="L1870" i="9" s="1"/>
  <c r="K1868" i="9"/>
  <c r="L1868" i="9" s="1"/>
  <c r="K1866" i="9"/>
  <c r="L1866" i="9" s="1"/>
  <c r="K1864" i="9"/>
  <c r="L1864" i="9" s="1"/>
  <c r="K1862" i="9"/>
  <c r="L1862" i="9" s="1"/>
  <c r="K1860" i="9"/>
  <c r="L1860" i="9" s="1"/>
  <c r="K1858" i="9"/>
  <c r="L1858" i="9" s="1"/>
  <c r="K1856" i="9"/>
  <c r="L1856" i="9" s="1"/>
  <c r="K1854" i="9"/>
  <c r="L1854" i="9" s="1"/>
  <c r="K1852" i="9"/>
  <c r="L1852" i="9" s="1"/>
  <c r="K1850" i="9"/>
  <c r="L1850" i="9" s="1"/>
  <c r="K1848" i="9"/>
  <c r="L1848" i="9" s="1"/>
  <c r="K1846" i="9"/>
  <c r="L1846" i="9" s="1"/>
  <c r="K1844" i="9"/>
  <c r="L1844" i="9" s="1"/>
  <c r="K1842" i="9"/>
  <c r="L1842" i="9" s="1"/>
  <c r="K1840" i="9"/>
  <c r="L1840" i="9" s="1"/>
  <c r="K1838" i="9"/>
  <c r="L1838" i="9" s="1"/>
  <c r="K1836" i="9"/>
  <c r="L1836" i="9" s="1"/>
  <c r="K1834" i="9"/>
  <c r="L1834" i="9" s="1"/>
  <c r="K1832" i="9"/>
  <c r="L1832" i="9" s="1"/>
  <c r="K1830" i="9"/>
  <c r="L1830" i="9" s="1"/>
  <c r="K1829" i="9"/>
  <c r="L1829" i="9" s="1"/>
  <c r="K1828" i="9"/>
  <c r="L1828" i="9" s="1"/>
  <c r="K1826" i="9"/>
  <c r="L1826" i="9" s="1"/>
  <c r="K1825" i="9"/>
  <c r="L1825" i="9" s="1"/>
  <c r="K1824" i="9"/>
  <c r="L1824" i="9" s="1"/>
  <c r="K1822" i="9"/>
  <c r="L1822" i="9" s="1"/>
  <c r="E1822" i="9"/>
  <c r="E1823" i="9"/>
  <c r="E1824" i="9"/>
  <c r="E1825" i="9"/>
  <c r="E1826" i="9"/>
  <c r="E1827" i="9"/>
  <c r="E1828" i="9"/>
  <c r="E1829" i="9"/>
  <c r="E1830" i="9"/>
  <c r="E1831" i="9"/>
  <c r="E1832" i="9"/>
  <c r="E1833" i="9"/>
  <c r="E1834" i="9"/>
  <c r="E1835" i="9"/>
  <c r="E1836" i="9"/>
  <c r="E1837" i="9"/>
  <c r="E1838" i="9"/>
  <c r="E1839" i="9"/>
  <c r="E1840" i="9"/>
  <c r="E1841" i="9"/>
  <c r="E1842" i="9"/>
  <c r="E1843" i="9"/>
  <c r="E1844" i="9"/>
  <c r="E1845" i="9"/>
  <c r="E1846" i="9"/>
  <c r="E1847" i="9"/>
  <c r="E1848" i="9"/>
  <c r="E1849" i="9"/>
  <c r="E1850" i="9"/>
  <c r="E1851" i="9"/>
  <c r="E1852" i="9"/>
  <c r="E1853" i="9"/>
  <c r="E1854" i="9"/>
  <c r="E1855" i="9"/>
  <c r="E1856" i="9"/>
  <c r="E1857" i="9"/>
  <c r="E1858" i="9"/>
  <c r="E1859" i="9"/>
  <c r="E1860" i="9"/>
  <c r="E1861" i="9"/>
  <c r="E1862" i="9"/>
  <c r="E1863" i="9"/>
  <c r="E1864" i="9"/>
  <c r="E1865" i="9"/>
  <c r="E1866" i="9"/>
  <c r="E1867" i="9"/>
  <c r="E1868" i="9"/>
  <c r="E1869" i="9"/>
  <c r="E1870" i="9"/>
  <c r="E1871" i="9"/>
  <c r="E1872" i="9"/>
  <c r="E1873" i="9"/>
  <c r="E1874" i="9"/>
  <c r="E1875" i="9"/>
  <c r="E1876" i="9"/>
  <c r="E1877" i="9"/>
  <c r="E1878" i="9"/>
  <c r="E1879" i="9"/>
  <c r="E1880" i="9"/>
  <c r="E1881" i="9"/>
  <c r="E1882" i="9"/>
  <c r="E1883" i="9"/>
  <c r="E1884" i="9"/>
  <c r="E1885" i="9"/>
  <c r="E1886" i="9"/>
  <c r="E1887" i="9"/>
  <c r="E1888" i="9"/>
  <c r="E1889" i="9"/>
  <c r="K1823" i="9"/>
  <c r="K1827" i="9"/>
  <c r="K1831" i="9"/>
  <c r="K1833" i="9"/>
  <c r="K1835" i="9"/>
  <c r="K1837" i="9"/>
  <c r="K1839" i="9"/>
  <c r="K1841" i="9"/>
  <c r="K1843" i="9"/>
  <c r="K1845" i="9"/>
  <c r="K1847" i="9"/>
  <c r="K1849" i="9"/>
  <c r="K1851" i="9"/>
  <c r="K1853" i="9"/>
  <c r="K1855" i="9"/>
  <c r="K1857" i="9"/>
  <c r="K1859" i="9"/>
  <c r="K1861" i="9"/>
  <c r="K1863" i="9"/>
  <c r="K1865" i="9"/>
  <c r="K1867" i="9"/>
  <c r="K1869" i="9"/>
  <c r="K1871" i="9"/>
  <c r="K1873" i="9"/>
  <c r="K1875" i="9"/>
  <c r="L1875" i="9" s="1"/>
  <c r="K1877" i="9"/>
  <c r="L1877" i="9" s="1"/>
  <c r="K1879" i="9"/>
  <c r="L1879" i="9" s="1"/>
  <c r="K1881" i="9"/>
  <c r="L1881" i="9" s="1"/>
  <c r="K1883" i="9"/>
  <c r="L1883" i="9" s="1"/>
  <c r="K1885" i="9"/>
  <c r="K1887" i="9"/>
  <c r="L1887" i="9" s="1"/>
  <c r="K1889" i="9"/>
  <c r="L1889" i="9" s="1"/>
  <c r="L1823" i="9"/>
  <c r="L1827" i="9"/>
  <c r="L1831" i="9"/>
  <c r="L1833" i="9"/>
  <c r="L1835" i="9"/>
  <c r="L1837" i="9"/>
  <c r="L1839" i="9"/>
  <c r="L1841" i="9"/>
  <c r="L1843" i="9"/>
  <c r="L1845" i="9"/>
  <c r="L1847" i="9"/>
  <c r="L1849" i="9"/>
  <c r="L1851" i="9"/>
  <c r="L1853" i="9"/>
  <c r="L1855" i="9"/>
  <c r="L1857" i="9"/>
  <c r="L1859" i="9"/>
  <c r="L1861" i="9"/>
  <c r="L1863" i="9"/>
  <c r="L1865" i="9"/>
  <c r="L1867" i="9"/>
  <c r="L1869" i="9"/>
  <c r="L1871" i="9"/>
  <c r="L1873" i="9"/>
  <c r="L1885" i="9"/>
  <c r="M1823" i="9"/>
  <c r="M1825" i="9"/>
  <c r="M1827" i="9"/>
  <c r="M1829" i="9"/>
  <c r="M1831" i="9"/>
  <c r="M1833" i="9"/>
  <c r="M1835" i="9"/>
  <c r="M1837" i="9"/>
  <c r="M1839" i="9"/>
  <c r="M1841" i="9"/>
  <c r="M1843" i="9"/>
  <c r="M1845" i="9"/>
  <c r="M1847" i="9"/>
  <c r="M1849" i="9"/>
  <c r="M1851" i="9"/>
  <c r="M1853" i="9"/>
  <c r="M1855" i="9"/>
  <c r="M1857" i="9"/>
  <c r="M1859" i="9"/>
  <c r="M1861" i="9"/>
  <c r="M1863" i="9"/>
  <c r="M1865" i="9"/>
  <c r="M1867" i="9"/>
  <c r="M1869" i="9"/>
  <c r="M1871" i="9"/>
  <c r="M1873" i="9"/>
  <c r="M1875" i="9"/>
  <c r="M1877" i="9"/>
  <c r="M1879" i="9"/>
  <c r="M1881" i="9"/>
  <c r="M1883" i="9"/>
  <c r="M1885" i="9"/>
  <c r="M1887" i="9"/>
  <c r="M1889" i="9"/>
  <c r="N1823" i="9"/>
  <c r="N1825" i="9"/>
  <c r="N1827" i="9"/>
  <c r="N1829" i="9"/>
  <c r="N1831" i="9"/>
  <c r="N1833" i="9"/>
  <c r="N1835" i="9"/>
  <c r="N1837" i="9"/>
  <c r="N1839" i="9"/>
  <c r="N1841" i="9"/>
  <c r="N1843" i="9"/>
  <c r="N1845" i="9"/>
  <c r="N1847" i="9"/>
  <c r="N1849" i="9"/>
  <c r="N1851" i="9"/>
  <c r="N1853" i="9"/>
  <c r="N1855" i="9"/>
  <c r="N1857" i="9"/>
  <c r="N1859" i="9"/>
  <c r="N1861" i="9"/>
  <c r="N1863" i="9"/>
  <c r="N1865" i="9"/>
  <c r="N1867" i="9"/>
  <c r="N1869" i="9"/>
  <c r="N1871" i="9"/>
  <c r="N1873" i="9"/>
  <c r="N1875" i="9"/>
  <c r="N1877" i="9"/>
  <c r="N1879" i="9"/>
  <c r="N1881" i="9"/>
  <c r="N1883" i="9"/>
  <c r="N1885" i="9"/>
  <c r="N1887" i="9"/>
  <c r="N1889" i="9"/>
  <c r="M1819" i="9"/>
  <c r="K1817" i="9"/>
  <c r="L1817" i="9" s="1"/>
  <c r="M1815" i="9"/>
  <c r="K1813" i="9"/>
  <c r="L1813" i="9" s="1"/>
  <c r="M1811" i="9"/>
  <c r="K1809" i="9"/>
  <c r="L1809" i="9" s="1"/>
  <c r="M1807" i="9"/>
  <c r="K1805" i="9"/>
  <c r="L1805" i="9" s="1"/>
  <c r="M1803" i="9"/>
  <c r="K1801" i="9"/>
  <c r="L1801" i="9" s="1"/>
  <c r="M1799" i="9"/>
  <c r="K1797" i="9"/>
  <c r="L1797" i="9" s="1"/>
  <c r="M1795" i="9"/>
  <c r="K1793" i="9"/>
  <c r="L1793" i="9" s="1"/>
  <c r="M1791" i="9"/>
  <c r="K1789" i="9"/>
  <c r="L1789" i="9" s="1"/>
  <c r="M1787" i="9"/>
  <c r="K1785" i="9"/>
  <c r="L1785" i="9" s="1"/>
  <c r="M1783" i="9"/>
  <c r="K1781" i="9"/>
  <c r="L1781" i="9" s="1"/>
  <c r="M1779" i="9"/>
  <c r="K1777" i="9"/>
  <c r="L1777" i="9" s="1"/>
  <c r="M1775" i="9"/>
  <c r="K1773" i="9"/>
  <c r="L1773" i="9" s="1"/>
  <c r="N1771" i="9"/>
  <c r="K1769" i="9"/>
  <c r="L1769" i="9" s="1"/>
  <c r="M1767" i="9"/>
  <c r="M1765" i="9"/>
  <c r="N1763" i="9"/>
  <c r="M1761" i="9"/>
  <c r="M1759" i="9"/>
  <c r="K1757" i="9"/>
  <c r="L1757" i="9" s="1"/>
  <c r="M1755" i="9"/>
  <c r="K1753" i="9"/>
  <c r="L1753" i="9" s="1"/>
  <c r="M1751" i="9"/>
  <c r="M1749" i="9"/>
  <c r="N1747" i="9"/>
  <c r="M1745" i="9"/>
  <c r="M1743" i="9"/>
  <c r="K1741" i="9"/>
  <c r="L1741" i="9" s="1"/>
  <c r="K1737" i="9"/>
  <c r="L1737" i="9" s="1"/>
  <c r="M1735" i="9"/>
  <c r="M1733" i="9"/>
  <c r="N1731" i="9"/>
  <c r="M1729" i="9"/>
  <c r="N1727" i="9"/>
  <c r="K1725" i="9"/>
  <c r="L1725" i="9" s="1"/>
  <c r="M1723" i="9"/>
  <c r="K1721" i="9"/>
  <c r="L1721" i="9" s="1"/>
  <c r="N1719" i="9"/>
  <c r="M1717" i="9"/>
  <c r="N1715" i="9"/>
  <c r="M1713" i="9"/>
  <c r="K1709" i="9"/>
  <c r="L1709" i="9" s="1"/>
  <c r="M1707" i="9"/>
  <c r="K1705" i="9"/>
  <c r="L1705" i="9" s="1"/>
  <c r="N1701" i="9"/>
  <c r="K1772" i="9"/>
  <c r="L1772" i="9" s="1"/>
  <c r="K1774" i="9"/>
  <c r="L1774" i="9" s="1"/>
  <c r="K1775" i="9"/>
  <c r="L1775" i="9" s="1"/>
  <c r="K1776" i="9"/>
  <c r="L1776" i="9" s="1"/>
  <c r="K1778" i="9"/>
  <c r="L1778" i="9" s="1"/>
  <c r="K1779" i="9"/>
  <c r="L1779" i="9" s="1"/>
  <c r="K1780" i="9"/>
  <c r="L1780" i="9" s="1"/>
  <c r="K1782" i="9"/>
  <c r="L1782" i="9" s="1"/>
  <c r="K1783" i="9"/>
  <c r="L1783" i="9" s="1"/>
  <c r="K1784" i="9"/>
  <c r="L1784" i="9" s="1"/>
  <c r="K1786" i="9"/>
  <c r="L1786" i="9" s="1"/>
  <c r="K1787" i="9"/>
  <c r="L1787" i="9" s="1"/>
  <c r="K1788" i="9"/>
  <c r="L1788" i="9" s="1"/>
  <c r="K1790" i="9"/>
  <c r="L1790" i="9" s="1"/>
  <c r="K1791" i="9"/>
  <c r="L1791" i="9" s="1"/>
  <c r="K1792" i="9"/>
  <c r="L1792" i="9" s="1"/>
  <c r="K1794" i="9"/>
  <c r="L1794" i="9" s="1"/>
  <c r="K1795" i="9"/>
  <c r="L1795" i="9" s="1"/>
  <c r="K1796" i="9"/>
  <c r="L1796" i="9" s="1"/>
  <c r="K1798" i="9"/>
  <c r="L1798" i="9" s="1"/>
  <c r="K1799" i="9"/>
  <c r="L1799" i="9" s="1"/>
  <c r="K1800" i="9"/>
  <c r="L1800" i="9" s="1"/>
  <c r="K1802" i="9"/>
  <c r="L1802" i="9" s="1"/>
  <c r="K1803" i="9"/>
  <c r="L1803" i="9" s="1"/>
  <c r="K1804" i="9"/>
  <c r="L1804" i="9" s="1"/>
  <c r="K1806" i="9"/>
  <c r="L1806" i="9" s="1"/>
  <c r="K1807" i="9"/>
  <c r="L1807" i="9" s="1"/>
  <c r="K1808" i="9"/>
  <c r="L1808" i="9" s="1"/>
  <c r="K1810" i="9"/>
  <c r="L1810" i="9" s="1"/>
  <c r="K1811" i="9"/>
  <c r="L1811" i="9" s="1"/>
  <c r="K1812" i="9"/>
  <c r="L1812" i="9" s="1"/>
  <c r="K1814" i="9"/>
  <c r="L1814" i="9" s="1"/>
  <c r="K1816" i="9"/>
  <c r="K1818" i="9"/>
  <c r="L1818" i="9" s="1"/>
  <c r="K1819" i="9"/>
  <c r="L1819" i="9" s="1"/>
  <c r="K1820" i="9"/>
  <c r="L1820" i="9" s="1"/>
  <c r="K1821" i="9"/>
  <c r="L1821" i="9" s="1"/>
  <c r="L1816" i="9"/>
  <c r="M1772" i="9"/>
  <c r="M1773" i="9"/>
  <c r="M1774" i="9"/>
  <c r="M1776" i="9"/>
  <c r="M1777" i="9"/>
  <c r="M1778" i="9"/>
  <c r="M1780" i="9"/>
  <c r="M1781" i="9"/>
  <c r="M1782" i="9"/>
  <c r="M1784" i="9"/>
  <c r="M1785" i="9"/>
  <c r="M1786" i="9"/>
  <c r="M1788" i="9"/>
  <c r="M1789" i="9"/>
  <c r="M1790" i="9"/>
  <c r="M1792" i="9"/>
  <c r="M1793" i="9"/>
  <c r="M1794" i="9"/>
  <c r="M1796" i="9"/>
  <c r="M1797" i="9"/>
  <c r="M1798" i="9"/>
  <c r="M1800" i="9"/>
  <c r="M1801" i="9"/>
  <c r="M1802" i="9"/>
  <c r="M1804" i="9"/>
  <c r="M1805" i="9"/>
  <c r="M1806" i="9"/>
  <c r="M1808" i="9"/>
  <c r="M1809" i="9"/>
  <c r="M1810" i="9"/>
  <c r="M1812" i="9"/>
  <c r="M1813" i="9"/>
  <c r="M1814" i="9"/>
  <c r="M1816" i="9"/>
  <c r="M1817" i="9"/>
  <c r="M1818" i="9"/>
  <c r="M1820" i="9"/>
  <c r="M1821" i="9"/>
  <c r="N1772" i="9"/>
  <c r="N1774" i="9"/>
  <c r="N1775" i="9"/>
  <c r="N1776" i="9"/>
  <c r="N1778" i="9"/>
  <c r="N1779" i="9"/>
  <c r="N1780" i="9"/>
  <c r="N1782" i="9"/>
  <c r="N1783" i="9"/>
  <c r="N1784" i="9"/>
  <c r="N1786" i="9"/>
  <c r="N1787" i="9"/>
  <c r="N1788" i="9"/>
  <c r="N1790" i="9"/>
  <c r="N1791" i="9"/>
  <c r="N1792" i="9"/>
  <c r="N1794" i="9"/>
  <c r="N1795" i="9"/>
  <c r="N1796" i="9"/>
  <c r="N1798" i="9"/>
  <c r="N1799" i="9"/>
  <c r="N1800" i="9"/>
  <c r="N1802" i="9"/>
  <c r="N1803" i="9"/>
  <c r="N1804" i="9"/>
  <c r="N1806" i="9"/>
  <c r="N1807" i="9"/>
  <c r="N1808" i="9"/>
  <c r="N1810" i="9"/>
  <c r="N1811" i="9"/>
  <c r="N1812" i="9"/>
  <c r="N1814" i="9"/>
  <c r="N1815" i="9"/>
  <c r="N1816" i="9"/>
  <c r="N1818" i="9"/>
  <c r="N1819" i="9"/>
  <c r="N1820" i="9"/>
  <c r="N1821" i="9"/>
  <c r="N1770" i="9"/>
  <c r="N1768" i="9"/>
  <c r="K1766" i="9"/>
  <c r="L1766" i="9" s="1"/>
  <c r="N1764" i="9"/>
  <c r="K1762" i="9"/>
  <c r="L1762" i="9" s="1"/>
  <c r="N1760" i="9"/>
  <c r="K1758" i="9"/>
  <c r="L1758" i="9" s="1"/>
  <c r="M1754" i="9"/>
  <c r="N1752" i="9"/>
  <c r="M1750" i="9"/>
  <c r="M1748" i="9"/>
  <c r="M1744" i="9"/>
  <c r="M1742" i="9"/>
  <c r="K1740" i="9"/>
  <c r="L1740" i="9" s="1"/>
  <c r="N1738" i="9"/>
  <c r="N1736" i="9"/>
  <c r="K1734" i="9"/>
  <c r="L1734" i="9" s="1"/>
  <c r="N1732" i="9"/>
  <c r="N1730" i="9"/>
  <c r="K1726" i="9"/>
  <c r="L1726" i="9" s="1"/>
  <c r="K1724" i="9"/>
  <c r="L1724" i="9" s="1"/>
  <c r="N1722" i="9"/>
  <c r="M1718" i="9"/>
  <c r="M1716" i="9"/>
  <c r="M1712" i="9"/>
  <c r="M1708" i="9"/>
  <c r="K1706" i="9"/>
  <c r="L1706" i="9" s="1"/>
  <c r="N1704" i="9"/>
  <c r="K1702" i="9"/>
  <c r="L1702" i="9" s="1"/>
  <c r="M1764" i="9"/>
  <c r="M1756" i="9"/>
  <c r="K1746" i="9"/>
  <c r="L1746" i="9" s="1"/>
  <c r="K1736" i="9"/>
  <c r="L1736" i="9" s="1"/>
  <c r="M1728" i="9"/>
  <c r="K1720" i="9"/>
  <c r="L1720" i="9" s="1"/>
  <c r="M1710" i="9"/>
  <c r="K1771" i="9"/>
  <c r="L1771" i="9" s="1"/>
  <c r="K1756" i="9"/>
  <c r="L1756" i="9" s="1"/>
  <c r="N1714" i="9"/>
  <c r="M1703" i="9"/>
  <c r="M1732" i="9"/>
  <c r="N1751" i="9"/>
  <c r="M1727" i="9"/>
  <c r="M1711" i="9"/>
  <c r="M1739" i="9"/>
  <c r="K1704" i="9"/>
  <c r="L1704" i="9" s="1"/>
  <c r="K1701" i="9"/>
  <c r="L1701" i="9" s="1"/>
  <c r="K1717" i="9"/>
  <c r="L1717" i="9" s="1"/>
  <c r="K1733" i="9"/>
  <c r="L1733" i="9" s="1"/>
  <c r="K1749" i="9"/>
  <c r="L1749" i="9" s="1"/>
  <c r="K1765" i="9"/>
  <c r="L1765" i="9" s="1"/>
  <c r="M1709" i="9"/>
  <c r="M1725" i="9"/>
  <c r="M1741" i="9"/>
  <c r="M1757" i="9"/>
  <c r="M1769" i="9"/>
  <c r="N1713" i="9"/>
  <c r="N1716" i="9"/>
  <c r="N1725" i="9"/>
  <c r="N1741" i="9"/>
  <c r="N1757" i="9"/>
  <c r="N1758" i="9"/>
  <c r="N1769" i="9"/>
  <c r="N1700" i="9"/>
  <c r="M1700" i="9"/>
  <c r="K1700" i="9"/>
  <c r="L1700" i="9" s="1"/>
  <c r="E1700" i="9"/>
  <c r="N1699" i="9"/>
  <c r="M1699" i="9"/>
  <c r="K1699" i="9"/>
  <c r="L1699" i="9" s="1"/>
  <c r="E1699" i="9"/>
  <c r="N1698" i="9"/>
  <c r="M1698" i="9"/>
  <c r="K1698" i="9"/>
  <c r="L1698" i="9" s="1"/>
  <c r="E1698" i="9"/>
  <c r="N1697" i="9"/>
  <c r="M1697" i="9"/>
  <c r="K1697" i="9"/>
  <c r="L1697" i="9" s="1"/>
  <c r="E1697" i="9"/>
  <c r="N1696" i="9"/>
  <c r="M1696" i="9"/>
  <c r="K1696" i="9"/>
  <c r="L1696" i="9" s="1"/>
  <c r="E1696" i="9"/>
  <c r="N1695" i="9"/>
  <c r="M1695" i="9"/>
  <c r="K1695" i="9"/>
  <c r="L1695" i="9" s="1"/>
  <c r="E1695" i="9"/>
  <c r="N1694" i="9"/>
  <c r="M1694" i="9"/>
  <c r="K1694" i="9"/>
  <c r="L1694" i="9" s="1"/>
  <c r="E1694" i="9"/>
  <c r="N1693" i="9"/>
  <c r="M1693" i="9"/>
  <c r="K1693" i="9"/>
  <c r="L1693" i="9" s="1"/>
  <c r="E1693" i="9"/>
  <c r="N1692" i="9"/>
  <c r="M1692" i="9"/>
  <c r="K1692" i="9"/>
  <c r="L1692" i="9" s="1"/>
  <c r="E1692" i="9"/>
  <c r="N1691" i="9"/>
  <c r="M1691" i="9"/>
  <c r="K1691" i="9"/>
  <c r="L1691" i="9" s="1"/>
  <c r="E1691" i="9"/>
  <c r="N1690" i="9"/>
  <c r="M1690" i="9"/>
  <c r="K1690" i="9"/>
  <c r="L1690" i="9" s="1"/>
  <c r="E1690" i="9"/>
  <c r="N1689" i="9"/>
  <c r="M1689" i="9"/>
  <c r="K1689" i="9"/>
  <c r="L1689" i="9" s="1"/>
  <c r="E1689" i="9"/>
  <c r="N1688" i="9"/>
  <c r="M1688" i="9"/>
  <c r="K1688" i="9"/>
  <c r="L1688" i="9" s="1"/>
  <c r="E1688" i="9"/>
  <c r="N1687" i="9"/>
  <c r="M1687" i="9"/>
  <c r="K1687" i="9"/>
  <c r="L1687" i="9" s="1"/>
  <c r="E1687" i="9"/>
  <c r="N1686" i="9"/>
  <c r="M1686" i="9"/>
  <c r="K1686" i="9"/>
  <c r="L1686" i="9" s="1"/>
  <c r="E1686" i="9"/>
  <c r="N1685" i="9"/>
  <c r="M1685" i="9"/>
  <c r="K1685" i="9"/>
  <c r="L1685" i="9" s="1"/>
  <c r="E1685" i="9"/>
  <c r="N1684" i="9"/>
  <c r="M1684" i="9"/>
  <c r="K1684" i="9"/>
  <c r="L1684" i="9" s="1"/>
  <c r="E1684" i="9"/>
  <c r="N1683" i="9"/>
  <c r="M1683" i="9"/>
  <c r="K1683" i="9"/>
  <c r="L1683" i="9" s="1"/>
  <c r="E1683" i="9"/>
  <c r="N1682" i="9"/>
  <c r="M1682" i="9"/>
  <c r="K1682" i="9"/>
  <c r="L1682" i="9" s="1"/>
  <c r="E1682" i="9"/>
  <c r="N1681" i="9"/>
  <c r="M1681" i="9"/>
  <c r="K1681" i="9"/>
  <c r="L1681" i="9" s="1"/>
  <c r="E1681" i="9"/>
  <c r="N1680" i="9"/>
  <c r="M1680" i="9"/>
  <c r="K1680" i="9"/>
  <c r="L1680" i="9" s="1"/>
  <c r="E1680" i="9"/>
  <c r="N1679" i="9"/>
  <c r="M1679" i="9"/>
  <c r="K1679" i="9"/>
  <c r="L1679" i="9" s="1"/>
  <c r="E1679" i="9"/>
  <c r="N1678" i="9"/>
  <c r="M1678" i="9"/>
  <c r="K1678" i="9"/>
  <c r="L1678" i="9" s="1"/>
  <c r="E1678" i="9"/>
  <c r="N1677" i="9"/>
  <c r="M1677" i="9"/>
  <c r="K1677" i="9"/>
  <c r="L1677" i="9" s="1"/>
  <c r="E1677" i="9"/>
  <c r="N1676" i="9"/>
  <c r="M1676" i="9"/>
  <c r="K1676" i="9"/>
  <c r="L1676" i="9" s="1"/>
  <c r="E1676" i="9"/>
  <c r="N1675" i="9"/>
  <c r="M1675" i="9"/>
  <c r="K1675" i="9"/>
  <c r="L1675" i="9" s="1"/>
  <c r="E1675" i="9"/>
  <c r="N1674" i="9"/>
  <c r="M1674" i="9"/>
  <c r="K1674" i="9"/>
  <c r="L1674" i="9" s="1"/>
  <c r="E1674" i="9"/>
  <c r="N1673" i="9"/>
  <c r="M1673" i="9"/>
  <c r="K1673" i="9"/>
  <c r="L1673" i="9" s="1"/>
  <c r="E1673" i="9"/>
  <c r="N1672" i="9"/>
  <c r="M1672" i="9"/>
  <c r="K1672" i="9"/>
  <c r="L1672" i="9" s="1"/>
  <c r="E1672" i="9"/>
  <c r="N1671" i="9"/>
  <c r="M1671" i="9"/>
  <c r="K1671" i="9"/>
  <c r="L1671" i="9" s="1"/>
  <c r="E1671" i="9"/>
  <c r="N1670" i="9"/>
  <c r="M1670" i="9"/>
  <c r="K1670" i="9"/>
  <c r="L1670" i="9" s="1"/>
  <c r="E1670" i="9"/>
  <c r="N1669" i="9"/>
  <c r="M1669" i="9"/>
  <c r="K1669" i="9"/>
  <c r="L1669" i="9" s="1"/>
  <c r="E1669" i="9"/>
  <c r="N1668" i="9"/>
  <c r="M1668" i="9"/>
  <c r="K1668" i="9"/>
  <c r="L1668" i="9" s="1"/>
  <c r="E1668" i="9"/>
  <c r="N1667" i="9"/>
  <c r="M1667" i="9"/>
  <c r="K1667" i="9"/>
  <c r="L1667" i="9" s="1"/>
  <c r="E1667" i="9"/>
  <c r="N1666" i="9"/>
  <c r="M1666" i="9"/>
  <c r="K1666" i="9"/>
  <c r="L1666" i="9" s="1"/>
  <c r="E1666" i="9"/>
  <c r="N1665" i="9"/>
  <c r="M1665" i="9"/>
  <c r="K1665" i="9"/>
  <c r="L1665" i="9" s="1"/>
  <c r="E1665" i="9"/>
  <c r="N1664" i="9"/>
  <c r="M1664" i="9"/>
  <c r="K1664" i="9"/>
  <c r="L1664" i="9" s="1"/>
  <c r="E1664" i="9"/>
  <c r="N1663" i="9"/>
  <c r="M1663" i="9"/>
  <c r="K1663" i="9"/>
  <c r="L1663" i="9" s="1"/>
  <c r="E1663" i="9"/>
  <c r="N1662" i="9"/>
  <c r="M1662" i="9"/>
  <c r="K1662" i="9"/>
  <c r="L1662" i="9" s="1"/>
  <c r="E1662" i="9"/>
  <c r="N1661" i="9"/>
  <c r="M1661" i="9"/>
  <c r="K1661" i="9"/>
  <c r="L1661" i="9" s="1"/>
  <c r="E1661" i="9"/>
  <c r="N1660" i="9"/>
  <c r="M1660" i="9"/>
  <c r="K1660" i="9"/>
  <c r="L1660" i="9" s="1"/>
  <c r="E1660" i="9"/>
  <c r="N1659" i="9"/>
  <c r="M1659" i="9"/>
  <c r="K1659" i="9"/>
  <c r="L1659" i="9" s="1"/>
  <c r="E1659" i="9"/>
  <c r="N1658" i="9"/>
  <c r="M1658" i="9"/>
  <c r="K1658" i="9"/>
  <c r="L1658" i="9" s="1"/>
  <c r="E1658" i="9"/>
  <c r="N1657" i="9"/>
  <c r="M1657" i="9"/>
  <c r="K1657" i="9"/>
  <c r="L1657" i="9" s="1"/>
  <c r="E1657" i="9"/>
  <c r="N1656" i="9"/>
  <c r="M1656" i="9"/>
  <c r="K1656" i="9"/>
  <c r="L1656" i="9" s="1"/>
  <c r="E1656" i="9"/>
  <c r="N1655" i="9"/>
  <c r="M1655" i="9"/>
  <c r="K1655" i="9"/>
  <c r="L1655" i="9" s="1"/>
  <c r="E1655" i="9"/>
  <c r="N1654" i="9"/>
  <c r="M1654" i="9"/>
  <c r="K1654" i="9"/>
  <c r="L1654" i="9" s="1"/>
  <c r="E1654" i="9"/>
  <c r="N1653" i="9"/>
  <c r="M1653" i="9"/>
  <c r="K1653" i="9"/>
  <c r="L1653" i="9" s="1"/>
  <c r="E1653" i="9"/>
  <c r="N1652" i="9"/>
  <c r="M1652" i="9"/>
  <c r="K1652" i="9"/>
  <c r="L1652" i="9" s="1"/>
  <c r="E1652" i="9"/>
  <c r="N1651" i="9"/>
  <c r="M1651" i="9"/>
  <c r="K1651" i="9"/>
  <c r="L1651" i="9" s="1"/>
  <c r="E1651" i="9"/>
  <c r="N1650" i="9"/>
  <c r="M1650" i="9"/>
  <c r="K1650" i="9"/>
  <c r="L1650" i="9" s="1"/>
  <c r="E1650" i="9"/>
  <c r="N1649" i="9"/>
  <c r="M1649" i="9"/>
  <c r="K1649" i="9"/>
  <c r="L1649" i="9" s="1"/>
  <c r="E1649" i="9"/>
  <c r="N1648" i="9"/>
  <c r="M1648" i="9"/>
  <c r="K1648" i="9"/>
  <c r="L1648" i="9" s="1"/>
  <c r="E1648" i="9"/>
  <c r="N1647" i="9"/>
  <c r="M1647" i="9"/>
  <c r="K1647" i="9"/>
  <c r="L1647" i="9" s="1"/>
  <c r="E1647" i="9"/>
  <c r="N1646" i="9"/>
  <c r="M1646" i="9"/>
  <c r="K1646" i="9"/>
  <c r="L1646" i="9" s="1"/>
  <c r="E1646" i="9"/>
  <c r="N1645" i="9"/>
  <c r="M1645" i="9"/>
  <c r="K1645" i="9"/>
  <c r="L1645" i="9" s="1"/>
  <c r="E1645" i="9"/>
  <c r="N1644" i="9"/>
  <c r="M1644" i="9"/>
  <c r="K1644" i="9"/>
  <c r="L1644" i="9" s="1"/>
  <c r="E1644" i="9"/>
  <c r="N1643" i="9"/>
  <c r="M1643" i="9"/>
  <c r="K1643" i="9"/>
  <c r="L1643" i="9" s="1"/>
  <c r="E1643" i="9"/>
  <c r="N1642" i="9"/>
  <c r="M1642" i="9"/>
  <c r="K1642" i="9"/>
  <c r="L1642" i="9" s="1"/>
  <c r="E1642" i="9"/>
  <c r="N1641" i="9"/>
  <c r="M1641" i="9"/>
  <c r="K1641" i="9"/>
  <c r="L1641" i="9" s="1"/>
  <c r="E1641" i="9"/>
  <c r="N1640" i="9"/>
  <c r="M1640" i="9"/>
  <c r="K1640" i="9"/>
  <c r="L1640" i="9" s="1"/>
  <c r="E1640" i="9"/>
  <c r="N1639" i="9"/>
  <c r="M1639" i="9"/>
  <c r="K1639" i="9"/>
  <c r="L1639" i="9" s="1"/>
  <c r="E1639" i="9"/>
  <c r="N1638" i="9"/>
  <c r="M1638" i="9"/>
  <c r="K1638" i="9"/>
  <c r="L1638" i="9" s="1"/>
  <c r="E1638" i="9"/>
  <c r="N1637" i="9"/>
  <c r="M1637" i="9"/>
  <c r="K1637" i="9"/>
  <c r="L1637" i="9" s="1"/>
  <c r="E1637" i="9"/>
  <c r="N1636" i="9"/>
  <c r="M1636" i="9"/>
  <c r="K1636" i="9"/>
  <c r="L1636" i="9" s="1"/>
  <c r="E1636" i="9"/>
  <c r="N1635" i="9"/>
  <c r="M1635" i="9"/>
  <c r="K1635" i="9"/>
  <c r="L1635" i="9" s="1"/>
  <c r="E1635" i="9"/>
  <c r="N1634" i="9"/>
  <c r="M1634" i="9"/>
  <c r="K1634" i="9"/>
  <c r="L1634" i="9" s="1"/>
  <c r="E1634" i="9"/>
  <c r="N1633" i="9"/>
  <c r="M1633" i="9"/>
  <c r="K1633" i="9"/>
  <c r="L1633" i="9" s="1"/>
  <c r="E1633" i="9"/>
  <c r="N1632" i="9"/>
  <c r="M1632" i="9"/>
  <c r="K1632" i="9"/>
  <c r="L1632" i="9" s="1"/>
  <c r="E1632" i="9"/>
  <c r="N1631" i="9"/>
  <c r="M1631" i="9"/>
  <c r="K1631" i="9"/>
  <c r="L1631" i="9" s="1"/>
  <c r="E1631" i="9"/>
  <c r="N1630" i="9"/>
  <c r="M1630" i="9"/>
  <c r="K1630" i="9"/>
  <c r="L1630" i="9" s="1"/>
  <c r="E1630" i="9"/>
  <c r="N1629" i="9"/>
  <c r="M1629" i="9"/>
  <c r="K1629" i="9"/>
  <c r="L1629" i="9" s="1"/>
  <c r="E1629" i="9"/>
  <c r="N1628" i="9"/>
  <c r="M1628" i="9"/>
  <c r="K1628" i="9"/>
  <c r="L1628" i="9" s="1"/>
  <c r="E1628" i="9"/>
  <c r="N1627" i="9"/>
  <c r="M1627" i="9"/>
  <c r="K1627" i="9"/>
  <c r="L1627" i="9" s="1"/>
  <c r="E1627" i="9"/>
  <c r="N1626" i="9"/>
  <c r="M1626" i="9"/>
  <c r="K1626" i="9"/>
  <c r="L1626" i="9" s="1"/>
  <c r="E1626" i="9"/>
  <c r="N1625" i="9"/>
  <c r="M1625" i="9"/>
  <c r="K1625" i="9"/>
  <c r="L1625" i="9" s="1"/>
  <c r="E1625" i="9"/>
  <c r="N1624" i="9"/>
  <c r="M1624" i="9"/>
  <c r="K1624" i="9"/>
  <c r="L1624" i="9" s="1"/>
  <c r="E1624" i="9"/>
  <c r="N1623" i="9"/>
  <c r="M1623" i="9"/>
  <c r="K1623" i="9"/>
  <c r="L1623" i="9" s="1"/>
  <c r="E1623" i="9"/>
  <c r="N1622" i="9"/>
  <c r="M1622" i="9"/>
  <c r="K1622" i="9"/>
  <c r="L1622" i="9" s="1"/>
  <c r="E1622" i="9"/>
  <c r="N1621" i="9"/>
  <c r="M1621" i="9"/>
  <c r="K1621" i="9"/>
  <c r="L1621" i="9" s="1"/>
  <c r="E1621" i="9"/>
  <c r="N1620" i="9"/>
  <c r="M1620" i="9"/>
  <c r="K1620" i="9"/>
  <c r="L1620" i="9" s="1"/>
  <c r="E1620" i="9"/>
  <c r="N1619" i="9"/>
  <c r="M1619" i="9"/>
  <c r="K1619" i="9"/>
  <c r="L1619" i="9" s="1"/>
  <c r="E1619" i="9"/>
  <c r="N1618" i="9"/>
  <c r="M1618" i="9"/>
  <c r="K1618" i="9"/>
  <c r="L1618" i="9" s="1"/>
  <c r="E1618" i="9"/>
  <c r="N1617" i="9"/>
  <c r="M1617" i="9"/>
  <c r="K1617" i="9"/>
  <c r="L1617" i="9" s="1"/>
  <c r="E1617" i="9"/>
  <c r="N1616" i="9"/>
  <c r="M1616" i="9"/>
  <c r="K1616" i="9"/>
  <c r="L1616" i="9" s="1"/>
  <c r="E1616" i="9"/>
  <c r="N1615" i="9"/>
  <c r="M1615" i="9"/>
  <c r="K1615" i="9"/>
  <c r="L1615" i="9" s="1"/>
  <c r="E1615" i="9"/>
  <c r="N1614" i="9"/>
  <c r="M1614" i="9"/>
  <c r="K1614" i="9"/>
  <c r="L1614" i="9" s="1"/>
  <c r="E1614" i="9"/>
  <c r="N1613" i="9"/>
  <c r="M1613" i="9"/>
  <c r="K1613" i="9"/>
  <c r="L1613" i="9" s="1"/>
  <c r="E1613" i="9"/>
  <c r="N1612" i="9"/>
  <c r="M1612" i="9"/>
  <c r="K1612" i="9"/>
  <c r="L1612" i="9" s="1"/>
  <c r="E1612" i="9"/>
  <c r="N1611" i="9"/>
  <c r="M1611" i="9"/>
  <c r="K1611" i="9"/>
  <c r="L1611" i="9" s="1"/>
  <c r="E1611" i="9"/>
  <c r="N1610" i="9"/>
  <c r="M1610" i="9"/>
  <c r="K1610" i="9"/>
  <c r="L1610" i="9" s="1"/>
  <c r="E1610" i="9"/>
  <c r="N1609" i="9"/>
  <c r="M1609" i="9"/>
  <c r="K1609" i="9"/>
  <c r="L1609" i="9" s="1"/>
  <c r="E1609" i="9"/>
  <c r="N1608" i="9"/>
  <c r="M1608" i="9"/>
  <c r="K1608" i="9"/>
  <c r="L1608" i="9" s="1"/>
  <c r="E1608" i="9"/>
  <c r="N1607" i="9"/>
  <c r="M1607" i="9"/>
  <c r="K1607" i="9"/>
  <c r="L1607" i="9" s="1"/>
  <c r="E1607" i="9"/>
  <c r="N1606" i="9"/>
  <c r="M1606" i="9"/>
  <c r="K1606" i="9"/>
  <c r="L1606" i="9" s="1"/>
  <c r="E1606" i="9"/>
  <c r="N1605" i="9"/>
  <c r="M1605" i="9"/>
  <c r="K1605" i="9"/>
  <c r="L1605" i="9" s="1"/>
  <c r="E1605" i="9"/>
  <c r="N1604" i="9"/>
  <c r="M1604" i="9"/>
  <c r="K1604" i="9"/>
  <c r="L1604" i="9" s="1"/>
  <c r="E1604" i="9"/>
  <c r="N1603" i="9"/>
  <c r="M1603" i="9"/>
  <c r="K1603" i="9"/>
  <c r="L1603" i="9" s="1"/>
  <c r="E1603" i="9"/>
  <c r="N1602" i="9"/>
  <c r="M1602" i="9"/>
  <c r="K1602" i="9"/>
  <c r="L1602" i="9" s="1"/>
  <c r="E1602" i="9"/>
  <c r="N1601" i="9"/>
  <c r="M1601" i="9"/>
  <c r="K1601" i="9"/>
  <c r="L1601" i="9" s="1"/>
  <c r="E1601" i="9"/>
  <c r="N1600" i="9"/>
  <c r="M1600" i="9"/>
  <c r="K1600" i="9"/>
  <c r="L1600" i="9" s="1"/>
  <c r="E1600" i="9"/>
  <c r="N1599" i="9"/>
  <c r="M1599" i="9"/>
  <c r="K1599" i="9"/>
  <c r="L1599" i="9" s="1"/>
  <c r="E1599" i="9"/>
  <c r="N1598" i="9"/>
  <c r="M1598" i="9"/>
  <c r="K1598" i="9"/>
  <c r="L1598" i="9" s="1"/>
  <c r="E1598" i="9"/>
  <c r="N1597" i="9"/>
  <c r="M1597" i="9"/>
  <c r="K1597" i="9"/>
  <c r="L1597" i="9" s="1"/>
  <c r="E1597" i="9"/>
  <c r="N1596" i="9"/>
  <c r="M1596" i="9"/>
  <c r="K1596" i="9"/>
  <c r="L1596" i="9" s="1"/>
  <c r="E1596" i="9"/>
  <c r="N1595" i="9"/>
  <c r="M1595" i="9"/>
  <c r="K1595" i="9"/>
  <c r="L1595" i="9" s="1"/>
  <c r="E1595" i="9"/>
  <c r="N1594" i="9"/>
  <c r="M1594" i="9"/>
  <c r="K1594" i="9"/>
  <c r="L1594" i="9" s="1"/>
  <c r="E1594" i="9"/>
  <c r="N1593" i="9"/>
  <c r="M1593" i="9"/>
  <c r="K1593" i="9"/>
  <c r="L1593" i="9" s="1"/>
  <c r="E1593" i="9"/>
  <c r="N1592" i="9"/>
  <c r="M1592" i="9"/>
  <c r="K1592" i="9"/>
  <c r="L1592" i="9" s="1"/>
  <c r="E1592" i="9"/>
  <c r="N1591" i="9"/>
  <c r="M1591" i="9"/>
  <c r="K1591" i="9"/>
  <c r="L1591" i="9" s="1"/>
  <c r="E1591" i="9"/>
  <c r="N1590" i="9"/>
  <c r="M1590" i="9"/>
  <c r="K1590" i="9"/>
  <c r="L1590" i="9" s="1"/>
  <c r="E1590" i="9"/>
  <c r="N1589" i="9"/>
  <c r="M1589" i="9"/>
  <c r="K1589" i="9"/>
  <c r="L1589" i="9" s="1"/>
  <c r="E1589" i="9"/>
  <c r="N1588" i="9"/>
  <c r="M1588" i="9"/>
  <c r="K1588" i="9"/>
  <c r="L1588" i="9" s="1"/>
  <c r="E1588" i="9"/>
  <c r="N1587" i="9"/>
  <c r="M1587" i="9"/>
  <c r="K1587" i="9"/>
  <c r="L1587" i="9" s="1"/>
  <c r="E1587" i="9"/>
  <c r="N1586" i="9"/>
  <c r="M1586" i="9"/>
  <c r="K1586" i="9"/>
  <c r="L1586" i="9" s="1"/>
  <c r="E1586" i="9"/>
  <c r="N1585" i="9"/>
  <c r="M1585" i="9"/>
  <c r="K1585" i="9"/>
  <c r="L1585" i="9" s="1"/>
  <c r="E1585" i="9"/>
  <c r="N1584" i="9"/>
  <c r="M1584" i="9"/>
  <c r="K1584" i="9"/>
  <c r="L1584" i="9" s="1"/>
  <c r="E1584" i="9"/>
  <c r="N1583" i="9"/>
  <c r="M1583" i="9"/>
  <c r="K1583" i="9"/>
  <c r="L1583" i="9" s="1"/>
  <c r="E1583" i="9"/>
  <c r="N1582" i="9"/>
  <c r="M1582" i="9"/>
  <c r="K1582" i="9"/>
  <c r="L1582" i="9" s="1"/>
  <c r="E1582" i="9"/>
  <c r="N1581" i="9"/>
  <c r="M1581" i="9"/>
  <c r="K1581" i="9"/>
  <c r="L1581" i="9" s="1"/>
  <c r="E1581" i="9"/>
  <c r="N1580" i="9"/>
  <c r="M1580" i="9"/>
  <c r="K1580" i="9"/>
  <c r="L1580" i="9" s="1"/>
  <c r="E1580" i="9"/>
  <c r="N1579" i="9"/>
  <c r="M1579" i="9"/>
  <c r="K1579" i="9"/>
  <c r="L1579" i="9" s="1"/>
  <c r="E1579" i="9"/>
  <c r="N1578" i="9"/>
  <c r="M1578" i="9"/>
  <c r="K1578" i="9"/>
  <c r="L1578" i="9" s="1"/>
  <c r="E1578" i="9"/>
  <c r="N1577" i="9"/>
  <c r="M1577" i="9"/>
  <c r="K1577" i="9"/>
  <c r="L1577" i="9" s="1"/>
  <c r="E1577" i="9"/>
  <c r="N1576" i="9"/>
  <c r="M1576" i="9"/>
  <c r="K1576" i="9"/>
  <c r="L1576" i="9" s="1"/>
  <c r="E1576" i="9"/>
  <c r="N1575" i="9"/>
  <c r="M1575" i="9"/>
  <c r="K1575" i="9"/>
  <c r="L1575" i="9" s="1"/>
  <c r="E1575" i="9"/>
  <c r="N1574" i="9"/>
  <c r="M1574" i="9"/>
  <c r="K1574" i="9"/>
  <c r="L1574" i="9" s="1"/>
  <c r="E1574" i="9"/>
  <c r="N1573" i="9"/>
  <c r="M1573" i="9"/>
  <c r="K1573" i="9"/>
  <c r="L1573" i="9" s="1"/>
  <c r="E1573" i="9"/>
  <c r="N1572" i="9"/>
  <c r="M1572" i="9"/>
  <c r="K1572" i="9"/>
  <c r="L1572" i="9" s="1"/>
  <c r="E1572" i="9"/>
  <c r="N1571" i="9"/>
  <c r="M1571" i="9"/>
  <c r="K1571" i="9"/>
  <c r="L1571" i="9" s="1"/>
  <c r="E1571" i="9"/>
  <c r="N1570" i="9"/>
  <c r="M1570" i="9"/>
  <c r="K1570" i="9"/>
  <c r="L1570" i="9" s="1"/>
  <c r="E1570" i="9"/>
  <c r="N1569" i="9"/>
  <c r="M1569" i="9"/>
  <c r="K1569" i="9"/>
  <c r="L1569" i="9" s="1"/>
  <c r="E1569" i="9"/>
  <c r="N1568" i="9"/>
  <c r="M1568" i="9"/>
  <c r="K1568" i="9"/>
  <c r="L1568" i="9" s="1"/>
  <c r="E1568" i="9"/>
  <c r="N1567" i="9"/>
  <c r="M1567" i="9"/>
  <c r="K1567" i="9"/>
  <c r="L1567" i="9" s="1"/>
  <c r="E1567" i="9"/>
  <c r="N1566" i="9"/>
  <c r="M1566" i="9"/>
  <c r="K1566" i="9"/>
  <c r="L1566" i="9" s="1"/>
  <c r="E1566" i="9"/>
  <c r="N1565" i="9"/>
  <c r="M1565" i="9"/>
  <c r="K1565" i="9"/>
  <c r="L1565" i="9" s="1"/>
  <c r="E1565" i="9"/>
  <c r="N1564" i="9"/>
  <c r="M1564" i="9"/>
  <c r="K1564" i="9"/>
  <c r="L1564" i="9" s="1"/>
  <c r="E1564" i="9"/>
  <c r="N1563" i="9"/>
  <c r="M1563" i="9"/>
  <c r="K1563" i="9"/>
  <c r="L1563" i="9" s="1"/>
  <c r="E1563" i="9"/>
  <c r="N1562" i="9"/>
  <c r="M1562" i="9"/>
  <c r="K1562" i="9"/>
  <c r="L1562" i="9" s="1"/>
  <c r="E1562" i="9"/>
  <c r="N1561" i="9"/>
  <c r="M1561" i="9"/>
  <c r="K1561" i="9"/>
  <c r="L1561" i="9" s="1"/>
  <c r="E1561" i="9"/>
  <c r="N1560" i="9"/>
  <c r="M1560" i="9"/>
  <c r="K1560" i="9"/>
  <c r="L1560" i="9" s="1"/>
  <c r="E1560" i="9"/>
  <c r="N1559" i="9"/>
  <c r="M1559" i="9"/>
  <c r="K1559" i="9"/>
  <c r="L1559" i="9" s="1"/>
  <c r="E1559" i="9"/>
  <c r="N1558" i="9"/>
  <c r="M1558" i="9"/>
  <c r="K1558" i="9"/>
  <c r="L1558" i="9" s="1"/>
  <c r="E1558" i="9"/>
  <c r="N1557" i="9"/>
  <c r="M1557" i="9"/>
  <c r="K1557" i="9"/>
  <c r="L1557" i="9" s="1"/>
  <c r="E1557" i="9"/>
  <c r="N1556" i="9"/>
  <c r="M1556" i="9"/>
  <c r="K1556" i="9"/>
  <c r="L1556" i="9" s="1"/>
  <c r="E1556" i="9"/>
  <c r="N1555" i="9"/>
  <c r="M1555" i="9"/>
  <c r="K1555" i="9"/>
  <c r="L1555" i="9" s="1"/>
  <c r="E1555" i="9"/>
  <c r="N1554" i="9"/>
  <c r="M1554" i="9"/>
  <c r="K1554" i="9"/>
  <c r="L1554" i="9" s="1"/>
  <c r="E1554" i="9"/>
  <c r="N1553" i="9"/>
  <c r="M1553" i="9"/>
  <c r="K1553" i="9"/>
  <c r="L1553" i="9" s="1"/>
  <c r="E1553" i="9"/>
  <c r="N1552" i="9"/>
  <c r="M1552" i="9"/>
  <c r="K1552" i="9"/>
  <c r="L1552" i="9" s="1"/>
  <c r="E1552" i="9"/>
  <c r="N1551" i="9"/>
  <c r="M1551" i="9"/>
  <c r="K1551" i="9"/>
  <c r="L1551" i="9" s="1"/>
  <c r="E1551" i="9"/>
  <c r="N1550" i="9"/>
  <c r="M1550" i="9"/>
  <c r="K1550" i="9"/>
  <c r="L1550" i="9" s="1"/>
  <c r="E1550" i="9"/>
  <c r="N1549" i="9"/>
  <c r="M1549" i="9"/>
  <c r="K1549" i="9"/>
  <c r="L1549" i="9" s="1"/>
  <c r="E1549" i="9"/>
  <c r="N1548" i="9"/>
  <c r="M1548" i="9"/>
  <c r="K1548" i="9"/>
  <c r="L1548" i="9" s="1"/>
  <c r="E1548" i="9"/>
  <c r="N1547" i="9"/>
  <c r="M1547" i="9"/>
  <c r="K1547" i="9"/>
  <c r="L1547" i="9" s="1"/>
  <c r="E1547" i="9"/>
  <c r="N1546" i="9"/>
  <c r="M1546" i="9"/>
  <c r="K1546" i="9"/>
  <c r="L1546" i="9" s="1"/>
  <c r="E1546" i="9"/>
  <c r="N1545" i="9"/>
  <c r="M1545" i="9"/>
  <c r="K1545" i="9"/>
  <c r="L1545" i="9" s="1"/>
  <c r="E1545" i="9"/>
  <c r="N1544" i="9"/>
  <c r="M1544" i="9"/>
  <c r="K1544" i="9"/>
  <c r="L1544" i="9" s="1"/>
  <c r="E1544" i="9"/>
  <c r="N1543" i="9"/>
  <c r="M1543" i="9"/>
  <c r="K1543" i="9"/>
  <c r="L1543" i="9" s="1"/>
  <c r="E1543" i="9"/>
  <c r="N1542" i="9"/>
  <c r="M1542" i="9"/>
  <c r="K1542" i="9"/>
  <c r="L1542" i="9" s="1"/>
  <c r="E1542" i="9"/>
  <c r="N1541" i="9"/>
  <c r="M1541" i="9"/>
  <c r="K1541" i="9"/>
  <c r="L1541" i="9" s="1"/>
  <c r="E1541" i="9"/>
  <c r="N1540" i="9"/>
  <c r="M1540" i="9"/>
  <c r="K1540" i="9"/>
  <c r="L1540" i="9" s="1"/>
  <c r="E1540" i="9"/>
  <c r="N1539" i="9"/>
  <c r="M1539" i="9"/>
  <c r="K1539" i="9"/>
  <c r="L1539" i="9" s="1"/>
  <c r="E1539" i="9"/>
  <c r="N1538" i="9"/>
  <c r="M1538" i="9"/>
  <c r="K1538" i="9"/>
  <c r="L1538" i="9" s="1"/>
  <c r="E1538" i="9"/>
  <c r="N1537" i="9"/>
  <c r="M1537" i="9"/>
  <c r="K1537" i="9"/>
  <c r="L1537" i="9" s="1"/>
  <c r="E1537" i="9"/>
  <c r="N1536" i="9"/>
  <c r="M1536" i="9"/>
  <c r="K1536" i="9"/>
  <c r="L1536" i="9" s="1"/>
  <c r="E1536" i="9"/>
  <c r="N1535" i="9"/>
  <c r="M1535" i="9"/>
  <c r="K1535" i="9"/>
  <c r="L1535" i="9" s="1"/>
  <c r="E1535" i="9"/>
  <c r="N1534" i="9"/>
  <c r="M1534" i="9"/>
  <c r="K1534" i="9"/>
  <c r="L1534" i="9" s="1"/>
  <c r="E1534" i="9"/>
  <c r="N1533" i="9"/>
  <c r="M1533" i="9"/>
  <c r="K1533" i="9"/>
  <c r="L1533" i="9" s="1"/>
  <c r="E1533" i="9"/>
  <c r="N1532" i="9"/>
  <c r="M1532" i="9"/>
  <c r="K1532" i="9"/>
  <c r="L1532" i="9" s="1"/>
  <c r="E1532" i="9"/>
  <c r="N1531" i="9"/>
  <c r="M1531" i="9"/>
  <c r="K1531" i="9"/>
  <c r="L1531" i="9" s="1"/>
  <c r="E1531" i="9"/>
  <c r="N1530" i="9"/>
  <c r="M1530" i="9"/>
  <c r="K1530" i="9"/>
  <c r="L1530" i="9" s="1"/>
  <c r="E1530" i="9"/>
  <c r="N1529" i="9"/>
  <c r="M1529" i="9"/>
  <c r="K1529" i="9"/>
  <c r="L1529" i="9" s="1"/>
  <c r="E1529" i="9"/>
  <c r="N1528" i="9"/>
  <c r="M1528" i="9"/>
  <c r="K1528" i="9"/>
  <c r="L1528" i="9" s="1"/>
  <c r="E1528" i="9"/>
  <c r="N1527" i="9"/>
  <c r="M1527" i="9"/>
  <c r="K1527" i="9"/>
  <c r="L1527" i="9" s="1"/>
  <c r="E1527" i="9"/>
  <c r="N1526" i="9"/>
  <c r="M1526" i="9"/>
  <c r="K1526" i="9"/>
  <c r="L1526" i="9" s="1"/>
  <c r="E1526" i="9"/>
  <c r="N1525" i="9"/>
  <c r="M1525" i="9"/>
  <c r="K1525" i="9"/>
  <c r="L1525" i="9" s="1"/>
  <c r="E1525" i="9"/>
  <c r="N1524" i="9"/>
  <c r="M1524" i="9"/>
  <c r="K1524" i="9"/>
  <c r="L1524" i="9" s="1"/>
  <c r="E1524" i="9"/>
  <c r="N1523" i="9"/>
  <c r="M1523" i="9"/>
  <c r="K1523" i="9"/>
  <c r="L1523" i="9" s="1"/>
  <c r="E1523" i="9"/>
  <c r="N1522" i="9"/>
  <c r="M1522" i="9"/>
  <c r="K1522" i="9"/>
  <c r="L1522" i="9" s="1"/>
  <c r="E1522" i="9"/>
  <c r="N1521" i="9"/>
  <c r="M1521" i="9"/>
  <c r="K1521" i="9"/>
  <c r="L1521" i="9" s="1"/>
  <c r="E1521" i="9"/>
  <c r="N1520" i="9"/>
  <c r="M1520" i="9"/>
  <c r="K1520" i="9"/>
  <c r="L1520" i="9" s="1"/>
  <c r="E1520" i="9"/>
  <c r="N1519" i="9"/>
  <c r="M1519" i="9"/>
  <c r="K1519" i="9"/>
  <c r="L1519" i="9" s="1"/>
  <c r="E1519" i="9"/>
  <c r="N1518" i="9"/>
  <c r="M1518" i="9"/>
  <c r="K1518" i="9"/>
  <c r="L1518" i="9" s="1"/>
  <c r="E1518" i="9"/>
  <c r="N1517" i="9"/>
  <c r="M1517" i="9"/>
  <c r="K1517" i="9"/>
  <c r="L1517" i="9" s="1"/>
  <c r="E1517" i="9"/>
  <c r="N1516" i="9"/>
  <c r="M1516" i="9"/>
  <c r="K1516" i="9"/>
  <c r="L1516" i="9" s="1"/>
  <c r="E1516" i="9"/>
  <c r="N1515" i="9"/>
  <c r="M1515" i="9"/>
  <c r="K1515" i="9"/>
  <c r="L1515" i="9" s="1"/>
  <c r="E1515" i="9"/>
  <c r="N1514" i="9"/>
  <c r="M1514" i="9"/>
  <c r="K1514" i="9"/>
  <c r="L1514" i="9" s="1"/>
  <c r="E1514" i="9"/>
  <c r="N1513" i="9"/>
  <c r="M1513" i="9"/>
  <c r="K1513" i="9"/>
  <c r="L1513" i="9" s="1"/>
  <c r="E1513" i="9"/>
  <c r="N1512" i="9"/>
  <c r="M1512" i="9"/>
  <c r="K1512" i="9"/>
  <c r="L1512" i="9" s="1"/>
  <c r="E1512" i="9"/>
  <c r="N1511" i="9"/>
  <c r="M1511" i="9"/>
  <c r="K1511" i="9"/>
  <c r="L1511" i="9" s="1"/>
  <c r="E1511" i="9"/>
  <c r="N1510" i="9"/>
  <c r="M1510" i="9"/>
  <c r="K1510" i="9"/>
  <c r="L1510" i="9" s="1"/>
  <c r="E1510" i="9"/>
  <c r="N1509" i="9"/>
  <c r="M1509" i="9"/>
  <c r="K1509" i="9"/>
  <c r="L1509" i="9" s="1"/>
  <c r="E1509" i="9"/>
  <c r="N1508" i="9"/>
  <c r="M1508" i="9"/>
  <c r="K1508" i="9"/>
  <c r="L1508" i="9" s="1"/>
  <c r="E1508" i="9"/>
  <c r="N1507" i="9"/>
  <c r="M1507" i="9"/>
  <c r="K1507" i="9"/>
  <c r="L1507" i="9" s="1"/>
  <c r="E1507" i="9"/>
  <c r="N1506" i="9"/>
  <c r="M1506" i="9"/>
  <c r="K1506" i="9"/>
  <c r="L1506" i="9" s="1"/>
  <c r="E1506" i="9"/>
  <c r="N1505" i="9"/>
  <c r="M1505" i="9"/>
  <c r="K1505" i="9"/>
  <c r="L1505" i="9" s="1"/>
  <c r="E1505" i="9"/>
  <c r="N1504" i="9"/>
  <c r="M1504" i="9"/>
  <c r="K1504" i="9"/>
  <c r="L1504" i="9" s="1"/>
  <c r="E1504" i="9"/>
  <c r="N1503" i="9"/>
  <c r="M1503" i="9"/>
  <c r="K1503" i="9"/>
  <c r="L1503" i="9" s="1"/>
  <c r="E1503" i="9"/>
  <c r="N1502" i="9"/>
  <c r="M1502" i="9"/>
  <c r="K1502" i="9"/>
  <c r="L1502" i="9" s="1"/>
  <c r="E1502" i="9"/>
  <c r="N1501" i="9"/>
  <c r="M1501" i="9"/>
  <c r="K1501" i="9"/>
  <c r="L1501" i="9" s="1"/>
  <c r="E1501" i="9"/>
  <c r="N1500" i="9"/>
  <c r="M1500" i="9"/>
  <c r="K1500" i="9"/>
  <c r="L1500" i="9" s="1"/>
  <c r="E1500" i="9"/>
  <c r="N1499" i="9"/>
  <c r="M1499" i="9"/>
  <c r="K1499" i="9"/>
  <c r="L1499" i="9" s="1"/>
  <c r="E1499" i="9"/>
  <c r="N1498" i="9"/>
  <c r="M1498" i="9"/>
  <c r="K1498" i="9"/>
  <c r="L1498" i="9" s="1"/>
  <c r="E1498" i="9"/>
  <c r="N1497" i="9"/>
  <c r="M1497" i="9"/>
  <c r="K1497" i="9"/>
  <c r="L1497" i="9" s="1"/>
  <c r="E1497" i="9"/>
  <c r="N1496" i="9"/>
  <c r="M1496" i="9"/>
  <c r="K1496" i="9"/>
  <c r="L1496" i="9" s="1"/>
  <c r="E1496" i="9"/>
  <c r="N1495" i="9"/>
  <c r="M1495" i="9"/>
  <c r="K1495" i="9"/>
  <c r="L1495" i="9" s="1"/>
  <c r="E1495" i="9"/>
  <c r="N1494" i="9"/>
  <c r="M1494" i="9"/>
  <c r="K1494" i="9"/>
  <c r="L1494" i="9" s="1"/>
  <c r="E1494" i="9"/>
  <c r="N1493" i="9"/>
  <c r="M1493" i="9"/>
  <c r="K1493" i="9"/>
  <c r="L1493" i="9" s="1"/>
  <c r="E1493" i="9"/>
  <c r="N1492" i="9"/>
  <c r="M1492" i="9"/>
  <c r="K1492" i="9"/>
  <c r="L1492" i="9" s="1"/>
  <c r="E1492" i="9"/>
  <c r="N1491" i="9"/>
  <c r="M1491" i="9"/>
  <c r="K1491" i="9"/>
  <c r="L1491" i="9" s="1"/>
  <c r="E1491" i="9"/>
  <c r="N1490" i="9"/>
  <c r="M1490" i="9"/>
  <c r="K1490" i="9"/>
  <c r="L1490" i="9" s="1"/>
  <c r="E1490" i="9"/>
  <c r="N1489" i="9"/>
  <c r="M1489" i="9"/>
  <c r="K1489" i="9"/>
  <c r="L1489" i="9" s="1"/>
  <c r="E1489" i="9"/>
  <c r="N1488" i="9"/>
  <c r="M1488" i="9"/>
  <c r="K1488" i="9"/>
  <c r="L1488" i="9" s="1"/>
  <c r="E1488" i="9"/>
  <c r="N1487" i="9"/>
  <c r="M1487" i="9"/>
  <c r="K1487" i="9"/>
  <c r="L1487" i="9" s="1"/>
  <c r="E1487" i="9"/>
  <c r="N1486" i="9"/>
  <c r="M1486" i="9"/>
  <c r="K1486" i="9"/>
  <c r="L1486" i="9" s="1"/>
  <c r="E1486" i="9"/>
  <c r="N1485" i="9"/>
  <c r="M1485" i="9"/>
  <c r="K1485" i="9"/>
  <c r="L1485" i="9" s="1"/>
  <c r="E1485" i="9"/>
  <c r="N1484" i="9"/>
  <c r="M1484" i="9"/>
  <c r="K1484" i="9"/>
  <c r="L1484" i="9" s="1"/>
  <c r="E1484" i="9"/>
  <c r="N1483" i="9"/>
  <c r="M1483" i="9"/>
  <c r="K1483" i="9"/>
  <c r="L1483" i="9" s="1"/>
  <c r="E1483" i="9"/>
  <c r="N1482" i="9"/>
  <c r="M1482" i="9"/>
  <c r="K1482" i="9"/>
  <c r="L1482" i="9" s="1"/>
  <c r="E1482" i="9"/>
  <c r="N1481" i="9"/>
  <c r="M1481" i="9"/>
  <c r="K1481" i="9"/>
  <c r="L1481" i="9" s="1"/>
  <c r="E1481" i="9"/>
  <c r="N1480" i="9"/>
  <c r="M1480" i="9"/>
  <c r="K1480" i="9"/>
  <c r="L1480" i="9" s="1"/>
  <c r="E1480" i="9"/>
  <c r="N1479" i="9"/>
  <c r="M1479" i="9"/>
  <c r="K1479" i="9"/>
  <c r="L1479" i="9" s="1"/>
  <c r="E1479" i="9"/>
  <c r="N1478" i="9"/>
  <c r="M1478" i="9"/>
  <c r="K1478" i="9"/>
  <c r="L1478" i="9" s="1"/>
  <c r="E1478" i="9"/>
  <c r="N1477" i="9"/>
  <c r="M1477" i="9"/>
  <c r="K1477" i="9"/>
  <c r="L1477" i="9" s="1"/>
  <c r="E1477" i="9"/>
  <c r="N1476" i="9"/>
  <c r="M1476" i="9"/>
  <c r="K1476" i="9"/>
  <c r="L1476" i="9" s="1"/>
  <c r="E1476" i="9"/>
  <c r="N1475" i="9"/>
  <c r="M1475" i="9"/>
  <c r="K1475" i="9"/>
  <c r="L1475" i="9" s="1"/>
  <c r="E1475" i="9"/>
  <c r="N1474" i="9"/>
  <c r="M1474" i="9"/>
  <c r="K1474" i="9"/>
  <c r="L1474" i="9" s="1"/>
  <c r="E1474" i="9"/>
  <c r="N1473" i="9"/>
  <c r="M1473" i="9"/>
  <c r="K1473" i="9"/>
  <c r="L1473" i="9" s="1"/>
  <c r="E1473" i="9"/>
  <c r="N1472" i="9"/>
  <c r="M1472" i="9"/>
  <c r="K1472" i="9"/>
  <c r="L1472" i="9" s="1"/>
  <c r="E1472" i="9"/>
  <c r="N1471" i="9"/>
  <c r="M1471" i="9"/>
  <c r="K1471" i="9"/>
  <c r="L1471" i="9" s="1"/>
  <c r="E1471" i="9"/>
  <c r="N1470" i="9"/>
  <c r="M1470" i="9"/>
  <c r="K1470" i="9"/>
  <c r="L1470" i="9" s="1"/>
  <c r="E1470" i="9"/>
  <c r="N1469" i="9"/>
  <c r="M1469" i="9"/>
  <c r="K1469" i="9"/>
  <c r="L1469" i="9" s="1"/>
  <c r="E1469" i="9"/>
  <c r="N1468" i="9"/>
  <c r="M1468" i="9"/>
  <c r="K1468" i="9"/>
  <c r="L1468" i="9" s="1"/>
  <c r="E1468" i="9"/>
  <c r="N1467" i="9"/>
  <c r="M1467" i="9"/>
  <c r="K1467" i="9"/>
  <c r="L1467" i="9" s="1"/>
  <c r="E1467" i="9"/>
  <c r="N1466" i="9"/>
  <c r="M1466" i="9"/>
  <c r="K1466" i="9"/>
  <c r="L1466" i="9" s="1"/>
  <c r="E1466" i="9"/>
  <c r="N1465" i="9"/>
  <c r="M1465" i="9"/>
  <c r="K1465" i="9"/>
  <c r="L1465" i="9" s="1"/>
  <c r="E1465" i="9"/>
  <c r="N1464" i="9"/>
  <c r="M1464" i="9"/>
  <c r="K1464" i="9"/>
  <c r="L1464" i="9" s="1"/>
  <c r="E1464" i="9"/>
  <c r="N1463" i="9"/>
  <c r="M1463" i="9"/>
  <c r="K1463" i="9"/>
  <c r="L1463" i="9" s="1"/>
  <c r="E1463" i="9"/>
  <c r="N1462" i="9"/>
  <c r="M1462" i="9"/>
  <c r="K1462" i="9"/>
  <c r="L1462" i="9" s="1"/>
  <c r="E1462" i="9"/>
  <c r="N1461" i="9"/>
  <c r="M1461" i="9"/>
  <c r="K1461" i="9"/>
  <c r="L1461" i="9" s="1"/>
  <c r="E1461" i="9"/>
  <c r="N1460" i="9"/>
  <c r="M1460" i="9"/>
  <c r="K1460" i="9"/>
  <c r="L1460" i="9" s="1"/>
  <c r="E1460" i="9"/>
  <c r="N1459" i="9"/>
  <c r="M1459" i="9"/>
  <c r="K1459" i="9"/>
  <c r="L1459" i="9" s="1"/>
  <c r="E1459" i="9"/>
  <c r="N1458" i="9"/>
  <c r="M1458" i="9"/>
  <c r="K1458" i="9"/>
  <c r="L1458" i="9" s="1"/>
  <c r="E1458" i="9"/>
  <c r="N1457" i="9"/>
  <c r="M1457" i="9"/>
  <c r="K1457" i="9"/>
  <c r="L1457" i="9" s="1"/>
  <c r="E1457" i="9"/>
  <c r="N1456" i="9"/>
  <c r="M1456" i="9"/>
  <c r="K1456" i="9"/>
  <c r="L1456" i="9" s="1"/>
  <c r="E1456" i="9"/>
  <c r="N1455" i="9"/>
  <c r="M1455" i="9"/>
  <c r="K1455" i="9"/>
  <c r="L1455" i="9" s="1"/>
  <c r="E1455" i="9"/>
  <c r="N1454" i="9"/>
  <c r="M1454" i="9"/>
  <c r="K1454" i="9"/>
  <c r="L1454" i="9" s="1"/>
  <c r="E1454" i="9"/>
  <c r="N1453" i="9"/>
  <c r="M1453" i="9"/>
  <c r="K1453" i="9"/>
  <c r="L1453" i="9" s="1"/>
  <c r="E1453" i="9"/>
  <c r="N1452" i="9"/>
  <c r="M1452" i="9"/>
  <c r="K1452" i="9"/>
  <c r="L1452" i="9" s="1"/>
  <c r="E1452" i="9"/>
  <c r="N1451" i="9"/>
  <c r="M1451" i="9"/>
  <c r="K1451" i="9"/>
  <c r="L1451" i="9" s="1"/>
  <c r="E1451" i="9"/>
  <c r="N1450" i="9"/>
  <c r="M1450" i="9"/>
  <c r="K1450" i="9"/>
  <c r="L1450" i="9" s="1"/>
  <c r="E1450" i="9"/>
  <c r="N1449" i="9"/>
  <c r="M1449" i="9"/>
  <c r="K1449" i="9"/>
  <c r="L1449" i="9" s="1"/>
  <c r="E1449" i="9"/>
  <c r="N1448" i="9"/>
  <c r="M1448" i="9"/>
  <c r="K1448" i="9"/>
  <c r="L1448" i="9" s="1"/>
  <c r="E1448" i="9"/>
  <c r="N1447" i="9"/>
  <c r="M1447" i="9"/>
  <c r="K1447" i="9"/>
  <c r="L1447" i="9" s="1"/>
  <c r="E1447" i="9"/>
  <c r="N1446" i="9"/>
  <c r="M1446" i="9"/>
  <c r="K1446" i="9"/>
  <c r="L1446" i="9" s="1"/>
  <c r="E1446" i="9"/>
  <c r="N1445" i="9"/>
  <c r="M1445" i="9"/>
  <c r="K1445" i="9"/>
  <c r="L1445" i="9" s="1"/>
  <c r="E1445" i="9"/>
  <c r="N1444" i="9"/>
  <c r="M1444" i="9"/>
  <c r="K1444" i="9"/>
  <c r="L1444" i="9" s="1"/>
  <c r="E1444" i="9"/>
  <c r="N1443" i="9"/>
  <c r="M1443" i="9"/>
  <c r="K1443" i="9"/>
  <c r="L1443" i="9" s="1"/>
  <c r="E1443" i="9"/>
  <c r="N1442" i="9"/>
  <c r="M1442" i="9"/>
  <c r="K1442" i="9"/>
  <c r="L1442" i="9" s="1"/>
  <c r="E1442" i="9"/>
  <c r="N1441" i="9"/>
  <c r="M1441" i="9"/>
  <c r="K1441" i="9"/>
  <c r="L1441" i="9" s="1"/>
  <c r="E1441" i="9"/>
  <c r="N1440" i="9"/>
  <c r="M1440" i="9"/>
  <c r="K1440" i="9"/>
  <c r="L1440" i="9" s="1"/>
  <c r="E1440" i="9"/>
  <c r="N1439" i="9"/>
  <c r="M1439" i="9"/>
  <c r="K1439" i="9"/>
  <c r="L1439" i="9" s="1"/>
  <c r="E1439" i="9"/>
  <c r="N1438" i="9"/>
  <c r="M1438" i="9"/>
  <c r="K1438" i="9"/>
  <c r="L1438" i="9" s="1"/>
  <c r="E1438" i="9"/>
  <c r="N1437" i="9"/>
  <c r="M1437" i="9"/>
  <c r="K1437" i="9"/>
  <c r="L1437" i="9" s="1"/>
  <c r="E1437" i="9"/>
  <c r="N1436" i="9"/>
  <c r="M1436" i="9"/>
  <c r="K1436" i="9"/>
  <c r="L1436" i="9" s="1"/>
  <c r="E1436" i="9"/>
  <c r="N1435" i="9"/>
  <c r="M1435" i="9"/>
  <c r="K1435" i="9"/>
  <c r="L1435" i="9" s="1"/>
  <c r="E1435" i="9"/>
  <c r="N1434" i="9"/>
  <c r="M1434" i="9"/>
  <c r="K1434" i="9"/>
  <c r="L1434" i="9" s="1"/>
  <c r="E1434" i="9"/>
  <c r="N1433" i="9"/>
  <c r="M1433" i="9"/>
  <c r="K1433" i="9"/>
  <c r="L1433" i="9" s="1"/>
  <c r="E1433" i="9"/>
  <c r="N1432" i="9"/>
  <c r="M1432" i="9"/>
  <c r="K1432" i="9"/>
  <c r="L1432" i="9" s="1"/>
  <c r="E1432" i="9"/>
  <c r="N1431" i="9"/>
  <c r="M1431" i="9"/>
  <c r="K1431" i="9"/>
  <c r="L1431" i="9" s="1"/>
  <c r="E1431" i="9"/>
  <c r="N1430" i="9"/>
  <c r="M1430" i="9"/>
  <c r="K1430" i="9"/>
  <c r="L1430" i="9" s="1"/>
  <c r="E1430" i="9"/>
  <c r="N1429" i="9"/>
  <c r="M1429" i="9"/>
  <c r="K1429" i="9"/>
  <c r="L1429" i="9" s="1"/>
  <c r="E1429" i="9"/>
  <c r="N1428" i="9"/>
  <c r="M1428" i="9"/>
  <c r="K1428" i="9"/>
  <c r="L1428" i="9" s="1"/>
  <c r="E1428" i="9"/>
  <c r="N1427" i="9"/>
  <c r="M1427" i="9"/>
  <c r="K1427" i="9"/>
  <c r="L1427" i="9" s="1"/>
  <c r="E1427" i="9"/>
  <c r="N1426" i="9"/>
  <c r="M1426" i="9"/>
  <c r="K1426" i="9"/>
  <c r="L1426" i="9" s="1"/>
  <c r="E1426" i="9"/>
  <c r="N1425" i="9"/>
  <c r="M1425" i="9"/>
  <c r="K1425" i="9"/>
  <c r="L1425" i="9" s="1"/>
  <c r="E1425" i="9"/>
  <c r="N1424" i="9"/>
  <c r="M1424" i="9"/>
  <c r="K1424" i="9"/>
  <c r="L1424" i="9" s="1"/>
  <c r="E1424" i="9"/>
  <c r="N1423" i="9"/>
  <c r="M1423" i="9"/>
  <c r="K1423" i="9"/>
  <c r="L1423" i="9" s="1"/>
  <c r="E1423" i="9"/>
  <c r="N1422" i="9"/>
  <c r="M1422" i="9"/>
  <c r="K1422" i="9"/>
  <c r="L1422" i="9" s="1"/>
  <c r="E1422" i="9"/>
  <c r="N1421" i="9"/>
  <c r="M1421" i="9"/>
  <c r="K1421" i="9"/>
  <c r="L1421" i="9" s="1"/>
  <c r="E1421" i="9"/>
  <c r="N1420" i="9"/>
  <c r="M1420" i="9"/>
  <c r="K1420" i="9"/>
  <c r="L1420" i="9" s="1"/>
  <c r="E1420" i="9"/>
  <c r="N1419" i="9"/>
  <c r="M1419" i="9"/>
  <c r="K1419" i="9"/>
  <c r="L1419" i="9" s="1"/>
  <c r="E1419" i="9"/>
  <c r="N1418" i="9"/>
  <c r="M1418" i="9"/>
  <c r="K1418" i="9"/>
  <c r="L1418" i="9" s="1"/>
  <c r="E1418" i="9"/>
  <c r="N1417" i="9"/>
  <c r="M1417" i="9"/>
  <c r="K1417" i="9"/>
  <c r="L1417" i="9" s="1"/>
  <c r="E1417" i="9"/>
  <c r="N1416" i="9"/>
  <c r="M1416" i="9"/>
  <c r="K1416" i="9"/>
  <c r="L1416" i="9" s="1"/>
  <c r="E1416" i="9"/>
  <c r="N1415" i="9"/>
  <c r="M1415" i="9"/>
  <c r="K1415" i="9"/>
  <c r="L1415" i="9" s="1"/>
  <c r="E1415" i="9"/>
  <c r="N1414" i="9"/>
  <c r="M1414" i="9"/>
  <c r="K1414" i="9"/>
  <c r="L1414" i="9" s="1"/>
  <c r="E1414" i="9"/>
  <c r="N1413" i="9"/>
  <c r="M1413" i="9"/>
  <c r="K1413" i="9"/>
  <c r="L1413" i="9" s="1"/>
  <c r="E1413" i="9"/>
  <c r="N1412" i="9"/>
  <c r="M1412" i="9"/>
  <c r="K1412" i="9"/>
  <c r="L1412" i="9" s="1"/>
  <c r="E1412" i="9"/>
  <c r="N1411" i="9"/>
  <c r="M1411" i="9"/>
  <c r="K1411" i="9"/>
  <c r="L1411" i="9" s="1"/>
  <c r="E1411" i="9"/>
  <c r="N1410" i="9"/>
  <c r="M1410" i="9"/>
  <c r="K1410" i="9"/>
  <c r="L1410" i="9" s="1"/>
  <c r="E1410" i="9"/>
  <c r="N1409" i="9"/>
  <c r="M1409" i="9"/>
  <c r="K1409" i="9"/>
  <c r="L1409" i="9" s="1"/>
  <c r="E1409" i="9"/>
  <c r="N1408" i="9"/>
  <c r="M1408" i="9"/>
  <c r="K1408" i="9"/>
  <c r="L1408" i="9" s="1"/>
  <c r="E1408" i="9"/>
  <c r="N1407" i="9"/>
  <c r="M1407" i="9"/>
  <c r="K1407" i="9"/>
  <c r="L1407" i="9" s="1"/>
  <c r="E1407" i="9"/>
  <c r="N1406" i="9"/>
  <c r="M1406" i="9"/>
  <c r="K1406" i="9"/>
  <c r="L1406" i="9" s="1"/>
  <c r="E1406" i="9"/>
  <c r="N1405" i="9"/>
  <c r="M1405" i="9"/>
  <c r="K1405" i="9"/>
  <c r="L1405" i="9" s="1"/>
  <c r="E1405" i="9"/>
  <c r="N1404" i="9"/>
  <c r="M1404" i="9"/>
  <c r="K1404" i="9"/>
  <c r="L1404" i="9" s="1"/>
  <c r="E1404" i="9"/>
  <c r="N1403" i="9"/>
  <c r="M1403" i="9"/>
  <c r="K1403" i="9"/>
  <c r="L1403" i="9" s="1"/>
  <c r="E1403" i="9"/>
  <c r="N1402" i="9"/>
  <c r="M1402" i="9"/>
  <c r="K1402" i="9"/>
  <c r="L1402" i="9" s="1"/>
  <c r="E1402" i="9"/>
  <c r="N1401" i="9"/>
  <c r="M1401" i="9"/>
  <c r="K1401" i="9"/>
  <c r="L1401" i="9" s="1"/>
  <c r="E1401" i="9"/>
  <c r="N1400" i="9"/>
  <c r="M1400" i="9"/>
  <c r="K1400" i="9"/>
  <c r="L1400" i="9" s="1"/>
  <c r="E1400" i="9"/>
  <c r="N1399" i="9"/>
  <c r="M1399" i="9"/>
  <c r="K1399" i="9"/>
  <c r="L1399" i="9" s="1"/>
  <c r="E1399" i="9"/>
  <c r="N1398" i="9"/>
  <c r="M1398" i="9"/>
  <c r="K1398" i="9"/>
  <c r="L1398" i="9" s="1"/>
  <c r="E1398" i="9"/>
  <c r="N1397" i="9"/>
  <c r="M1397" i="9"/>
  <c r="K1397" i="9"/>
  <c r="L1397" i="9" s="1"/>
  <c r="E1397" i="9"/>
  <c r="N1396" i="9"/>
  <c r="M1396" i="9"/>
  <c r="K1396" i="9"/>
  <c r="L1396" i="9" s="1"/>
  <c r="E1396" i="9"/>
  <c r="N1395" i="9"/>
  <c r="M1395" i="9"/>
  <c r="K1395" i="9"/>
  <c r="L1395" i="9" s="1"/>
  <c r="E1395" i="9"/>
  <c r="N1394" i="9"/>
  <c r="M1394" i="9"/>
  <c r="K1394" i="9"/>
  <c r="L1394" i="9" s="1"/>
  <c r="E1394" i="9"/>
  <c r="N1393" i="9"/>
  <c r="M1393" i="9"/>
  <c r="K1393" i="9"/>
  <c r="L1393" i="9" s="1"/>
  <c r="E1393" i="9"/>
  <c r="N1392" i="9"/>
  <c r="M1392" i="9"/>
  <c r="K1392" i="9"/>
  <c r="L1392" i="9" s="1"/>
  <c r="E1392" i="9"/>
  <c r="N1391" i="9"/>
  <c r="M1391" i="9"/>
  <c r="K1391" i="9"/>
  <c r="L1391" i="9" s="1"/>
  <c r="E1391" i="9"/>
  <c r="N1390" i="9"/>
  <c r="M1390" i="9"/>
  <c r="K1390" i="9"/>
  <c r="L1390" i="9" s="1"/>
  <c r="E1390" i="9"/>
  <c r="N1389" i="9"/>
  <c r="M1389" i="9"/>
  <c r="K1389" i="9"/>
  <c r="L1389" i="9" s="1"/>
  <c r="E1389" i="9"/>
  <c r="N1388" i="9"/>
  <c r="M1388" i="9"/>
  <c r="K1388" i="9"/>
  <c r="L1388" i="9" s="1"/>
  <c r="E1388" i="9"/>
  <c r="N1387" i="9"/>
  <c r="M1387" i="9"/>
  <c r="K1387" i="9"/>
  <c r="L1387" i="9" s="1"/>
  <c r="E1387" i="9"/>
  <c r="N1386" i="9"/>
  <c r="M1386" i="9"/>
  <c r="K1386" i="9"/>
  <c r="L1386" i="9" s="1"/>
  <c r="E1386" i="9"/>
  <c r="N1385" i="9"/>
  <c r="M1385" i="9"/>
  <c r="K1385" i="9"/>
  <c r="L1385" i="9" s="1"/>
  <c r="E1385" i="9"/>
  <c r="N1384" i="9"/>
  <c r="M1384" i="9"/>
  <c r="K1384" i="9"/>
  <c r="L1384" i="9" s="1"/>
  <c r="E1384" i="9"/>
  <c r="N1383" i="9"/>
  <c r="M1383" i="9"/>
  <c r="K1383" i="9"/>
  <c r="L1383" i="9" s="1"/>
  <c r="E1383" i="9"/>
  <c r="N1382" i="9"/>
  <c r="M1382" i="9"/>
  <c r="K1382" i="9"/>
  <c r="L1382" i="9" s="1"/>
  <c r="E1382" i="9"/>
  <c r="N1381" i="9"/>
  <c r="M1381" i="9"/>
  <c r="K1381" i="9"/>
  <c r="L1381" i="9" s="1"/>
  <c r="E1381" i="9"/>
  <c r="N1380" i="9"/>
  <c r="M1380" i="9"/>
  <c r="K1380" i="9"/>
  <c r="L1380" i="9" s="1"/>
  <c r="E1380" i="9"/>
  <c r="N1379" i="9"/>
  <c r="M1379" i="9"/>
  <c r="K1379" i="9"/>
  <c r="L1379" i="9" s="1"/>
  <c r="E1379" i="9"/>
  <c r="N1378" i="9"/>
  <c r="M1378" i="9"/>
  <c r="K1378" i="9"/>
  <c r="L1378" i="9" s="1"/>
  <c r="E1378" i="9"/>
  <c r="N1377" i="9"/>
  <c r="M1377" i="9"/>
  <c r="K1377" i="9"/>
  <c r="L1377" i="9" s="1"/>
  <c r="E1377" i="9"/>
  <c r="N1376" i="9"/>
  <c r="M1376" i="9"/>
  <c r="K1376" i="9"/>
  <c r="L1376" i="9" s="1"/>
  <c r="E1376" i="9"/>
  <c r="N1375" i="9"/>
  <c r="M1375" i="9"/>
  <c r="K1375" i="9"/>
  <c r="L1375" i="9" s="1"/>
  <c r="E1375" i="9"/>
  <c r="N1374" i="9"/>
  <c r="M1374" i="9"/>
  <c r="K1374" i="9"/>
  <c r="L1374" i="9" s="1"/>
  <c r="E1374" i="9"/>
  <c r="N1373" i="9"/>
  <c r="M1373" i="9"/>
  <c r="K1373" i="9"/>
  <c r="L1373" i="9" s="1"/>
  <c r="E1373" i="9"/>
  <c r="N1372" i="9"/>
  <c r="M1372" i="9"/>
  <c r="K1372" i="9"/>
  <c r="L1372" i="9" s="1"/>
  <c r="E1372" i="9"/>
  <c r="N1371" i="9"/>
  <c r="M1371" i="9"/>
  <c r="K1371" i="9"/>
  <c r="L1371" i="9" s="1"/>
  <c r="E1371" i="9"/>
  <c r="N1370" i="9"/>
  <c r="M1370" i="9"/>
  <c r="K1370" i="9"/>
  <c r="L1370" i="9" s="1"/>
  <c r="E1370" i="9"/>
  <c r="N1369" i="9"/>
  <c r="M1369" i="9"/>
  <c r="K1369" i="9"/>
  <c r="L1369" i="9" s="1"/>
  <c r="E1369" i="9"/>
  <c r="N1368" i="9"/>
  <c r="M1368" i="9"/>
  <c r="K1368" i="9"/>
  <c r="L1368" i="9" s="1"/>
  <c r="E1368" i="9"/>
  <c r="N1367" i="9"/>
  <c r="M1367" i="9"/>
  <c r="K1367" i="9"/>
  <c r="L1367" i="9" s="1"/>
  <c r="E1367" i="9"/>
  <c r="N1366" i="9"/>
  <c r="M1366" i="9"/>
  <c r="K1366" i="9"/>
  <c r="L1366" i="9" s="1"/>
  <c r="E1366" i="9"/>
  <c r="N1365" i="9"/>
  <c r="M1365" i="9"/>
  <c r="K1365" i="9"/>
  <c r="L1365" i="9" s="1"/>
  <c r="E1365" i="9"/>
  <c r="N1364" i="9"/>
  <c r="M1364" i="9"/>
  <c r="K1364" i="9"/>
  <c r="L1364" i="9" s="1"/>
  <c r="E1364" i="9"/>
  <c r="N1363" i="9"/>
  <c r="M1363" i="9"/>
  <c r="K1363" i="9"/>
  <c r="L1363" i="9" s="1"/>
  <c r="E1363" i="9"/>
  <c r="N1362" i="9"/>
  <c r="M1362" i="9"/>
  <c r="K1362" i="9"/>
  <c r="L1362" i="9" s="1"/>
  <c r="E1362" i="9"/>
  <c r="N1361" i="9"/>
  <c r="M1361" i="9"/>
  <c r="K1361" i="9"/>
  <c r="L1361" i="9" s="1"/>
  <c r="E1361" i="9"/>
  <c r="N1360" i="9"/>
  <c r="M1360" i="9"/>
  <c r="K1360" i="9"/>
  <c r="L1360" i="9" s="1"/>
  <c r="E1360" i="9"/>
  <c r="N1359" i="9"/>
  <c r="M1359" i="9"/>
  <c r="K1359" i="9"/>
  <c r="L1359" i="9" s="1"/>
  <c r="E1359" i="9"/>
  <c r="N1358" i="9"/>
  <c r="M1358" i="9"/>
  <c r="K1358" i="9"/>
  <c r="L1358" i="9" s="1"/>
  <c r="E1358" i="9"/>
  <c r="N1357" i="9"/>
  <c r="M1357" i="9"/>
  <c r="K1357" i="9"/>
  <c r="L1357" i="9" s="1"/>
  <c r="E1357" i="9"/>
  <c r="N1356" i="9"/>
  <c r="M1356" i="9"/>
  <c r="K1356" i="9"/>
  <c r="L1356" i="9" s="1"/>
  <c r="E1356" i="9"/>
  <c r="N1355" i="9"/>
  <c r="M1355" i="9"/>
  <c r="K1355" i="9"/>
  <c r="L1355" i="9" s="1"/>
  <c r="E1355" i="9"/>
  <c r="N1354" i="9"/>
  <c r="M1354" i="9"/>
  <c r="K1354" i="9"/>
  <c r="L1354" i="9" s="1"/>
  <c r="E1354" i="9"/>
  <c r="N1353" i="9"/>
  <c r="M1353" i="9"/>
  <c r="K1353" i="9"/>
  <c r="L1353" i="9" s="1"/>
  <c r="E1353" i="9"/>
  <c r="N1352" i="9"/>
  <c r="M1352" i="9"/>
  <c r="K1352" i="9"/>
  <c r="L1352" i="9" s="1"/>
  <c r="E1352" i="9"/>
  <c r="N1351" i="9"/>
  <c r="M1351" i="9"/>
  <c r="K1351" i="9"/>
  <c r="L1351" i="9" s="1"/>
  <c r="E1351" i="9"/>
  <c r="N1350" i="9"/>
  <c r="M1350" i="9"/>
  <c r="K1350" i="9"/>
  <c r="L1350" i="9" s="1"/>
  <c r="E1350" i="9"/>
  <c r="N1349" i="9"/>
  <c r="M1349" i="9"/>
  <c r="K1349" i="9"/>
  <c r="L1349" i="9" s="1"/>
  <c r="E1349" i="9"/>
  <c r="N1348" i="9"/>
  <c r="M1348" i="9"/>
  <c r="K1348" i="9"/>
  <c r="L1348" i="9" s="1"/>
  <c r="E1348" i="9"/>
  <c r="N1347" i="9"/>
  <c r="M1347" i="9"/>
  <c r="K1347" i="9"/>
  <c r="L1347" i="9" s="1"/>
  <c r="E1347" i="9"/>
  <c r="N1346" i="9"/>
  <c r="M1346" i="9"/>
  <c r="K1346" i="9"/>
  <c r="L1346" i="9" s="1"/>
  <c r="E1346" i="9"/>
  <c r="N1345" i="9"/>
  <c r="M1345" i="9"/>
  <c r="K1345" i="9"/>
  <c r="L1345" i="9" s="1"/>
  <c r="E1345" i="9"/>
  <c r="N1344" i="9"/>
  <c r="M1344" i="9"/>
  <c r="K1344" i="9"/>
  <c r="L1344" i="9" s="1"/>
  <c r="E1344" i="9"/>
  <c r="N1343" i="9"/>
  <c r="M1343" i="9"/>
  <c r="K1343" i="9"/>
  <c r="L1343" i="9" s="1"/>
  <c r="E1343" i="9"/>
  <c r="N1342" i="9"/>
  <c r="M1342" i="9"/>
  <c r="K1342" i="9"/>
  <c r="L1342" i="9" s="1"/>
  <c r="E1342" i="9"/>
  <c r="N1341" i="9"/>
  <c r="M1341" i="9"/>
  <c r="K1341" i="9"/>
  <c r="L1341" i="9" s="1"/>
  <c r="E1341" i="9"/>
  <c r="N1340" i="9"/>
  <c r="M1340" i="9"/>
  <c r="K1340" i="9"/>
  <c r="L1340" i="9" s="1"/>
  <c r="E1340" i="9"/>
  <c r="N1339" i="9"/>
  <c r="M1339" i="9"/>
  <c r="K1339" i="9"/>
  <c r="L1339" i="9" s="1"/>
  <c r="E1339" i="9"/>
  <c r="N1338" i="9"/>
  <c r="M1338" i="9"/>
  <c r="K1338" i="9"/>
  <c r="L1338" i="9" s="1"/>
  <c r="E1338" i="9"/>
  <c r="N1337" i="9"/>
  <c r="M1337" i="9"/>
  <c r="K1337" i="9"/>
  <c r="L1337" i="9" s="1"/>
  <c r="E1337" i="9"/>
  <c r="N1336" i="9"/>
  <c r="M1336" i="9"/>
  <c r="K1336" i="9"/>
  <c r="L1336" i="9" s="1"/>
  <c r="E1336" i="9"/>
  <c r="N1335" i="9"/>
  <c r="M1335" i="9"/>
  <c r="K1335" i="9"/>
  <c r="L1335" i="9" s="1"/>
  <c r="E1335" i="9"/>
  <c r="N1334" i="9"/>
  <c r="M1334" i="9"/>
  <c r="K1334" i="9"/>
  <c r="L1334" i="9" s="1"/>
  <c r="E1334" i="9"/>
  <c r="N1333" i="9"/>
  <c r="M1333" i="9"/>
  <c r="K1333" i="9"/>
  <c r="L1333" i="9" s="1"/>
  <c r="E1333" i="9"/>
  <c r="N1332" i="9"/>
  <c r="M1332" i="9"/>
  <c r="K1332" i="9"/>
  <c r="L1332" i="9" s="1"/>
  <c r="E1332" i="9"/>
  <c r="N1331" i="9"/>
  <c r="M1331" i="9"/>
  <c r="K1331" i="9"/>
  <c r="L1331" i="9" s="1"/>
  <c r="E1331" i="9"/>
  <c r="N1330" i="9"/>
  <c r="M1330" i="9"/>
  <c r="K1330" i="9"/>
  <c r="L1330" i="9" s="1"/>
  <c r="E1330" i="9"/>
  <c r="N1329" i="9"/>
  <c r="M1329" i="9"/>
  <c r="K1329" i="9"/>
  <c r="L1329" i="9" s="1"/>
  <c r="E1329" i="9"/>
  <c r="N1328" i="9"/>
  <c r="M1328" i="9"/>
  <c r="K1328" i="9"/>
  <c r="L1328" i="9" s="1"/>
  <c r="E1328" i="9"/>
  <c r="N1327" i="9"/>
  <c r="M1327" i="9"/>
  <c r="K1327" i="9"/>
  <c r="L1327" i="9" s="1"/>
  <c r="E1327" i="9"/>
  <c r="N1326" i="9"/>
  <c r="M1326" i="9"/>
  <c r="K1326" i="9"/>
  <c r="L1326" i="9" s="1"/>
  <c r="E1326" i="9"/>
  <c r="N1325" i="9"/>
  <c r="M1325" i="9"/>
  <c r="K1325" i="9"/>
  <c r="L1325" i="9" s="1"/>
  <c r="E1325" i="9"/>
  <c r="N1324" i="9"/>
  <c r="M1324" i="9"/>
  <c r="K1324" i="9"/>
  <c r="L1324" i="9" s="1"/>
  <c r="E1324" i="9"/>
  <c r="N1323" i="9"/>
  <c r="M1323" i="9"/>
  <c r="K1323" i="9"/>
  <c r="L1323" i="9" s="1"/>
  <c r="E1323" i="9"/>
  <c r="N1322" i="9"/>
  <c r="M1322" i="9"/>
  <c r="K1322" i="9"/>
  <c r="L1322" i="9" s="1"/>
  <c r="E1322" i="9"/>
  <c r="N1321" i="9"/>
  <c r="M1321" i="9"/>
  <c r="K1321" i="9"/>
  <c r="L1321" i="9" s="1"/>
  <c r="E1321" i="9"/>
  <c r="N1320" i="9"/>
  <c r="M1320" i="9"/>
  <c r="K1320" i="9"/>
  <c r="L1320" i="9" s="1"/>
  <c r="E1320" i="9"/>
  <c r="N1319" i="9"/>
  <c r="M1319" i="9"/>
  <c r="K1319" i="9"/>
  <c r="L1319" i="9" s="1"/>
  <c r="E1319" i="9"/>
  <c r="N1318" i="9"/>
  <c r="M1318" i="9"/>
  <c r="K1318" i="9"/>
  <c r="L1318" i="9" s="1"/>
  <c r="E1318" i="9"/>
  <c r="N1317" i="9"/>
  <c r="M1317" i="9"/>
  <c r="K1317" i="9"/>
  <c r="L1317" i="9" s="1"/>
  <c r="E1317" i="9"/>
  <c r="N1316" i="9"/>
  <c r="M1316" i="9"/>
  <c r="K1316" i="9"/>
  <c r="L1316" i="9" s="1"/>
  <c r="E1316" i="9"/>
  <c r="N1315" i="9"/>
  <c r="M1315" i="9"/>
  <c r="K1315" i="9"/>
  <c r="L1315" i="9" s="1"/>
  <c r="E1315" i="9"/>
  <c r="N1314" i="9"/>
  <c r="M1314" i="9"/>
  <c r="K1314" i="9"/>
  <c r="L1314" i="9" s="1"/>
  <c r="E1314" i="9"/>
  <c r="N1313" i="9"/>
  <c r="M1313" i="9"/>
  <c r="K1313" i="9"/>
  <c r="L1313" i="9" s="1"/>
  <c r="E1313" i="9"/>
  <c r="N1312" i="9"/>
  <c r="M1312" i="9"/>
  <c r="K1312" i="9"/>
  <c r="L1312" i="9" s="1"/>
  <c r="E1312" i="9"/>
  <c r="N1311" i="9"/>
  <c r="M1311" i="9"/>
  <c r="K1311" i="9"/>
  <c r="L1311" i="9" s="1"/>
  <c r="E1311" i="9"/>
  <c r="N1310" i="9"/>
  <c r="M1310" i="9"/>
  <c r="K1310" i="9"/>
  <c r="L1310" i="9" s="1"/>
  <c r="E1310" i="9"/>
  <c r="N1309" i="9"/>
  <c r="M1309" i="9"/>
  <c r="K1309" i="9"/>
  <c r="L1309" i="9" s="1"/>
  <c r="E1309" i="9"/>
  <c r="N1308" i="9"/>
  <c r="M1308" i="9"/>
  <c r="K1308" i="9"/>
  <c r="L1308" i="9" s="1"/>
  <c r="E1308" i="9"/>
  <c r="N1307" i="9"/>
  <c r="M1307" i="9"/>
  <c r="K1307" i="9"/>
  <c r="L1307" i="9" s="1"/>
  <c r="E1307" i="9"/>
  <c r="N1306" i="9"/>
  <c r="M1306" i="9"/>
  <c r="K1306" i="9"/>
  <c r="L1306" i="9" s="1"/>
  <c r="E1306" i="9"/>
  <c r="N1305" i="9"/>
  <c r="M1305" i="9"/>
  <c r="K1305" i="9"/>
  <c r="L1305" i="9" s="1"/>
  <c r="E1305" i="9"/>
  <c r="N1304" i="9"/>
  <c r="M1304" i="9"/>
  <c r="K1304" i="9"/>
  <c r="L1304" i="9" s="1"/>
  <c r="E1304" i="9"/>
  <c r="N1303" i="9"/>
  <c r="M1303" i="9"/>
  <c r="K1303" i="9"/>
  <c r="L1303" i="9" s="1"/>
  <c r="E1303" i="9"/>
  <c r="N1302" i="9"/>
  <c r="M1302" i="9"/>
  <c r="K1302" i="9"/>
  <c r="L1302" i="9" s="1"/>
  <c r="E1302" i="9"/>
  <c r="N1301" i="9"/>
  <c r="M1301" i="9"/>
  <c r="K1301" i="9"/>
  <c r="L1301" i="9" s="1"/>
  <c r="E1301" i="9"/>
  <c r="N1300" i="9"/>
  <c r="M1300" i="9"/>
  <c r="K1300" i="9"/>
  <c r="L1300" i="9" s="1"/>
  <c r="E1300" i="9"/>
  <c r="N1299" i="9"/>
  <c r="M1299" i="9"/>
  <c r="K1299" i="9"/>
  <c r="L1299" i="9" s="1"/>
  <c r="E1299" i="9"/>
  <c r="N1298" i="9"/>
  <c r="M1298" i="9"/>
  <c r="K1298" i="9"/>
  <c r="L1298" i="9" s="1"/>
  <c r="E1298" i="9"/>
  <c r="N1297" i="9"/>
  <c r="M1297" i="9"/>
  <c r="K1297" i="9"/>
  <c r="L1297" i="9" s="1"/>
  <c r="E1297" i="9"/>
  <c r="N1296" i="9"/>
  <c r="M1296" i="9"/>
  <c r="K1296" i="9"/>
  <c r="L1296" i="9" s="1"/>
  <c r="E1296" i="9"/>
  <c r="N1295" i="9"/>
  <c r="M1295" i="9"/>
  <c r="K1295" i="9"/>
  <c r="L1295" i="9" s="1"/>
  <c r="E1295" i="9"/>
  <c r="N1294" i="9"/>
  <c r="M1294" i="9"/>
  <c r="K1294" i="9"/>
  <c r="L1294" i="9" s="1"/>
  <c r="E1294" i="9"/>
  <c r="N1293" i="9"/>
  <c r="M1293" i="9"/>
  <c r="K1293" i="9"/>
  <c r="L1293" i="9" s="1"/>
  <c r="E1293" i="9"/>
  <c r="N1292" i="9"/>
  <c r="M1292" i="9"/>
  <c r="K1292" i="9"/>
  <c r="L1292" i="9" s="1"/>
  <c r="E1292" i="9"/>
  <c r="N1291" i="9"/>
  <c r="M1291" i="9"/>
  <c r="K1291" i="9"/>
  <c r="L1291" i="9" s="1"/>
  <c r="E1291" i="9"/>
  <c r="N1290" i="9"/>
  <c r="M1290" i="9"/>
  <c r="K1290" i="9"/>
  <c r="L1290" i="9" s="1"/>
  <c r="E1290" i="9"/>
  <c r="N1289" i="9"/>
  <c r="M1289" i="9"/>
  <c r="K1289" i="9"/>
  <c r="L1289" i="9" s="1"/>
  <c r="E1289" i="9"/>
  <c r="N1288" i="9"/>
  <c r="M1288" i="9"/>
  <c r="K1288" i="9"/>
  <c r="L1288" i="9" s="1"/>
  <c r="E1288" i="9"/>
  <c r="N1287" i="9"/>
  <c r="M1287" i="9"/>
  <c r="K1287" i="9"/>
  <c r="L1287" i="9" s="1"/>
  <c r="E1287" i="9"/>
  <c r="N1286" i="9"/>
  <c r="M1286" i="9"/>
  <c r="K1286" i="9"/>
  <c r="L1286" i="9" s="1"/>
  <c r="E1286" i="9"/>
  <c r="N1285" i="9"/>
  <c r="M1285" i="9"/>
  <c r="K1285" i="9"/>
  <c r="L1285" i="9" s="1"/>
  <c r="E1285" i="9"/>
  <c r="N1284" i="9"/>
  <c r="M1284" i="9"/>
  <c r="K1284" i="9"/>
  <c r="L1284" i="9" s="1"/>
  <c r="E1284" i="9"/>
  <c r="N1283" i="9"/>
  <c r="M1283" i="9"/>
  <c r="K1283" i="9"/>
  <c r="L1283" i="9" s="1"/>
  <c r="E1283" i="9"/>
  <c r="N1282" i="9"/>
  <c r="M1282" i="9"/>
  <c r="K1282" i="9"/>
  <c r="L1282" i="9" s="1"/>
  <c r="E1282" i="9"/>
  <c r="N1281" i="9"/>
  <c r="M1281" i="9"/>
  <c r="K1281" i="9"/>
  <c r="L1281" i="9" s="1"/>
  <c r="E1281" i="9"/>
  <c r="N1280" i="9"/>
  <c r="M1280" i="9"/>
  <c r="K1280" i="9"/>
  <c r="L1280" i="9" s="1"/>
  <c r="E1280" i="9"/>
  <c r="N1279" i="9"/>
  <c r="M1279" i="9"/>
  <c r="K1279" i="9"/>
  <c r="L1279" i="9" s="1"/>
  <c r="E1279" i="9"/>
  <c r="N1278" i="9"/>
  <c r="M1278" i="9"/>
  <c r="K1278" i="9"/>
  <c r="L1278" i="9" s="1"/>
  <c r="E1278" i="9"/>
  <c r="N1277" i="9"/>
  <c r="M1277" i="9"/>
  <c r="K1277" i="9"/>
  <c r="L1277" i="9" s="1"/>
  <c r="E1277" i="9"/>
  <c r="N1276" i="9"/>
  <c r="M1276" i="9"/>
  <c r="K1276" i="9"/>
  <c r="L1276" i="9" s="1"/>
  <c r="E1276" i="9"/>
  <c r="N1275" i="9"/>
  <c r="M1275" i="9"/>
  <c r="K1275" i="9"/>
  <c r="L1275" i="9" s="1"/>
  <c r="E1275" i="9"/>
  <c r="N1274" i="9"/>
  <c r="M1274" i="9"/>
  <c r="K1274" i="9"/>
  <c r="L1274" i="9" s="1"/>
  <c r="E1274" i="9"/>
  <c r="N1273" i="9"/>
  <c r="M1273" i="9"/>
  <c r="K1273" i="9"/>
  <c r="L1273" i="9" s="1"/>
  <c r="E1273" i="9"/>
  <c r="N1272" i="9"/>
  <c r="M1272" i="9"/>
  <c r="K1272" i="9"/>
  <c r="L1272" i="9" s="1"/>
  <c r="E1272" i="9"/>
  <c r="N1271" i="9"/>
  <c r="M1271" i="9"/>
  <c r="K1271" i="9"/>
  <c r="L1271" i="9" s="1"/>
  <c r="E1271" i="9"/>
  <c r="N1270" i="9"/>
  <c r="M1270" i="9"/>
  <c r="K1270" i="9"/>
  <c r="L1270" i="9" s="1"/>
  <c r="E1270" i="9"/>
  <c r="N1269" i="9"/>
  <c r="M1269" i="9"/>
  <c r="K1269" i="9"/>
  <c r="L1269" i="9" s="1"/>
  <c r="E1269" i="9"/>
  <c r="N1268" i="9"/>
  <c r="M1268" i="9"/>
  <c r="K1268" i="9"/>
  <c r="L1268" i="9" s="1"/>
  <c r="E1268" i="9"/>
  <c r="N1267" i="9"/>
  <c r="M1267" i="9"/>
  <c r="K1267" i="9"/>
  <c r="L1267" i="9" s="1"/>
  <c r="E1267" i="9"/>
  <c r="N1266" i="9"/>
  <c r="M1266" i="9"/>
  <c r="K1266" i="9"/>
  <c r="L1266" i="9" s="1"/>
  <c r="E1266" i="9"/>
  <c r="N1265" i="9"/>
  <c r="M1265" i="9"/>
  <c r="K1265" i="9"/>
  <c r="L1265" i="9" s="1"/>
  <c r="E1265" i="9"/>
  <c r="N1264" i="9"/>
  <c r="M1264" i="9"/>
  <c r="K1264" i="9"/>
  <c r="L1264" i="9" s="1"/>
  <c r="E1264" i="9"/>
  <c r="N1263" i="9"/>
  <c r="M1263" i="9"/>
  <c r="K1263" i="9"/>
  <c r="L1263" i="9" s="1"/>
  <c r="E1263" i="9"/>
  <c r="N1262" i="9"/>
  <c r="M1262" i="9"/>
  <c r="K1262" i="9"/>
  <c r="L1262" i="9" s="1"/>
  <c r="E1262" i="9"/>
  <c r="N1261" i="9"/>
  <c r="M1261" i="9"/>
  <c r="K1261" i="9"/>
  <c r="L1261" i="9" s="1"/>
  <c r="E1261" i="9"/>
  <c r="N1260" i="9"/>
  <c r="M1260" i="9"/>
  <c r="K1260" i="9"/>
  <c r="L1260" i="9" s="1"/>
  <c r="E1260" i="9"/>
  <c r="N1259" i="9"/>
  <c r="M1259" i="9"/>
  <c r="K1259" i="9"/>
  <c r="L1259" i="9" s="1"/>
  <c r="E1259" i="9"/>
  <c r="N1258" i="9"/>
  <c r="M1258" i="9"/>
  <c r="K1258" i="9"/>
  <c r="L1258" i="9" s="1"/>
  <c r="E1258" i="9"/>
  <c r="N1257" i="9"/>
  <c r="M1257" i="9"/>
  <c r="K1257" i="9"/>
  <c r="L1257" i="9" s="1"/>
  <c r="E1257" i="9"/>
  <c r="N1256" i="9"/>
  <c r="M1256" i="9"/>
  <c r="K1256" i="9"/>
  <c r="L1256" i="9" s="1"/>
  <c r="E1256" i="9"/>
  <c r="N1255" i="9"/>
  <c r="M1255" i="9"/>
  <c r="K1255" i="9"/>
  <c r="L1255" i="9" s="1"/>
  <c r="E1255" i="9"/>
  <c r="N1254" i="9"/>
  <c r="M1254" i="9"/>
  <c r="K1254" i="9"/>
  <c r="L1254" i="9" s="1"/>
  <c r="E1254" i="9"/>
  <c r="N1253" i="9"/>
  <c r="M1253" i="9"/>
  <c r="K1253" i="9"/>
  <c r="L1253" i="9" s="1"/>
  <c r="E1253" i="9"/>
  <c r="N1252" i="9"/>
  <c r="M1252" i="9"/>
  <c r="K1252" i="9"/>
  <c r="L1252" i="9" s="1"/>
  <c r="E1252" i="9"/>
  <c r="N1251" i="9"/>
  <c r="M1251" i="9"/>
  <c r="K1251" i="9"/>
  <c r="L1251" i="9" s="1"/>
  <c r="E1251" i="9"/>
  <c r="N1250" i="9"/>
  <c r="M1250" i="9"/>
  <c r="K1250" i="9"/>
  <c r="L1250" i="9" s="1"/>
  <c r="E1250" i="9"/>
  <c r="N1249" i="9"/>
  <c r="M1249" i="9"/>
  <c r="K1249" i="9"/>
  <c r="L1249" i="9" s="1"/>
  <c r="E1249" i="9"/>
  <c r="N1248" i="9"/>
  <c r="M1248" i="9"/>
  <c r="K1248" i="9"/>
  <c r="L1248" i="9" s="1"/>
  <c r="E1248" i="9"/>
  <c r="N1247" i="9"/>
  <c r="M1247" i="9"/>
  <c r="K1247" i="9"/>
  <c r="L1247" i="9" s="1"/>
  <c r="E1247" i="9"/>
  <c r="N1246" i="9"/>
  <c r="M1246" i="9"/>
  <c r="K1246" i="9"/>
  <c r="L1246" i="9" s="1"/>
  <c r="E1246" i="9"/>
  <c r="N1245" i="9"/>
  <c r="M1245" i="9"/>
  <c r="K1245" i="9"/>
  <c r="L1245" i="9" s="1"/>
  <c r="E1245" i="9"/>
  <c r="N1244" i="9"/>
  <c r="M1244" i="9"/>
  <c r="K1244" i="9"/>
  <c r="L1244" i="9" s="1"/>
  <c r="E1244" i="9"/>
  <c r="N1243" i="9"/>
  <c r="M1243" i="9"/>
  <c r="K1243" i="9"/>
  <c r="L1243" i="9" s="1"/>
  <c r="E1243" i="9"/>
  <c r="N1242" i="9"/>
  <c r="M1242" i="9"/>
  <c r="K1242" i="9"/>
  <c r="L1242" i="9" s="1"/>
  <c r="E1242" i="9"/>
  <c r="N1241" i="9"/>
  <c r="M1241" i="9"/>
  <c r="K1241" i="9"/>
  <c r="L1241" i="9" s="1"/>
  <c r="E1241" i="9"/>
  <c r="N1240" i="9"/>
  <c r="M1240" i="9"/>
  <c r="K1240" i="9"/>
  <c r="L1240" i="9" s="1"/>
  <c r="E1240" i="9"/>
  <c r="N1239" i="9"/>
  <c r="M1239" i="9"/>
  <c r="K1239" i="9"/>
  <c r="L1239" i="9" s="1"/>
  <c r="E1239" i="9"/>
  <c r="N1238" i="9"/>
  <c r="M1238" i="9"/>
  <c r="K1238" i="9"/>
  <c r="L1238" i="9" s="1"/>
  <c r="E1238" i="9"/>
  <c r="N1237" i="9"/>
  <c r="M1237" i="9"/>
  <c r="K1237" i="9"/>
  <c r="L1237" i="9" s="1"/>
  <c r="E1237" i="9"/>
  <c r="N1236" i="9"/>
  <c r="M1236" i="9"/>
  <c r="K1236" i="9"/>
  <c r="L1236" i="9" s="1"/>
  <c r="E1236" i="9"/>
  <c r="N1235" i="9"/>
  <c r="M1235" i="9"/>
  <c r="K1235" i="9"/>
  <c r="L1235" i="9" s="1"/>
  <c r="E1235" i="9"/>
  <c r="N1234" i="9"/>
  <c r="M1234" i="9"/>
  <c r="K1234" i="9"/>
  <c r="L1234" i="9" s="1"/>
  <c r="E1234" i="9"/>
  <c r="N1233" i="9"/>
  <c r="M1233" i="9"/>
  <c r="K1233" i="9"/>
  <c r="L1233" i="9" s="1"/>
  <c r="E1233" i="9"/>
  <c r="N1232" i="9"/>
  <c r="M1232" i="9"/>
  <c r="K1232" i="9"/>
  <c r="L1232" i="9" s="1"/>
  <c r="E1232" i="9"/>
  <c r="N1231" i="9"/>
  <c r="M1231" i="9"/>
  <c r="K1231" i="9"/>
  <c r="L1231" i="9" s="1"/>
  <c r="E1231" i="9"/>
  <c r="N1230" i="9"/>
  <c r="M1230" i="9"/>
  <c r="K1230" i="9"/>
  <c r="L1230" i="9" s="1"/>
  <c r="E1230" i="9"/>
  <c r="N1229" i="9"/>
  <c r="M1229" i="9"/>
  <c r="K1229" i="9"/>
  <c r="L1229" i="9" s="1"/>
  <c r="E1229" i="9"/>
  <c r="N1228" i="9"/>
  <c r="M1228" i="9"/>
  <c r="K1228" i="9"/>
  <c r="L1228" i="9" s="1"/>
  <c r="E1228" i="9"/>
  <c r="N1227" i="9"/>
  <c r="M1227" i="9"/>
  <c r="K1227" i="9"/>
  <c r="L1227" i="9" s="1"/>
  <c r="E1227" i="9"/>
  <c r="N1226" i="9"/>
  <c r="M1226" i="9"/>
  <c r="K1226" i="9"/>
  <c r="L1226" i="9" s="1"/>
  <c r="E1226" i="9"/>
  <c r="N1225" i="9"/>
  <c r="M1225" i="9"/>
  <c r="K1225" i="9"/>
  <c r="L1225" i="9" s="1"/>
  <c r="E1225" i="9"/>
  <c r="N1224" i="9"/>
  <c r="M1224" i="9"/>
  <c r="K1224" i="9"/>
  <c r="L1224" i="9" s="1"/>
  <c r="E1224" i="9"/>
  <c r="N1223" i="9"/>
  <c r="M1223" i="9"/>
  <c r="K1223" i="9"/>
  <c r="L1223" i="9" s="1"/>
  <c r="E1223" i="9"/>
  <c r="N1222" i="9"/>
  <c r="M1222" i="9"/>
  <c r="K1222" i="9"/>
  <c r="L1222" i="9" s="1"/>
  <c r="E1222" i="9"/>
  <c r="N1221" i="9"/>
  <c r="M1221" i="9"/>
  <c r="K1221" i="9"/>
  <c r="L1221" i="9" s="1"/>
  <c r="E1221" i="9"/>
  <c r="N1220" i="9"/>
  <c r="M1220" i="9"/>
  <c r="K1220" i="9"/>
  <c r="L1220" i="9" s="1"/>
  <c r="E1220" i="9"/>
  <c r="N1219" i="9"/>
  <c r="M1219" i="9"/>
  <c r="K1219" i="9"/>
  <c r="L1219" i="9" s="1"/>
  <c r="E1219" i="9"/>
  <c r="N1218" i="9"/>
  <c r="M1218" i="9"/>
  <c r="K1218" i="9"/>
  <c r="L1218" i="9" s="1"/>
  <c r="E1218" i="9"/>
  <c r="N1217" i="9"/>
  <c r="M1217" i="9"/>
  <c r="K1217" i="9"/>
  <c r="L1217" i="9" s="1"/>
  <c r="E1217" i="9"/>
  <c r="N1216" i="9"/>
  <c r="M1216" i="9"/>
  <c r="K1216" i="9"/>
  <c r="L1216" i="9" s="1"/>
  <c r="E1216" i="9"/>
  <c r="N1215" i="9"/>
  <c r="M1215" i="9"/>
  <c r="K1215" i="9"/>
  <c r="L1215" i="9" s="1"/>
  <c r="E1215" i="9"/>
  <c r="N1214" i="9"/>
  <c r="M1214" i="9"/>
  <c r="K1214" i="9"/>
  <c r="L1214" i="9" s="1"/>
  <c r="E1214" i="9"/>
  <c r="N1213" i="9"/>
  <c r="M1213" i="9"/>
  <c r="K1213" i="9"/>
  <c r="L1213" i="9" s="1"/>
  <c r="E1213" i="9"/>
  <c r="N1212" i="9"/>
  <c r="M1212" i="9"/>
  <c r="K1212" i="9"/>
  <c r="L1212" i="9" s="1"/>
  <c r="E1212" i="9"/>
  <c r="N1211" i="9"/>
  <c r="M1211" i="9"/>
  <c r="K1211" i="9"/>
  <c r="L1211" i="9" s="1"/>
  <c r="E1211" i="9"/>
  <c r="N1210" i="9"/>
  <c r="M1210" i="9"/>
  <c r="K1210" i="9"/>
  <c r="L1210" i="9" s="1"/>
  <c r="E1210" i="9"/>
  <c r="N1209" i="9"/>
  <c r="M1209" i="9"/>
  <c r="K1209" i="9"/>
  <c r="L1209" i="9" s="1"/>
  <c r="E1209" i="9"/>
  <c r="N1208" i="9"/>
  <c r="M1208" i="9"/>
  <c r="K1208" i="9"/>
  <c r="L1208" i="9" s="1"/>
  <c r="E1208" i="9"/>
  <c r="N1207" i="9"/>
  <c r="M1207" i="9"/>
  <c r="K1207" i="9"/>
  <c r="L1207" i="9" s="1"/>
  <c r="E1207" i="9"/>
  <c r="N1206" i="9"/>
  <c r="M1206" i="9"/>
  <c r="K1206" i="9"/>
  <c r="L1206" i="9" s="1"/>
  <c r="E1206" i="9"/>
  <c r="N1205" i="9"/>
  <c r="M1205" i="9"/>
  <c r="K1205" i="9"/>
  <c r="L1205" i="9" s="1"/>
  <c r="E1205" i="9"/>
  <c r="N1204" i="9"/>
  <c r="M1204" i="9"/>
  <c r="K1204" i="9"/>
  <c r="L1204" i="9" s="1"/>
  <c r="E1204" i="9"/>
  <c r="N1203" i="9"/>
  <c r="M1203" i="9"/>
  <c r="K1203" i="9"/>
  <c r="L1203" i="9" s="1"/>
  <c r="E1203" i="9"/>
  <c r="N1202" i="9"/>
  <c r="M1202" i="9"/>
  <c r="K1202" i="9"/>
  <c r="L1202" i="9" s="1"/>
  <c r="E1202" i="9"/>
  <c r="N1201" i="9"/>
  <c r="M1201" i="9"/>
  <c r="K1201" i="9"/>
  <c r="L1201" i="9" s="1"/>
  <c r="E1201" i="9"/>
  <c r="N1200" i="9"/>
  <c r="M1200" i="9"/>
  <c r="K1200" i="9"/>
  <c r="L1200" i="9" s="1"/>
  <c r="E1200" i="9"/>
  <c r="N1199" i="9"/>
  <c r="M1199" i="9"/>
  <c r="K1199" i="9"/>
  <c r="L1199" i="9" s="1"/>
  <c r="E1199" i="9"/>
  <c r="N1198" i="9"/>
  <c r="M1198" i="9"/>
  <c r="K1198" i="9"/>
  <c r="L1198" i="9" s="1"/>
  <c r="E1198" i="9"/>
  <c r="N1197" i="9"/>
  <c r="M1197" i="9"/>
  <c r="K1197" i="9"/>
  <c r="L1197" i="9" s="1"/>
  <c r="E1197" i="9"/>
  <c r="N1196" i="9"/>
  <c r="M1196" i="9"/>
  <c r="K1196" i="9"/>
  <c r="L1196" i="9" s="1"/>
  <c r="E1196" i="9"/>
  <c r="N1195" i="9"/>
  <c r="M1195" i="9"/>
  <c r="K1195" i="9"/>
  <c r="L1195" i="9" s="1"/>
  <c r="E1195" i="9"/>
  <c r="N1194" i="9"/>
  <c r="M1194" i="9"/>
  <c r="K1194" i="9"/>
  <c r="L1194" i="9" s="1"/>
  <c r="E1194" i="9"/>
  <c r="N1193" i="9"/>
  <c r="M1193" i="9"/>
  <c r="K1193" i="9"/>
  <c r="L1193" i="9" s="1"/>
  <c r="E1193" i="9"/>
  <c r="N1192" i="9"/>
  <c r="M1192" i="9"/>
  <c r="K1192" i="9"/>
  <c r="L1192" i="9" s="1"/>
  <c r="E1192" i="9"/>
  <c r="N1191" i="9"/>
  <c r="M1191" i="9"/>
  <c r="K1191" i="9"/>
  <c r="L1191" i="9" s="1"/>
  <c r="E1191" i="9"/>
  <c r="N1190" i="9"/>
  <c r="M1190" i="9"/>
  <c r="K1190" i="9"/>
  <c r="L1190" i="9" s="1"/>
  <c r="E1190" i="9"/>
  <c r="N1189" i="9"/>
  <c r="M1189" i="9"/>
  <c r="K1189" i="9"/>
  <c r="L1189" i="9" s="1"/>
  <c r="E1189" i="9"/>
  <c r="N1188" i="9"/>
  <c r="M1188" i="9"/>
  <c r="K1188" i="9"/>
  <c r="L1188" i="9" s="1"/>
  <c r="E1188" i="9"/>
  <c r="N1187" i="9"/>
  <c r="M1187" i="9"/>
  <c r="K1187" i="9"/>
  <c r="L1187" i="9" s="1"/>
  <c r="E1187" i="9"/>
  <c r="N1186" i="9"/>
  <c r="M1186" i="9"/>
  <c r="K1186" i="9"/>
  <c r="L1186" i="9" s="1"/>
  <c r="E1186" i="9"/>
  <c r="N1185" i="9"/>
  <c r="M1185" i="9"/>
  <c r="K1185" i="9"/>
  <c r="L1185" i="9" s="1"/>
  <c r="E1185" i="9"/>
  <c r="N1184" i="9"/>
  <c r="M1184" i="9"/>
  <c r="K1184" i="9"/>
  <c r="L1184" i="9" s="1"/>
  <c r="E1184" i="9"/>
  <c r="N1183" i="9"/>
  <c r="M1183" i="9"/>
  <c r="K1183" i="9"/>
  <c r="L1183" i="9" s="1"/>
  <c r="E1183" i="9"/>
  <c r="N1182" i="9"/>
  <c r="M1182" i="9"/>
  <c r="K1182" i="9"/>
  <c r="L1182" i="9" s="1"/>
  <c r="E1182" i="9"/>
  <c r="N1181" i="9"/>
  <c r="M1181" i="9"/>
  <c r="K1181" i="9"/>
  <c r="L1181" i="9" s="1"/>
  <c r="E1181" i="9"/>
  <c r="N1180" i="9"/>
  <c r="M1180" i="9"/>
  <c r="K1180" i="9"/>
  <c r="L1180" i="9" s="1"/>
  <c r="E1180" i="9"/>
  <c r="N1179" i="9"/>
  <c r="M1179" i="9"/>
  <c r="K1179" i="9"/>
  <c r="L1179" i="9" s="1"/>
  <c r="E1179" i="9"/>
  <c r="N1178" i="9"/>
  <c r="M1178" i="9"/>
  <c r="K1178" i="9"/>
  <c r="L1178" i="9" s="1"/>
  <c r="E1178" i="9"/>
  <c r="N1177" i="9"/>
  <c r="M1177" i="9"/>
  <c r="K1177" i="9"/>
  <c r="L1177" i="9" s="1"/>
  <c r="E1177" i="9"/>
  <c r="N1176" i="9"/>
  <c r="M1176" i="9"/>
  <c r="K1176" i="9"/>
  <c r="L1176" i="9" s="1"/>
  <c r="E1176" i="9"/>
  <c r="N1175" i="9"/>
  <c r="M1175" i="9"/>
  <c r="K1175" i="9"/>
  <c r="L1175" i="9" s="1"/>
  <c r="E1175" i="9"/>
  <c r="N1174" i="9"/>
  <c r="M1174" i="9"/>
  <c r="K1174" i="9"/>
  <c r="L1174" i="9" s="1"/>
  <c r="E1174" i="9"/>
  <c r="N1173" i="9"/>
  <c r="M1173" i="9"/>
  <c r="K1173" i="9"/>
  <c r="L1173" i="9" s="1"/>
  <c r="E1173" i="9"/>
  <c r="N1172" i="9"/>
  <c r="M1172" i="9"/>
  <c r="K1172" i="9"/>
  <c r="L1172" i="9" s="1"/>
  <c r="E1172" i="9"/>
  <c r="N1171" i="9"/>
  <c r="M1171" i="9"/>
  <c r="K1171" i="9"/>
  <c r="L1171" i="9" s="1"/>
  <c r="E1171" i="9"/>
  <c r="N1170" i="9"/>
  <c r="M1170" i="9"/>
  <c r="K1170" i="9"/>
  <c r="L1170" i="9" s="1"/>
  <c r="E1170" i="9"/>
  <c r="N1169" i="9"/>
  <c r="M1169" i="9"/>
  <c r="K1169" i="9"/>
  <c r="L1169" i="9" s="1"/>
  <c r="E1169" i="9"/>
  <c r="N1168" i="9"/>
  <c r="M1168" i="9"/>
  <c r="K1168" i="9"/>
  <c r="L1168" i="9" s="1"/>
  <c r="E1168" i="9"/>
  <c r="N1167" i="9"/>
  <c r="M1167" i="9"/>
  <c r="K1167" i="9"/>
  <c r="L1167" i="9" s="1"/>
  <c r="E1167" i="9"/>
  <c r="N1166" i="9"/>
  <c r="M1166" i="9"/>
  <c r="K1166" i="9"/>
  <c r="L1166" i="9" s="1"/>
  <c r="E1166" i="9"/>
  <c r="N1165" i="9"/>
  <c r="M1165" i="9"/>
  <c r="K1165" i="9"/>
  <c r="L1165" i="9" s="1"/>
  <c r="E1165" i="9"/>
  <c r="N1164" i="9"/>
  <c r="M1164" i="9"/>
  <c r="K1164" i="9"/>
  <c r="L1164" i="9" s="1"/>
  <c r="E1164" i="9"/>
  <c r="N1163" i="9"/>
  <c r="M1163" i="9"/>
  <c r="K1163" i="9"/>
  <c r="L1163" i="9" s="1"/>
  <c r="E1163" i="9"/>
  <c r="N1162" i="9"/>
  <c r="M1162" i="9"/>
  <c r="K1162" i="9"/>
  <c r="L1162" i="9" s="1"/>
  <c r="E1162" i="9"/>
  <c r="N1161" i="9"/>
  <c r="M1161" i="9"/>
  <c r="K1161" i="9"/>
  <c r="L1161" i="9" s="1"/>
  <c r="E1161" i="9"/>
  <c r="N1160" i="9"/>
  <c r="M1160" i="9"/>
  <c r="K1160" i="9"/>
  <c r="L1160" i="9" s="1"/>
  <c r="E1160" i="9"/>
  <c r="N1159" i="9"/>
  <c r="M1159" i="9"/>
  <c r="K1159" i="9"/>
  <c r="L1159" i="9" s="1"/>
  <c r="E1159" i="9"/>
  <c r="N1158" i="9"/>
  <c r="M1158" i="9"/>
  <c r="K1158" i="9"/>
  <c r="L1158" i="9" s="1"/>
  <c r="E1158" i="9"/>
  <c r="N1157" i="9"/>
  <c r="M1157" i="9"/>
  <c r="K1157" i="9"/>
  <c r="L1157" i="9" s="1"/>
  <c r="E1157" i="9"/>
  <c r="N1156" i="9"/>
  <c r="M1156" i="9"/>
  <c r="K1156" i="9"/>
  <c r="L1156" i="9" s="1"/>
  <c r="E1156" i="9"/>
  <c r="N1155" i="9"/>
  <c r="M1155" i="9"/>
  <c r="K1155" i="9"/>
  <c r="L1155" i="9" s="1"/>
  <c r="E1155" i="9"/>
  <c r="N1154" i="9"/>
  <c r="M1154" i="9"/>
  <c r="K1154" i="9"/>
  <c r="L1154" i="9" s="1"/>
  <c r="E1154" i="9"/>
  <c r="N1153" i="9"/>
  <c r="M1153" i="9"/>
  <c r="K1153" i="9"/>
  <c r="L1153" i="9" s="1"/>
  <c r="E1153" i="9"/>
  <c r="N1152" i="9"/>
  <c r="M1152" i="9"/>
  <c r="K1152" i="9"/>
  <c r="L1152" i="9" s="1"/>
  <c r="E1152" i="9"/>
  <c r="N1151" i="9"/>
  <c r="M1151" i="9"/>
  <c r="K1151" i="9"/>
  <c r="L1151" i="9" s="1"/>
  <c r="E1151" i="9"/>
  <c r="N1150" i="9"/>
  <c r="M1150" i="9"/>
  <c r="K1150" i="9"/>
  <c r="L1150" i="9" s="1"/>
  <c r="E1150" i="9"/>
  <c r="N1149" i="9"/>
  <c r="M1149" i="9"/>
  <c r="K1149" i="9"/>
  <c r="L1149" i="9" s="1"/>
  <c r="E1149" i="9"/>
  <c r="N1148" i="9"/>
  <c r="M1148" i="9"/>
  <c r="K1148" i="9"/>
  <c r="L1148" i="9" s="1"/>
  <c r="E1148" i="9"/>
  <c r="N1147" i="9"/>
  <c r="M1147" i="9"/>
  <c r="K1147" i="9"/>
  <c r="L1147" i="9" s="1"/>
  <c r="E1147" i="9"/>
  <c r="N1146" i="9"/>
  <c r="M1146" i="9"/>
  <c r="K1146" i="9"/>
  <c r="L1146" i="9" s="1"/>
  <c r="E1146" i="9"/>
  <c r="N1145" i="9"/>
  <c r="M1145" i="9"/>
  <c r="K1145" i="9"/>
  <c r="L1145" i="9" s="1"/>
  <c r="E1145" i="9"/>
  <c r="N1144" i="9"/>
  <c r="M1144" i="9"/>
  <c r="K1144" i="9"/>
  <c r="L1144" i="9" s="1"/>
  <c r="E1144" i="9"/>
  <c r="N1143" i="9"/>
  <c r="M1143" i="9"/>
  <c r="K1143" i="9"/>
  <c r="L1143" i="9" s="1"/>
  <c r="E1143" i="9"/>
  <c r="N1142" i="9"/>
  <c r="M1142" i="9"/>
  <c r="K1142" i="9"/>
  <c r="L1142" i="9" s="1"/>
  <c r="E1142" i="9"/>
  <c r="N1141" i="9"/>
  <c r="M1141" i="9"/>
  <c r="K1141" i="9"/>
  <c r="L1141" i="9" s="1"/>
  <c r="E1141" i="9"/>
  <c r="N1140" i="9"/>
  <c r="M1140" i="9"/>
  <c r="K1140" i="9"/>
  <c r="L1140" i="9" s="1"/>
  <c r="E1140" i="9"/>
  <c r="N1139" i="9"/>
  <c r="M1139" i="9"/>
  <c r="K1139" i="9"/>
  <c r="L1139" i="9" s="1"/>
  <c r="E1139" i="9"/>
  <c r="N1138" i="9"/>
  <c r="M1138" i="9"/>
  <c r="K1138" i="9"/>
  <c r="L1138" i="9" s="1"/>
  <c r="E1138" i="9"/>
  <c r="N1137" i="9"/>
  <c r="M1137" i="9"/>
  <c r="K1137" i="9"/>
  <c r="L1137" i="9" s="1"/>
  <c r="E1137" i="9"/>
  <c r="N1136" i="9"/>
  <c r="M1136" i="9"/>
  <c r="K1136" i="9"/>
  <c r="L1136" i="9" s="1"/>
  <c r="E1136" i="9"/>
  <c r="N1135" i="9"/>
  <c r="M1135" i="9"/>
  <c r="K1135" i="9"/>
  <c r="L1135" i="9" s="1"/>
  <c r="E1135" i="9"/>
  <c r="N1134" i="9"/>
  <c r="M1134" i="9"/>
  <c r="K1134" i="9"/>
  <c r="L1134" i="9" s="1"/>
  <c r="E1134" i="9"/>
  <c r="N1133" i="9"/>
  <c r="M1133" i="9"/>
  <c r="K1133" i="9"/>
  <c r="L1133" i="9" s="1"/>
  <c r="E1133" i="9"/>
  <c r="N1132" i="9"/>
  <c r="M1132" i="9"/>
  <c r="K1132" i="9"/>
  <c r="L1132" i="9" s="1"/>
  <c r="E1132" i="9"/>
  <c r="N1131" i="9"/>
  <c r="M1131" i="9"/>
  <c r="K1131" i="9"/>
  <c r="L1131" i="9" s="1"/>
  <c r="E1131" i="9"/>
  <c r="N1130" i="9"/>
  <c r="M1130" i="9"/>
  <c r="K1130" i="9"/>
  <c r="L1130" i="9" s="1"/>
  <c r="E1130" i="9"/>
  <c r="N1129" i="9"/>
  <c r="M1129" i="9"/>
  <c r="K1129" i="9"/>
  <c r="L1129" i="9" s="1"/>
  <c r="E1129" i="9"/>
  <c r="N1128" i="9"/>
  <c r="M1128" i="9"/>
  <c r="K1128" i="9"/>
  <c r="L1128" i="9" s="1"/>
  <c r="E1128" i="9"/>
  <c r="N1127" i="9"/>
  <c r="M1127" i="9"/>
  <c r="K1127" i="9"/>
  <c r="L1127" i="9" s="1"/>
  <c r="E1127" i="9"/>
  <c r="N1126" i="9"/>
  <c r="M1126" i="9"/>
  <c r="K1126" i="9"/>
  <c r="L1126" i="9" s="1"/>
  <c r="E1126" i="9"/>
  <c r="N1125" i="9"/>
  <c r="M1125" i="9"/>
  <c r="K1125" i="9"/>
  <c r="L1125" i="9" s="1"/>
  <c r="E1125" i="9"/>
  <c r="N1124" i="9"/>
  <c r="M1124" i="9"/>
  <c r="K1124" i="9"/>
  <c r="L1124" i="9" s="1"/>
  <c r="E1124" i="9"/>
  <c r="N1123" i="9"/>
  <c r="M1123" i="9"/>
  <c r="K1123" i="9"/>
  <c r="L1123" i="9" s="1"/>
  <c r="E1123" i="9"/>
  <c r="N1122" i="9"/>
  <c r="M1122" i="9"/>
  <c r="K1122" i="9"/>
  <c r="L1122" i="9" s="1"/>
  <c r="E1122" i="9"/>
  <c r="N1121" i="9"/>
  <c r="M1121" i="9"/>
  <c r="K1121" i="9"/>
  <c r="L1121" i="9" s="1"/>
  <c r="E1121" i="9"/>
  <c r="N1120" i="9"/>
  <c r="M1120" i="9"/>
  <c r="K1120" i="9"/>
  <c r="L1120" i="9" s="1"/>
  <c r="E1120" i="9"/>
  <c r="N1119" i="9"/>
  <c r="M1119" i="9"/>
  <c r="K1119" i="9"/>
  <c r="L1119" i="9" s="1"/>
  <c r="E1119" i="9"/>
  <c r="N1118" i="9"/>
  <c r="M1118" i="9"/>
  <c r="K1118" i="9"/>
  <c r="L1118" i="9" s="1"/>
  <c r="E1118" i="9"/>
  <c r="N1117" i="9"/>
  <c r="M1117" i="9"/>
  <c r="K1117" i="9"/>
  <c r="L1117" i="9" s="1"/>
  <c r="E1117" i="9"/>
  <c r="N1116" i="9"/>
  <c r="M1116" i="9"/>
  <c r="K1116" i="9"/>
  <c r="L1116" i="9" s="1"/>
  <c r="E1116" i="9"/>
  <c r="N1115" i="9"/>
  <c r="M1115" i="9"/>
  <c r="K1115" i="9"/>
  <c r="L1115" i="9" s="1"/>
  <c r="E1115" i="9"/>
  <c r="N1114" i="9"/>
  <c r="M1114" i="9"/>
  <c r="K1114" i="9"/>
  <c r="L1114" i="9" s="1"/>
  <c r="E1114" i="9"/>
  <c r="N1113" i="9"/>
  <c r="M1113" i="9"/>
  <c r="K1113" i="9"/>
  <c r="L1113" i="9" s="1"/>
  <c r="E1113" i="9"/>
  <c r="N1112" i="9"/>
  <c r="M1112" i="9"/>
  <c r="K1112" i="9"/>
  <c r="L1112" i="9" s="1"/>
  <c r="E1112" i="9"/>
  <c r="N1111" i="9"/>
  <c r="M1111" i="9"/>
  <c r="K1111" i="9"/>
  <c r="L1111" i="9" s="1"/>
  <c r="E1111" i="9"/>
  <c r="N1110" i="9"/>
  <c r="M1110" i="9"/>
  <c r="K1110" i="9"/>
  <c r="L1110" i="9" s="1"/>
  <c r="E1110" i="9"/>
  <c r="N1109" i="9"/>
  <c r="M1109" i="9"/>
  <c r="K1109" i="9"/>
  <c r="L1109" i="9" s="1"/>
  <c r="E1109" i="9"/>
  <c r="N1108" i="9"/>
  <c r="M1108" i="9"/>
  <c r="K1108" i="9"/>
  <c r="L1108" i="9" s="1"/>
  <c r="E1108" i="9"/>
  <c r="N1107" i="9"/>
  <c r="M1107" i="9"/>
  <c r="K1107" i="9"/>
  <c r="L1107" i="9" s="1"/>
  <c r="E1107" i="9"/>
  <c r="N1106" i="9"/>
  <c r="M1106" i="9"/>
  <c r="K1106" i="9"/>
  <c r="L1106" i="9" s="1"/>
  <c r="E1106" i="9"/>
  <c r="N1105" i="9"/>
  <c r="M1105" i="9"/>
  <c r="K1105" i="9"/>
  <c r="L1105" i="9" s="1"/>
  <c r="E1105" i="9"/>
  <c r="N1104" i="9"/>
  <c r="M1104" i="9"/>
  <c r="K1104" i="9"/>
  <c r="L1104" i="9" s="1"/>
  <c r="E1104" i="9"/>
  <c r="N1103" i="9"/>
  <c r="M1103" i="9"/>
  <c r="K1103" i="9"/>
  <c r="L1103" i="9" s="1"/>
  <c r="E1103" i="9"/>
  <c r="N1102" i="9"/>
  <c r="M1102" i="9"/>
  <c r="K1102" i="9"/>
  <c r="L1102" i="9" s="1"/>
  <c r="E1102" i="9"/>
  <c r="N1101" i="9"/>
  <c r="M1101" i="9"/>
  <c r="K1101" i="9"/>
  <c r="L1101" i="9" s="1"/>
  <c r="E1101" i="9"/>
  <c r="N1100" i="9"/>
  <c r="M1100" i="9"/>
  <c r="K1100" i="9"/>
  <c r="L1100" i="9" s="1"/>
  <c r="E1100" i="9"/>
  <c r="N1099" i="9"/>
  <c r="M1099" i="9"/>
  <c r="K1099" i="9"/>
  <c r="L1099" i="9" s="1"/>
  <c r="E1099" i="9"/>
  <c r="N1098" i="9"/>
  <c r="M1098" i="9"/>
  <c r="K1098" i="9"/>
  <c r="L1098" i="9" s="1"/>
  <c r="E1098" i="9"/>
  <c r="N1097" i="9"/>
  <c r="M1097" i="9"/>
  <c r="K1097" i="9"/>
  <c r="L1097" i="9" s="1"/>
  <c r="E1097" i="9"/>
  <c r="N1096" i="9"/>
  <c r="M1096" i="9"/>
  <c r="K1096" i="9"/>
  <c r="L1096" i="9" s="1"/>
  <c r="E1096" i="9"/>
  <c r="N1095" i="9"/>
  <c r="M1095" i="9"/>
  <c r="K1095" i="9"/>
  <c r="L1095" i="9" s="1"/>
  <c r="E1095" i="9"/>
  <c r="N1094" i="9"/>
  <c r="M1094" i="9"/>
  <c r="K1094" i="9"/>
  <c r="L1094" i="9" s="1"/>
  <c r="E1094" i="9"/>
  <c r="N1093" i="9"/>
  <c r="M1093" i="9"/>
  <c r="K1093" i="9"/>
  <c r="L1093" i="9" s="1"/>
  <c r="E1093" i="9"/>
  <c r="N1092" i="9"/>
  <c r="M1092" i="9"/>
  <c r="K1092" i="9"/>
  <c r="L1092" i="9" s="1"/>
  <c r="E1092" i="9"/>
  <c r="N1091" i="9"/>
  <c r="M1091" i="9"/>
  <c r="K1091" i="9"/>
  <c r="L1091" i="9" s="1"/>
  <c r="E1091" i="9"/>
  <c r="N1090" i="9"/>
  <c r="M1090" i="9"/>
  <c r="K1090" i="9"/>
  <c r="L1090" i="9" s="1"/>
  <c r="E1090" i="9"/>
  <c r="N1089" i="9"/>
  <c r="M1089" i="9"/>
  <c r="K1089" i="9"/>
  <c r="L1089" i="9" s="1"/>
  <c r="E1089" i="9"/>
  <c r="N1088" i="9"/>
  <c r="M1088" i="9"/>
  <c r="K1088" i="9"/>
  <c r="L1088" i="9" s="1"/>
  <c r="E1088" i="9"/>
  <c r="N1087" i="9"/>
  <c r="M1087" i="9"/>
  <c r="K1087" i="9"/>
  <c r="L1087" i="9" s="1"/>
  <c r="E1087" i="9"/>
  <c r="N1086" i="9"/>
  <c r="M1086" i="9"/>
  <c r="K1086" i="9"/>
  <c r="L1086" i="9" s="1"/>
  <c r="E1086" i="9"/>
  <c r="N1085" i="9"/>
  <c r="M1085" i="9"/>
  <c r="K1085" i="9"/>
  <c r="L1085" i="9" s="1"/>
  <c r="E1085" i="9"/>
  <c r="N1084" i="9"/>
  <c r="M1084" i="9"/>
  <c r="K1084" i="9"/>
  <c r="L1084" i="9" s="1"/>
  <c r="E1084" i="9"/>
  <c r="N1083" i="9"/>
  <c r="M1083" i="9"/>
  <c r="K1083" i="9"/>
  <c r="L1083" i="9" s="1"/>
  <c r="E1083" i="9"/>
  <c r="N1082" i="9"/>
  <c r="M1082" i="9"/>
  <c r="K1082" i="9"/>
  <c r="L1082" i="9" s="1"/>
  <c r="E1082" i="9"/>
  <c r="N1081" i="9"/>
  <c r="M1081" i="9"/>
  <c r="K1081" i="9"/>
  <c r="L1081" i="9" s="1"/>
  <c r="E1081" i="9"/>
  <c r="N1080" i="9"/>
  <c r="M1080" i="9"/>
  <c r="K1080" i="9"/>
  <c r="L1080" i="9" s="1"/>
  <c r="E1080" i="9"/>
  <c r="N1079" i="9"/>
  <c r="M1079" i="9"/>
  <c r="K1079" i="9"/>
  <c r="L1079" i="9" s="1"/>
  <c r="E1079" i="9"/>
  <c r="N1078" i="9"/>
  <c r="M1078" i="9"/>
  <c r="K1078" i="9"/>
  <c r="L1078" i="9" s="1"/>
  <c r="E1078" i="9"/>
  <c r="N1077" i="9"/>
  <c r="M1077" i="9"/>
  <c r="K1077" i="9"/>
  <c r="L1077" i="9" s="1"/>
  <c r="E1077" i="9"/>
  <c r="N1076" i="9"/>
  <c r="M1076" i="9"/>
  <c r="K1076" i="9"/>
  <c r="L1076" i="9" s="1"/>
  <c r="E1076" i="9"/>
  <c r="N1075" i="9"/>
  <c r="M1075" i="9"/>
  <c r="K1075" i="9"/>
  <c r="L1075" i="9" s="1"/>
  <c r="E1075" i="9"/>
  <c r="N1074" i="9"/>
  <c r="M1074" i="9"/>
  <c r="K1074" i="9"/>
  <c r="L1074" i="9" s="1"/>
  <c r="E1074" i="9"/>
  <c r="N1073" i="9"/>
  <c r="M1073" i="9"/>
  <c r="K1073" i="9"/>
  <c r="L1073" i="9" s="1"/>
  <c r="E1073" i="9"/>
  <c r="N1072" i="9"/>
  <c r="M1072" i="9"/>
  <c r="K1072" i="9"/>
  <c r="L1072" i="9" s="1"/>
  <c r="E1072" i="9"/>
  <c r="N1071" i="9"/>
  <c r="M1071" i="9"/>
  <c r="K1071" i="9"/>
  <c r="L1071" i="9" s="1"/>
  <c r="E1071" i="9"/>
  <c r="N1070" i="9"/>
  <c r="M1070" i="9"/>
  <c r="K1070" i="9"/>
  <c r="L1070" i="9" s="1"/>
  <c r="E1070" i="9"/>
  <c r="N1069" i="9"/>
  <c r="M1069" i="9"/>
  <c r="K1069" i="9"/>
  <c r="L1069" i="9" s="1"/>
  <c r="E1069" i="9"/>
  <c r="N1068" i="9"/>
  <c r="M1068" i="9"/>
  <c r="K1068" i="9"/>
  <c r="L1068" i="9" s="1"/>
  <c r="E1068" i="9"/>
  <c r="N1067" i="9"/>
  <c r="M1067" i="9"/>
  <c r="K1067" i="9"/>
  <c r="L1067" i="9" s="1"/>
  <c r="E1067" i="9"/>
  <c r="N1066" i="9"/>
  <c r="M1066" i="9"/>
  <c r="K1066" i="9"/>
  <c r="L1066" i="9" s="1"/>
  <c r="E1066" i="9"/>
  <c r="N1065" i="9"/>
  <c r="M1065" i="9"/>
  <c r="K1065" i="9"/>
  <c r="L1065" i="9" s="1"/>
  <c r="E1065" i="9"/>
  <c r="N1064" i="9"/>
  <c r="M1064" i="9"/>
  <c r="K1064" i="9"/>
  <c r="L1064" i="9" s="1"/>
  <c r="E1064" i="9"/>
  <c r="N1063" i="9"/>
  <c r="M1063" i="9"/>
  <c r="K1063" i="9"/>
  <c r="L1063" i="9" s="1"/>
  <c r="E1063" i="9"/>
  <c r="N1062" i="9"/>
  <c r="M1062" i="9"/>
  <c r="K1062" i="9"/>
  <c r="L1062" i="9" s="1"/>
  <c r="E1062" i="9"/>
  <c r="N1061" i="9"/>
  <c r="M1061" i="9"/>
  <c r="K1061" i="9"/>
  <c r="L1061" i="9" s="1"/>
  <c r="E1061" i="9"/>
  <c r="N1060" i="9"/>
  <c r="M1060" i="9"/>
  <c r="K1060" i="9"/>
  <c r="L1060" i="9" s="1"/>
  <c r="E1060" i="9"/>
  <c r="N1059" i="9"/>
  <c r="M1059" i="9"/>
  <c r="K1059" i="9"/>
  <c r="L1059" i="9" s="1"/>
  <c r="E1059" i="9"/>
  <c r="N1058" i="9"/>
  <c r="M1058" i="9"/>
  <c r="K1058" i="9"/>
  <c r="L1058" i="9" s="1"/>
  <c r="E1058" i="9"/>
  <c r="N1057" i="9"/>
  <c r="M1057" i="9"/>
  <c r="K1057" i="9"/>
  <c r="L1057" i="9" s="1"/>
  <c r="E1057" i="9"/>
  <c r="N1056" i="9"/>
  <c r="M1056" i="9"/>
  <c r="K1056" i="9"/>
  <c r="L1056" i="9" s="1"/>
  <c r="E1056" i="9"/>
  <c r="N1055" i="9"/>
  <c r="M1055" i="9"/>
  <c r="K1055" i="9"/>
  <c r="L1055" i="9" s="1"/>
  <c r="E1055" i="9"/>
  <c r="N1054" i="9"/>
  <c r="M1054" i="9"/>
  <c r="K1054" i="9"/>
  <c r="L1054" i="9" s="1"/>
  <c r="E1054" i="9"/>
  <c r="N1053" i="9"/>
  <c r="M1053" i="9"/>
  <c r="K1053" i="9"/>
  <c r="L1053" i="9" s="1"/>
  <c r="E1053" i="9"/>
  <c r="N1052" i="9"/>
  <c r="M1052" i="9"/>
  <c r="K1052" i="9"/>
  <c r="L1052" i="9" s="1"/>
  <c r="E1052" i="9"/>
  <c r="N1051" i="9"/>
  <c r="M1051" i="9"/>
  <c r="K1051" i="9"/>
  <c r="L1051" i="9" s="1"/>
  <c r="E1051" i="9"/>
  <c r="N1050" i="9"/>
  <c r="M1050" i="9"/>
  <c r="K1050" i="9"/>
  <c r="L1050" i="9" s="1"/>
  <c r="E1050" i="9"/>
  <c r="N1049" i="9"/>
  <c r="M1049" i="9"/>
  <c r="K1049" i="9"/>
  <c r="L1049" i="9" s="1"/>
  <c r="E1049" i="9"/>
  <c r="N1048" i="9"/>
  <c r="M1048" i="9"/>
  <c r="K1048" i="9"/>
  <c r="L1048" i="9" s="1"/>
  <c r="E1048" i="9"/>
  <c r="N1047" i="9"/>
  <c r="M1047" i="9"/>
  <c r="K1047" i="9"/>
  <c r="L1047" i="9" s="1"/>
  <c r="E1047" i="9"/>
  <c r="N1046" i="9"/>
  <c r="M1046" i="9"/>
  <c r="K1046" i="9"/>
  <c r="L1046" i="9" s="1"/>
  <c r="E1046" i="9"/>
  <c r="N1045" i="9"/>
  <c r="M1045" i="9"/>
  <c r="K1045" i="9"/>
  <c r="L1045" i="9" s="1"/>
  <c r="E1045" i="9"/>
  <c r="N1044" i="9"/>
  <c r="M1044" i="9"/>
  <c r="K1044" i="9"/>
  <c r="L1044" i="9" s="1"/>
  <c r="E1044" i="9"/>
  <c r="N1043" i="9"/>
  <c r="M1043" i="9"/>
  <c r="K1043" i="9"/>
  <c r="L1043" i="9" s="1"/>
  <c r="E1043" i="9"/>
  <c r="N1042" i="9"/>
  <c r="M1042" i="9"/>
  <c r="K1042" i="9"/>
  <c r="L1042" i="9" s="1"/>
  <c r="E1042" i="9"/>
  <c r="N1041" i="9"/>
  <c r="M1041" i="9"/>
  <c r="K1041" i="9"/>
  <c r="L1041" i="9" s="1"/>
  <c r="E1041" i="9"/>
  <c r="N1040" i="9"/>
  <c r="M1040" i="9"/>
  <c r="K1040" i="9"/>
  <c r="L1040" i="9" s="1"/>
  <c r="E1040" i="9"/>
  <c r="N1039" i="9"/>
  <c r="M1039" i="9"/>
  <c r="K1039" i="9"/>
  <c r="L1039" i="9" s="1"/>
  <c r="E1039" i="9"/>
  <c r="N1038" i="9"/>
  <c r="M1038" i="9"/>
  <c r="K1038" i="9"/>
  <c r="L1038" i="9" s="1"/>
  <c r="E1038" i="9"/>
  <c r="N1037" i="9"/>
  <c r="M1037" i="9"/>
  <c r="K1037" i="9"/>
  <c r="L1037" i="9" s="1"/>
  <c r="E1037" i="9"/>
  <c r="N1036" i="9"/>
  <c r="M1036" i="9"/>
  <c r="K1036" i="9"/>
  <c r="L1036" i="9" s="1"/>
  <c r="E1036" i="9"/>
  <c r="N1035" i="9"/>
  <c r="M1035" i="9"/>
  <c r="K1035" i="9"/>
  <c r="L1035" i="9" s="1"/>
  <c r="E1035" i="9"/>
  <c r="N1034" i="9"/>
  <c r="M1034" i="9"/>
  <c r="K1034" i="9"/>
  <c r="L1034" i="9" s="1"/>
  <c r="E1034" i="9"/>
  <c r="N1033" i="9"/>
  <c r="M1033" i="9"/>
  <c r="K1033" i="9"/>
  <c r="L1033" i="9" s="1"/>
  <c r="E1033" i="9"/>
  <c r="N1032" i="9"/>
  <c r="M1032" i="9"/>
  <c r="K1032" i="9"/>
  <c r="L1032" i="9" s="1"/>
  <c r="E1032" i="9"/>
  <c r="N1031" i="9"/>
  <c r="M1031" i="9"/>
  <c r="K1031" i="9"/>
  <c r="L1031" i="9" s="1"/>
  <c r="E1031" i="9"/>
  <c r="N1030" i="9"/>
  <c r="M1030" i="9"/>
  <c r="K1030" i="9"/>
  <c r="L1030" i="9" s="1"/>
  <c r="E1030" i="9"/>
  <c r="N1029" i="9"/>
  <c r="M1029" i="9"/>
  <c r="K1029" i="9"/>
  <c r="L1029" i="9" s="1"/>
  <c r="E1029" i="9"/>
  <c r="N1028" i="9"/>
  <c r="M1028" i="9"/>
  <c r="K1028" i="9"/>
  <c r="L1028" i="9" s="1"/>
  <c r="E1028" i="9"/>
  <c r="N1027" i="9"/>
  <c r="M1027" i="9"/>
  <c r="K1027" i="9"/>
  <c r="L1027" i="9" s="1"/>
  <c r="E1027" i="9"/>
  <c r="N1026" i="9"/>
  <c r="M1026" i="9"/>
  <c r="K1026" i="9"/>
  <c r="L1026" i="9" s="1"/>
  <c r="E1026" i="9"/>
  <c r="N1025" i="9"/>
  <c r="M1025" i="9"/>
  <c r="K1025" i="9"/>
  <c r="L1025" i="9" s="1"/>
  <c r="E1025" i="9"/>
  <c r="N1024" i="9"/>
  <c r="M1024" i="9"/>
  <c r="K1024" i="9"/>
  <c r="L1024" i="9" s="1"/>
  <c r="E1024" i="9"/>
  <c r="N1023" i="9"/>
  <c r="M1023" i="9"/>
  <c r="K1023" i="9"/>
  <c r="L1023" i="9" s="1"/>
  <c r="E1023" i="9"/>
  <c r="N1022" i="9"/>
  <c r="M1022" i="9"/>
  <c r="K1022" i="9"/>
  <c r="L1022" i="9" s="1"/>
  <c r="E1022" i="9"/>
  <c r="N1021" i="9"/>
  <c r="M1021" i="9"/>
  <c r="K1021" i="9"/>
  <c r="L1021" i="9" s="1"/>
  <c r="E1021" i="9"/>
  <c r="N1020" i="9"/>
  <c r="M1020" i="9"/>
  <c r="K1020" i="9"/>
  <c r="L1020" i="9" s="1"/>
  <c r="E1020" i="9"/>
  <c r="N1019" i="9"/>
  <c r="M1019" i="9"/>
  <c r="K1019" i="9"/>
  <c r="L1019" i="9" s="1"/>
  <c r="E1019" i="9"/>
  <c r="N1018" i="9"/>
  <c r="M1018" i="9"/>
  <c r="K1018" i="9"/>
  <c r="L1018" i="9" s="1"/>
  <c r="E1018" i="9"/>
  <c r="N1017" i="9"/>
  <c r="M1017" i="9"/>
  <c r="K1017" i="9"/>
  <c r="L1017" i="9" s="1"/>
  <c r="E1017" i="9"/>
  <c r="N1016" i="9"/>
  <c r="M1016" i="9"/>
  <c r="K1016" i="9"/>
  <c r="L1016" i="9" s="1"/>
  <c r="E1016" i="9"/>
  <c r="N1015" i="9"/>
  <c r="M1015" i="9"/>
  <c r="K1015" i="9"/>
  <c r="L1015" i="9" s="1"/>
  <c r="E1015" i="9"/>
  <c r="N1014" i="9"/>
  <c r="M1014" i="9"/>
  <c r="K1014" i="9"/>
  <c r="L1014" i="9" s="1"/>
  <c r="E1014" i="9"/>
  <c r="N1013" i="9"/>
  <c r="M1013" i="9"/>
  <c r="K1013" i="9"/>
  <c r="L1013" i="9" s="1"/>
  <c r="E1013" i="9"/>
  <c r="N1012" i="9"/>
  <c r="M1012" i="9"/>
  <c r="K1012" i="9"/>
  <c r="L1012" i="9" s="1"/>
  <c r="E1012" i="9"/>
  <c r="N1011" i="9"/>
  <c r="M1011" i="9"/>
  <c r="K1011" i="9"/>
  <c r="L1011" i="9" s="1"/>
  <c r="E1011" i="9"/>
  <c r="N1010" i="9"/>
  <c r="M1010" i="9"/>
  <c r="K1010" i="9"/>
  <c r="L1010" i="9" s="1"/>
  <c r="E1010" i="9"/>
  <c r="N1009" i="9"/>
  <c r="M1009" i="9"/>
  <c r="K1009" i="9"/>
  <c r="L1009" i="9" s="1"/>
  <c r="E1009" i="9"/>
  <c r="N1008" i="9"/>
  <c r="M1008" i="9"/>
  <c r="K1008" i="9"/>
  <c r="L1008" i="9" s="1"/>
  <c r="E1008" i="9"/>
  <c r="N1007" i="9"/>
  <c r="M1007" i="9"/>
  <c r="K1007" i="9"/>
  <c r="L1007" i="9" s="1"/>
  <c r="E1007" i="9"/>
  <c r="N1006" i="9"/>
  <c r="M1006" i="9"/>
  <c r="K1006" i="9"/>
  <c r="L1006" i="9" s="1"/>
  <c r="E1006" i="9"/>
  <c r="N1005" i="9"/>
  <c r="M1005" i="9"/>
  <c r="K1005" i="9"/>
  <c r="L1005" i="9" s="1"/>
  <c r="E1005" i="9"/>
  <c r="N1004" i="9"/>
  <c r="M1004" i="9"/>
  <c r="K1004" i="9"/>
  <c r="L1004" i="9" s="1"/>
  <c r="E1004" i="9"/>
  <c r="N1003" i="9"/>
  <c r="M1003" i="9"/>
  <c r="K1003" i="9"/>
  <c r="L1003" i="9" s="1"/>
  <c r="E1003" i="9"/>
  <c r="N1002" i="9"/>
  <c r="M1002" i="9"/>
  <c r="K1002" i="9"/>
  <c r="L1002" i="9" s="1"/>
  <c r="E1002" i="9"/>
  <c r="N1001" i="9"/>
  <c r="M1001" i="9"/>
  <c r="K1001" i="9"/>
  <c r="L1001" i="9" s="1"/>
  <c r="E1001" i="9"/>
  <c r="N1000" i="9"/>
  <c r="M1000" i="9"/>
  <c r="K1000" i="9"/>
  <c r="L1000" i="9" s="1"/>
  <c r="E1000" i="9"/>
  <c r="N999" i="9"/>
  <c r="M999" i="9"/>
  <c r="K999" i="9"/>
  <c r="L999" i="9" s="1"/>
  <c r="E999" i="9"/>
  <c r="N998" i="9"/>
  <c r="M998" i="9"/>
  <c r="K998" i="9"/>
  <c r="L998" i="9" s="1"/>
  <c r="E998" i="9"/>
  <c r="N997" i="9"/>
  <c r="M997" i="9"/>
  <c r="K997" i="9"/>
  <c r="L997" i="9" s="1"/>
  <c r="E997" i="9"/>
  <c r="N996" i="9"/>
  <c r="M996" i="9"/>
  <c r="K996" i="9"/>
  <c r="L996" i="9" s="1"/>
  <c r="E996" i="9"/>
  <c r="N995" i="9"/>
  <c r="M995" i="9"/>
  <c r="K995" i="9"/>
  <c r="L995" i="9" s="1"/>
  <c r="E995" i="9"/>
  <c r="N994" i="9"/>
  <c r="M994" i="9"/>
  <c r="K994" i="9"/>
  <c r="L994" i="9" s="1"/>
  <c r="E994" i="9"/>
  <c r="N993" i="9"/>
  <c r="M993" i="9"/>
  <c r="K993" i="9"/>
  <c r="L993" i="9" s="1"/>
  <c r="E993" i="9"/>
  <c r="N992" i="9"/>
  <c r="M992" i="9"/>
  <c r="K992" i="9"/>
  <c r="L992" i="9" s="1"/>
  <c r="E992" i="9"/>
  <c r="N991" i="9"/>
  <c r="M991" i="9"/>
  <c r="K991" i="9"/>
  <c r="L991" i="9" s="1"/>
  <c r="E991" i="9"/>
  <c r="N990" i="9"/>
  <c r="M990" i="9"/>
  <c r="K990" i="9"/>
  <c r="L990" i="9" s="1"/>
  <c r="E990" i="9"/>
  <c r="N989" i="9"/>
  <c r="M989" i="9"/>
  <c r="K989" i="9"/>
  <c r="L989" i="9" s="1"/>
  <c r="E989" i="9"/>
  <c r="N988" i="9"/>
  <c r="M988" i="9"/>
  <c r="K988" i="9"/>
  <c r="L988" i="9" s="1"/>
  <c r="E988" i="9"/>
  <c r="N987" i="9"/>
  <c r="M987" i="9"/>
  <c r="K987" i="9"/>
  <c r="L987" i="9" s="1"/>
  <c r="E987" i="9"/>
  <c r="N986" i="9"/>
  <c r="M986" i="9"/>
  <c r="K986" i="9"/>
  <c r="L986" i="9" s="1"/>
  <c r="E986" i="9"/>
  <c r="N985" i="9"/>
  <c r="M985" i="9"/>
  <c r="K985" i="9"/>
  <c r="L985" i="9" s="1"/>
  <c r="E985" i="9"/>
  <c r="N984" i="9"/>
  <c r="M984" i="9"/>
  <c r="K984" i="9"/>
  <c r="L984" i="9" s="1"/>
  <c r="E984" i="9"/>
  <c r="N983" i="9"/>
  <c r="M983" i="9"/>
  <c r="K983" i="9"/>
  <c r="L983" i="9" s="1"/>
  <c r="E983" i="9"/>
  <c r="N982" i="9"/>
  <c r="M982" i="9"/>
  <c r="K982" i="9"/>
  <c r="L982" i="9" s="1"/>
  <c r="E982" i="9"/>
  <c r="N981" i="9"/>
  <c r="M981" i="9"/>
  <c r="K981" i="9"/>
  <c r="L981" i="9" s="1"/>
  <c r="E981" i="9"/>
  <c r="N980" i="9"/>
  <c r="M980" i="9"/>
  <c r="K980" i="9"/>
  <c r="L980" i="9" s="1"/>
  <c r="E980" i="9"/>
  <c r="N979" i="9"/>
  <c r="M979" i="9"/>
  <c r="K979" i="9"/>
  <c r="L979" i="9" s="1"/>
  <c r="E979" i="9"/>
  <c r="N978" i="9"/>
  <c r="M978" i="9"/>
  <c r="K978" i="9"/>
  <c r="L978" i="9" s="1"/>
  <c r="E978" i="9"/>
  <c r="N977" i="9"/>
  <c r="M977" i="9"/>
  <c r="K977" i="9"/>
  <c r="L977" i="9" s="1"/>
  <c r="E977" i="9"/>
  <c r="N976" i="9"/>
  <c r="M976" i="9"/>
  <c r="K976" i="9"/>
  <c r="L976" i="9" s="1"/>
  <c r="E976" i="9"/>
  <c r="N975" i="9"/>
  <c r="M975" i="9"/>
  <c r="K975" i="9"/>
  <c r="L975" i="9" s="1"/>
  <c r="E975" i="9"/>
  <c r="N974" i="9"/>
  <c r="M974" i="9"/>
  <c r="K974" i="9"/>
  <c r="L974" i="9" s="1"/>
  <c r="E974" i="9"/>
  <c r="N973" i="9"/>
  <c r="M973" i="9"/>
  <c r="K973" i="9"/>
  <c r="L973" i="9" s="1"/>
  <c r="E973" i="9"/>
  <c r="N972" i="9"/>
  <c r="M972" i="9"/>
  <c r="K972" i="9"/>
  <c r="L972" i="9" s="1"/>
  <c r="E972" i="9"/>
  <c r="N971" i="9"/>
  <c r="M971" i="9"/>
  <c r="K971" i="9"/>
  <c r="L971" i="9" s="1"/>
  <c r="E971" i="9"/>
  <c r="N970" i="9"/>
  <c r="M970" i="9"/>
  <c r="K970" i="9"/>
  <c r="L970" i="9" s="1"/>
  <c r="E970" i="9"/>
  <c r="N969" i="9"/>
  <c r="M969" i="9"/>
  <c r="K969" i="9"/>
  <c r="L969" i="9" s="1"/>
  <c r="E969" i="9"/>
  <c r="N968" i="9"/>
  <c r="M968" i="9"/>
  <c r="K968" i="9"/>
  <c r="L968" i="9" s="1"/>
  <c r="E968" i="9"/>
  <c r="N967" i="9"/>
  <c r="M967" i="9"/>
  <c r="K967" i="9"/>
  <c r="L967" i="9" s="1"/>
  <c r="E967" i="9"/>
  <c r="N966" i="9"/>
  <c r="M966" i="9"/>
  <c r="K966" i="9"/>
  <c r="L966" i="9" s="1"/>
  <c r="E966" i="9"/>
  <c r="N965" i="9"/>
  <c r="M965" i="9"/>
  <c r="K965" i="9"/>
  <c r="L965" i="9" s="1"/>
  <c r="E965" i="9"/>
  <c r="N964" i="9"/>
  <c r="M964" i="9"/>
  <c r="K964" i="9"/>
  <c r="L964" i="9" s="1"/>
  <c r="E964" i="9"/>
  <c r="N963" i="9"/>
  <c r="M963" i="9"/>
  <c r="K963" i="9"/>
  <c r="L963" i="9" s="1"/>
  <c r="E963" i="9"/>
  <c r="N962" i="9"/>
  <c r="M962" i="9"/>
  <c r="K962" i="9"/>
  <c r="L962" i="9" s="1"/>
  <c r="E962" i="9"/>
  <c r="N961" i="9"/>
  <c r="M961" i="9"/>
  <c r="K961" i="9"/>
  <c r="L961" i="9" s="1"/>
  <c r="E961" i="9"/>
  <c r="N960" i="9"/>
  <c r="M960" i="9"/>
  <c r="K960" i="9"/>
  <c r="L960" i="9" s="1"/>
  <c r="E960" i="9"/>
  <c r="N959" i="9"/>
  <c r="M959" i="9"/>
  <c r="K959" i="9"/>
  <c r="L959" i="9" s="1"/>
  <c r="E959" i="9"/>
  <c r="N958" i="9"/>
  <c r="M958" i="9"/>
  <c r="K958" i="9"/>
  <c r="L958" i="9" s="1"/>
  <c r="E958" i="9"/>
  <c r="N957" i="9"/>
  <c r="M957" i="9"/>
  <c r="K957" i="9"/>
  <c r="L957" i="9" s="1"/>
  <c r="E957" i="9"/>
  <c r="N956" i="9"/>
  <c r="M956" i="9"/>
  <c r="K956" i="9"/>
  <c r="L956" i="9" s="1"/>
  <c r="E956" i="9"/>
  <c r="N955" i="9"/>
  <c r="M955" i="9"/>
  <c r="K955" i="9"/>
  <c r="L955" i="9" s="1"/>
  <c r="E955" i="9"/>
  <c r="N954" i="9"/>
  <c r="M954" i="9"/>
  <c r="K954" i="9"/>
  <c r="L954" i="9" s="1"/>
  <c r="E954" i="9"/>
  <c r="N953" i="9"/>
  <c r="M953" i="9"/>
  <c r="K953" i="9"/>
  <c r="L953" i="9" s="1"/>
  <c r="E953" i="9"/>
  <c r="N952" i="9"/>
  <c r="M952" i="9"/>
  <c r="K952" i="9"/>
  <c r="L952" i="9" s="1"/>
  <c r="E952" i="9"/>
  <c r="N951" i="9"/>
  <c r="M951" i="9"/>
  <c r="K951" i="9"/>
  <c r="L951" i="9" s="1"/>
  <c r="E951" i="9"/>
  <c r="N950" i="9"/>
  <c r="M950" i="9"/>
  <c r="K950" i="9"/>
  <c r="L950" i="9" s="1"/>
  <c r="E950" i="9"/>
  <c r="N949" i="9"/>
  <c r="M949" i="9"/>
  <c r="K949" i="9"/>
  <c r="L949" i="9" s="1"/>
  <c r="E949" i="9"/>
  <c r="N948" i="9"/>
  <c r="M948" i="9"/>
  <c r="K948" i="9"/>
  <c r="L948" i="9" s="1"/>
  <c r="E948" i="9"/>
  <c r="N947" i="9"/>
  <c r="M947" i="9"/>
  <c r="K947" i="9"/>
  <c r="L947" i="9" s="1"/>
  <c r="E947" i="9"/>
  <c r="N946" i="9"/>
  <c r="M946" i="9"/>
  <c r="K946" i="9"/>
  <c r="L946" i="9" s="1"/>
  <c r="E946" i="9"/>
  <c r="N945" i="9"/>
  <c r="M945" i="9"/>
  <c r="K945" i="9"/>
  <c r="L945" i="9" s="1"/>
  <c r="E945" i="9"/>
  <c r="N944" i="9"/>
  <c r="M944" i="9"/>
  <c r="K944" i="9"/>
  <c r="L944" i="9" s="1"/>
  <c r="E944" i="9"/>
  <c r="N943" i="9"/>
  <c r="M943" i="9"/>
  <c r="K943" i="9"/>
  <c r="L943" i="9" s="1"/>
  <c r="E943" i="9"/>
  <c r="N942" i="9"/>
  <c r="M942" i="9"/>
  <c r="K942" i="9"/>
  <c r="L942" i="9" s="1"/>
  <c r="E942" i="9"/>
  <c r="N941" i="9"/>
  <c r="M941" i="9"/>
  <c r="K941" i="9"/>
  <c r="L941" i="9" s="1"/>
  <c r="E941" i="9"/>
  <c r="N940" i="9"/>
  <c r="M940" i="9"/>
  <c r="K940" i="9"/>
  <c r="L940" i="9" s="1"/>
  <c r="E940" i="9"/>
  <c r="N939" i="9"/>
  <c r="M939" i="9"/>
  <c r="K939" i="9"/>
  <c r="L939" i="9" s="1"/>
  <c r="E939" i="9"/>
  <c r="N938" i="9"/>
  <c r="M938" i="9"/>
  <c r="K938" i="9"/>
  <c r="L938" i="9" s="1"/>
  <c r="E938" i="9"/>
  <c r="N937" i="9"/>
  <c r="M937" i="9"/>
  <c r="K937" i="9"/>
  <c r="L937" i="9" s="1"/>
  <c r="E937" i="9"/>
  <c r="N936" i="9"/>
  <c r="M936" i="9"/>
  <c r="K936" i="9"/>
  <c r="L936" i="9" s="1"/>
  <c r="E936" i="9"/>
  <c r="N935" i="9"/>
  <c r="M935" i="9"/>
  <c r="K935" i="9"/>
  <c r="L935" i="9" s="1"/>
  <c r="E935" i="9"/>
  <c r="N934" i="9"/>
  <c r="M934" i="9"/>
  <c r="K934" i="9"/>
  <c r="L934" i="9" s="1"/>
  <c r="E934" i="9"/>
  <c r="N933" i="9"/>
  <c r="M933" i="9"/>
  <c r="K933" i="9"/>
  <c r="L933" i="9" s="1"/>
  <c r="E933" i="9"/>
  <c r="N932" i="9"/>
  <c r="M932" i="9"/>
  <c r="K932" i="9"/>
  <c r="L932" i="9" s="1"/>
  <c r="E932" i="9"/>
  <c r="N931" i="9"/>
  <c r="M931" i="9"/>
  <c r="K931" i="9"/>
  <c r="L931" i="9" s="1"/>
  <c r="E931" i="9"/>
  <c r="N930" i="9"/>
  <c r="M930" i="9"/>
  <c r="K930" i="9"/>
  <c r="L930" i="9" s="1"/>
  <c r="E930" i="9"/>
  <c r="N929" i="9"/>
  <c r="M929" i="9"/>
  <c r="K929" i="9"/>
  <c r="L929" i="9" s="1"/>
  <c r="E929" i="9"/>
  <c r="N928" i="9"/>
  <c r="M928" i="9"/>
  <c r="K928" i="9"/>
  <c r="L928" i="9" s="1"/>
  <c r="E928" i="9"/>
  <c r="N927" i="9"/>
  <c r="M927" i="9"/>
  <c r="K927" i="9"/>
  <c r="L927" i="9" s="1"/>
  <c r="E927" i="9"/>
  <c r="N926" i="9"/>
  <c r="M926" i="9"/>
  <c r="K926" i="9"/>
  <c r="L926" i="9" s="1"/>
  <c r="E926" i="9"/>
  <c r="N925" i="9"/>
  <c r="M925" i="9"/>
  <c r="K925" i="9"/>
  <c r="L925" i="9" s="1"/>
  <c r="E925" i="9"/>
  <c r="N924" i="9"/>
  <c r="M924" i="9"/>
  <c r="K924" i="9"/>
  <c r="L924" i="9" s="1"/>
  <c r="E924" i="9"/>
  <c r="N923" i="9"/>
  <c r="M923" i="9"/>
  <c r="K923" i="9"/>
  <c r="L923" i="9" s="1"/>
  <c r="E923" i="9"/>
  <c r="N922" i="9"/>
  <c r="M922" i="9"/>
  <c r="K922" i="9"/>
  <c r="L922" i="9" s="1"/>
  <c r="E922" i="9"/>
  <c r="N921" i="9"/>
  <c r="M921" i="9"/>
  <c r="K921" i="9"/>
  <c r="L921" i="9" s="1"/>
  <c r="E921" i="9"/>
  <c r="N920" i="9"/>
  <c r="M920" i="9"/>
  <c r="K920" i="9"/>
  <c r="L920" i="9" s="1"/>
  <c r="E920" i="9"/>
  <c r="N919" i="9"/>
  <c r="M919" i="9"/>
  <c r="K919" i="9"/>
  <c r="L919" i="9" s="1"/>
  <c r="E919" i="9"/>
  <c r="N918" i="9"/>
  <c r="M918" i="9"/>
  <c r="K918" i="9"/>
  <c r="L918" i="9" s="1"/>
  <c r="E918" i="9"/>
  <c r="N917" i="9"/>
  <c r="M917" i="9"/>
  <c r="K917" i="9"/>
  <c r="L917" i="9" s="1"/>
  <c r="E917" i="9"/>
  <c r="N916" i="9"/>
  <c r="M916" i="9"/>
  <c r="K916" i="9"/>
  <c r="L916" i="9" s="1"/>
  <c r="E916" i="9"/>
  <c r="N915" i="9"/>
  <c r="M915" i="9"/>
  <c r="K915" i="9"/>
  <c r="L915" i="9" s="1"/>
  <c r="E915" i="9"/>
  <c r="N914" i="9"/>
  <c r="M914" i="9"/>
  <c r="K914" i="9"/>
  <c r="L914" i="9" s="1"/>
  <c r="E914" i="9"/>
  <c r="N913" i="9"/>
  <c r="M913" i="9"/>
  <c r="K913" i="9"/>
  <c r="L913" i="9" s="1"/>
  <c r="E913" i="9"/>
  <c r="N912" i="9"/>
  <c r="M912" i="9"/>
  <c r="K912" i="9"/>
  <c r="L912" i="9" s="1"/>
  <c r="E912" i="9"/>
  <c r="N911" i="9"/>
  <c r="M911" i="9"/>
  <c r="K911" i="9"/>
  <c r="L911" i="9" s="1"/>
  <c r="E911" i="9"/>
  <c r="N910" i="9"/>
  <c r="M910" i="9"/>
  <c r="K910" i="9"/>
  <c r="L910" i="9" s="1"/>
  <c r="E910" i="9"/>
  <c r="N909" i="9"/>
  <c r="M909" i="9"/>
  <c r="K909" i="9"/>
  <c r="L909" i="9" s="1"/>
  <c r="E909" i="9"/>
  <c r="N908" i="9"/>
  <c r="M908" i="9"/>
  <c r="K908" i="9"/>
  <c r="L908" i="9" s="1"/>
  <c r="E908" i="9"/>
  <c r="N907" i="9"/>
  <c r="M907" i="9"/>
  <c r="K907" i="9"/>
  <c r="L907" i="9" s="1"/>
  <c r="E907" i="9"/>
  <c r="N906" i="9"/>
  <c r="M906" i="9"/>
  <c r="K906" i="9"/>
  <c r="L906" i="9" s="1"/>
  <c r="E906" i="9"/>
  <c r="N905" i="9"/>
  <c r="M905" i="9"/>
  <c r="K905" i="9"/>
  <c r="L905" i="9" s="1"/>
  <c r="E905" i="9"/>
  <c r="N904" i="9"/>
  <c r="M904" i="9"/>
  <c r="K904" i="9"/>
  <c r="L904" i="9" s="1"/>
  <c r="E904" i="9"/>
  <c r="N903" i="9"/>
  <c r="M903" i="9"/>
  <c r="K903" i="9"/>
  <c r="L903" i="9" s="1"/>
  <c r="E903" i="9"/>
  <c r="N902" i="9"/>
  <c r="M902" i="9"/>
  <c r="K902" i="9"/>
  <c r="L902" i="9" s="1"/>
  <c r="E902" i="9"/>
  <c r="N901" i="9"/>
  <c r="M901" i="9"/>
  <c r="K901" i="9"/>
  <c r="L901" i="9" s="1"/>
  <c r="E901" i="9"/>
  <c r="N900" i="9"/>
  <c r="M900" i="9"/>
  <c r="K900" i="9"/>
  <c r="L900" i="9" s="1"/>
  <c r="E900" i="9"/>
  <c r="N899" i="9"/>
  <c r="M899" i="9"/>
  <c r="K899" i="9"/>
  <c r="L899" i="9" s="1"/>
  <c r="E899" i="9"/>
  <c r="N898" i="9"/>
  <c r="M898" i="9"/>
  <c r="K898" i="9"/>
  <c r="L898" i="9" s="1"/>
  <c r="E898" i="9"/>
  <c r="N897" i="9"/>
  <c r="M897" i="9"/>
  <c r="K897" i="9"/>
  <c r="L897" i="9" s="1"/>
  <c r="E897" i="9"/>
  <c r="N896" i="9"/>
  <c r="M896" i="9"/>
  <c r="K896" i="9"/>
  <c r="L896" i="9" s="1"/>
  <c r="E896" i="9"/>
  <c r="N895" i="9"/>
  <c r="M895" i="9"/>
  <c r="K895" i="9"/>
  <c r="L895" i="9" s="1"/>
  <c r="E895" i="9"/>
  <c r="N894" i="9"/>
  <c r="M894" i="9"/>
  <c r="K894" i="9"/>
  <c r="L894" i="9" s="1"/>
  <c r="E894" i="9"/>
  <c r="N893" i="9"/>
  <c r="M893" i="9"/>
  <c r="K893" i="9"/>
  <c r="L893" i="9" s="1"/>
  <c r="E893" i="9"/>
  <c r="N892" i="9"/>
  <c r="M892" i="9"/>
  <c r="K892" i="9"/>
  <c r="L892" i="9" s="1"/>
  <c r="E892" i="9"/>
  <c r="N891" i="9"/>
  <c r="M891" i="9"/>
  <c r="K891" i="9"/>
  <c r="L891" i="9" s="1"/>
  <c r="E891" i="9"/>
  <c r="N890" i="9"/>
  <c r="M890" i="9"/>
  <c r="K890" i="9"/>
  <c r="L890" i="9" s="1"/>
  <c r="E890" i="9"/>
  <c r="N889" i="9"/>
  <c r="M889" i="9"/>
  <c r="K889" i="9"/>
  <c r="L889" i="9" s="1"/>
  <c r="E889" i="9"/>
  <c r="N888" i="9"/>
  <c r="M888" i="9"/>
  <c r="K888" i="9"/>
  <c r="L888" i="9" s="1"/>
  <c r="E888" i="9"/>
  <c r="N887" i="9"/>
  <c r="M887" i="9"/>
  <c r="K887" i="9"/>
  <c r="L887" i="9" s="1"/>
  <c r="E887" i="9"/>
  <c r="N886" i="9"/>
  <c r="M886" i="9"/>
  <c r="K886" i="9"/>
  <c r="L886" i="9" s="1"/>
  <c r="E886" i="9"/>
  <c r="N885" i="9"/>
  <c r="M885" i="9"/>
  <c r="K885" i="9"/>
  <c r="L885" i="9" s="1"/>
  <c r="E885" i="9"/>
  <c r="N884" i="9"/>
  <c r="M884" i="9"/>
  <c r="K884" i="9"/>
  <c r="L884" i="9" s="1"/>
  <c r="E884" i="9"/>
  <c r="N883" i="9"/>
  <c r="M883" i="9"/>
  <c r="K883" i="9"/>
  <c r="L883" i="9" s="1"/>
  <c r="E883" i="9"/>
  <c r="N882" i="9"/>
  <c r="M882" i="9"/>
  <c r="K882" i="9"/>
  <c r="L882" i="9" s="1"/>
  <c r="E882" i="9"/>
  <c r="N881" i="9"/>
  <c r="M881" i="9"/>
  <c r="K881" i="9"/>
  <c r="L881" i="9" s="1"/>
  <c r="E881" i="9"/>
  <c r="N880" i="9"/>
  <c r="M880" i="9"/>
  <c r="K880" i="9"/>
  <c r="L880" i="9" s="1"/>
  <c r="E880" i="9"/>
  <c r="N879" i="9"/>
  <c r="M879" i="9"/>
  <c r="K879" i="9"/>
  <c r="L879" i="9" s="1"/>
  <c r="E879" i="9"/>
  <c r="N878" i="9"/>
  <c r="M878" i="9"/>
  <c r="K878" i="9"/>
  <c r="L878" i="9" s="1"/>
  <c r="E878" i="9"/>
  <c r="N877" i="9"/>
  <c r="M877" i="9"/>
  <c r="K877" i="9"/>
  <c r="L877" i="9" s="1"/>
  <c r="E877" i="9"/>
  <c r="N876" i="9"/>
  <c r="M876" i="9"/>
  <c r="K876" i="9"/>
  <c r="L876" i="9" s="1"/>
  <c r="E876" i="9"/>
  <c r="N875" i="9"/>
  <c r="M875" i="9"/>
  <c r="K875" i="9"/>
  <c r="L875" i="9" s="1"/>
  <c r="E875" i="9"/>
  <c r="N874" i="9"/>
  <c r="M874" i="9"/>
  <c r="K874" i="9"/>
  <c r="L874" i="9" s="1"/>
  <c r="E874" i="9"/>
  <c r="N873" i="9"/>
  <c r="M873" i="9"/>
  <c r="K873" i="9"/>
  <c r="L873" i="9" s="1"/>
  <c r="E873" i="9"/>
  <c r="N872" i="9"/>
  <c r="M872" i="9"/>
  <c r="K872" i="9"/>
  <c r="L872" i="9" s="1"/>
  <c r="E872" i="9"/>
  <c r="N871" i="9"/>
  <c r="M871" i="9"/>
  <c r="K871" i="9"/>
  <c r="L871" i="9" s="1"/>
  <c r="E871" i="9"/>
  <c r="N870" i="9"/>
  <c r="M870" i="9"/>
  <c r="K870" i="9"/>
  <c r="L870" i="9" s="1"/>
  <c r="E870" i="9"/>
  <c r="N869" i="9"/>
  <c r="M869" i="9"/>
  <c r="K869" i="9"/>
  <c r="L869" i="9" s="1"/>
  <c r="E869" i="9"/>
  <c r="N868" i="9"/>
  <c r="M868" i="9"/>
  <c r="K868" i="9"/>
  <c r="L868" i="9" s="1"/>
  <c r="E868" i="9"/>
  <c r="N867" i="9"/>
  <c r="M867" i="9"/>
  <c r="K867" i="9"/>
  <c r="L867" i="9" s="1"/>
  <c r="E867" i="9"/>
  <c r="N866" i="9"/>
  <c r="M866" i="9"/>
  <c r="K866" i="9"/>
  <c r="L866" i="9" s="1"/>
  <c r="E866" i="9"/>
  <c r="N865" i="9"/>
  <c r="M865" i="9"/>
  <c r="K865" i="9"/>
  <c r="L865" i="9" s="1"/>
  <c r="E865" i="9"/>
  <c r="N864" i="9"/>
  <c r="M864" i="9"/>
  <c r="K864" i="9"/>
  <c r="L864" i="9" s="1"/>
  <c r="E864" i="9"/>
  <c r="N863" i="9"/>
  <c r="M863" i="9"/>
  <c r="K863" i="9"/>
  <c r="L863" i="9" s="1"/>
  <c r="E863" i="9"/>
  <c r="N862" i="9"/>
  <c r="M862" i="9"/>
  <c r="K862" i="9"/>
  <c r="L862" i="9" s="1"/>
  <c r="E862" i="9"/>
  <c r="N861" i="9"/>
  <c r="M861" i="9"/>
  <c r="K861" i="9"/>
  <c r="L861" i="9" s="1"/>
  <c r="E861" i="9"/>
  <c r="N860" i="9"/>
  <c r="M860" i="9"/>
  <c r="K860" i="9"/>
  <c r="L860" i="9" s="1"/>
  <c r="E860" i="9"/>
  <c r="N859" i="9"/>
  <c r="M859" i="9"/>
  <c r="K859" i="9"/>
  <c r="L859" i="9" s="1"/>
  <c r="E859" i="9"/>
  <c r="N858" i="9"/>
  <c r="M858" i="9"/>
  <c r="K858" i="9"/>
  <c r="L858" i="9" s="1"/>
  <c r="E858" i="9"/>
  <c r="N857" i="9"/>
  <c r="M857" i="9"/>
  <c r="K857" i="9"/>
  <c r="L857" i="9" s="1"/>
  <c r="E857" i="9"/>
  <c r="N856" i="9"/>
  <c r="M856" i="9"/>
  <c r="K856" i="9"/>
  <c r="L856" i="9" s="1"/>
  <c r="E856" i="9"/>
  <c r="N855" i="9"/>
  <c r="M855" i="9"/>
  <c r="K855" i="9"/>
  <c r="L855" i="9" s="1"/>
  <c r="E855" i="9"/>
  <c r="N854" i="9"/>
  <c r="M854" i="9"/>
  <c r="K854" i="9"/>
  <c r="L854" i="9" s="1"/>
  <c r="E854" i="9"/>
  <c r="N853" i="9"/>
  <c r="M853" i="9"/>
  <c r="K853" i="9"/>
  <c r="L853" i="9" s="1"/>
  <c r="E853" i="9"/>
  <c r="N852" i="9"/>
  <c r="M852" i="9"/>
  <c r="K852" i="9"/>
  <c r="L852" i="9" s="1"/>
  <c r="E852" i="9"/>
  <c r="N851" i="9"/>
  <c r="M851" i="9"/>
  <c r="K851" i="9"/>
  <c r="L851" i="9" s="1"/>
  <c r="E851" i="9"/>
  <c r="N850" i="9"/>
  <c r="M850" i="9"/>
  <c r="K850" i="9"/>
  <c r="L850" i="9" s="1"/>
  <c r="E850" i="9"/>
  <c r="N849" i="9"/>
  <c r="M849" i="9"/>
  <c r="K849" i="9"/>
  <c r="L849" i="9" s="1"/>
  <c r="E849" i="9"/>
  <c r="N848" i="9"/>
  <c r="M848" i="9"/>
  <c r="K848" i="9"/>
  <c r="L848" i="9" s="1"/>
  <c r="E848" i="9"/>
  <c r="N847" i="9"/>
  <c r="M847" i="9"/>
  <c r="K847" i="9"/>
  <c r="L847" i="9" s="1"/>
  <c r="E847" i="9"/>
  <c r="N846" i="9"/>
  <c r="M846" i="9"/>
  <c r="K846" i="9"/>
  <c r="L846" i="9" s="1"/>
  <c r="E846" i="9"/>
  <c r="N845" i="9"/>
  <c r="M845" i="9"/>
  <c r="K845" i="9"/>
  <c r="L845" i="9" s="1"/>
  <c r="E845" i="9"/>
  <c r="N844" i="9"/>
  <c r="M844" i="9"/>
  <c r="K844" i="9"/>
  <c r="L844" i="9" s="1"/>
  <c r="E844" i="9"/>
  <c r="N843" i="9"/>
  <c r="M843" i="9"/>
  <c r="K843" i="9"/>
  <c r="L843" i="9" s="1"/>
  <c r="E843" i="9"/>
  <c r="N842" i="9"/>
  <c r="M842" i="9"/>
  <c r="K842" i="9"/>
  <c r="L842" i="9" s="1"/>
  <c r="E842" i="9"/>
  <c r="N841" i="9"/>
  <c r="M841" i="9"/>
  <c r="K841" i="9"/>
  <c r="L841" i="9" s="1"/>
  <c r="E841" i="9"/>
  <c r="N840" i="9"/>
  <c r="M840" i="9"/>
  <c r="K840" i="9"/>
  <c r="L840" i="9" s="1"/>
  <c r="E840" i="9"/>
  <c r="N839" i="9"/>
  <c r="M839" i="9"/>
  <c r="K839" i="9"/>
  <c r="L839" i="9" s="1"/>
  <c r="E839" i="9"/>
  <c r="N838" i="9"/>
  <c r="M838" i="9"/>
  <c r="K838" i="9"/>
  <c r="L838" i="9" s="1"/>
  <c r="E838" i="9"/>
  <c r="N837" i="9"/>
  <c r="M837" i="9"/>
  <c r="K837" i="9"/>
  <c r="L837" i="9" s="1"/>
  <c r="E837" i="9"/>
  <c r="N836" i="9"/>
  <c r="M836" i="9"/>
  <c r="K836" i="9"/>
  <c r="L836" i="9" s="1"/>
  <c r="E836" i="9"/>
  <c r="N835" i="9"/>
  <c r="M835" i="9"/>
  <c r="K835" i="9"/>
  <c r="L835" i="9" s="1"/>
  <c r="E835" i="9"/>
  <c r="N834" i="9"/>
  <c r="M834" i="9"/>
  <c r="K834" i="9"/>
  <c r="L834" i="9" s="1"/>
  <c r="E834" i="9"/>
  <c r="N833" i="9"/>
  <c r="M833" i="9"/>
  <c r="K833" i="9"/>
  <c r="L833" i="9" s="1"/>
  <c r="E833" i="9"/>
  <c r="N832" i="9"/>
  <c r="M832" i="9"/>
  <c r="K832" i="9"/>
  <c r="L832" i="9" s="1"/>
  <c r="E832" i="9"/>
  <c r="N831" i="9"/>
  <c r="M831" i="9"/>
  <c r="K831" i="9"/>
  <c r="L831" i="9" s="1"/>
  <c r="E831" i="9"/>
  <c r="N830" i="9"/>
  <c r="M830" i="9"/>
  <c r="K830" i="9"/>
  <c r="L830" i="9" s="1"/>
  <c r="E830" i="9"/>
  <c r="N829" i="9"/>
  <c r="M829" i="9"/>
  <c r="K829" i="9"/>
  <c r="L829" i="9" s="1"/>
  <c r="E829" i="9"/>
  <c r="N828" i="9"/>
  <c r="M828" i="9"/>
  <c r="K828" i="9"/>
  <c r="L828" i="9" s="1"/>
  <c r="E828" i="9"/>
  <c r="N827" i="9"/>
  <c r="M827" i="9"/>
  <c r="K827" i="9"/>
  <c r="L827" i="9" s="1"/>
  <c r="E827" i="9"/>
  <c r="N826" i="9"/>
  <c r="M826" i="9"/>
  <c r="K826" i="9"/>
  <c r="L826" i="9" s="1"/>
  <c r="E826" i="9"/>
  <c r="N825" i="9"/>
  <c r="M825" i="9"/>
  <c r="K825" i="9"/>
  <c r="L825" i="9" s="1"/>
  <c r="E825" i="9"/>
  <c r="N824" i="9"/>
  <c r="M824" i="9"/>
  <c r="K824" i="9"/>
  <c r="L824" i="9" s="1"/>
  <c r="E824" i="9"/>
  <c r="N823" i="9"/>
  <c r="M823" i="9"/>
  <c r="K823" i="9"/>
  <c r="L823" i="9" s="1"/>
  <c r="E823" i="9"/>
  <c r="N822" i="9"/>
  <c r="M822" i="9"/>
  <c r="K822" i="9"/>
  <c r="L822" i="9" s="1"/>
  <c r="E822" i="9"/>
  <c r="N821" i="9"/>
  <c r="M821" i="9"/>
  <c r="K821" i="9"/>
  <c r="L821" i="9" s="1"/>
  <c r="E821" i="9"/>
  <c r="N820" i="9"/>
  <c r="M820" i="9"/>
  <c r="K820" i="9"/>
  <c r="L820" i="9" s="1"/>
  <c r="E820" i="9"/>
  <c r="N819" i="9"/>
  <c r="M819" i="9"/>
  <c r="K819" i="9"/>
  <c r="L819" i="9" s="1"/>
  <c r="E819" i="9"/>
  <c r="N818" i="9"/>
  <c r="M818" i="9"/>
  <c r="K818" i="9"/>
  <c r="L818" i="9" s="1"/>
  <c r="E818" i="9"/>
  <c r="N817" i="9"/>
  <c r="M817" i="9"/>
  <c r="K817" i="9"/>
  <c r="L817" i="9" s="1"/>
  <c r="E817" i="9"/>
  <c r="N816" i="9"/>
  <c r="M816" i="9"/>
  <c r="K816" i="9"/>
  <c r="L816" i="9" s="1"/>
  <c r="E816" i="9"/>
  <c r="N815" i="9"/>
  <c r="M815" i="9"/>
  <c r="K815" i="9"/>
  <c r="L815" i="9" s="1"/>
  <c r="E815" i="9"/>
  <c r="N814" i="9"/>
  <c r="M814" i="9"/>
  <c r="K814" i="9"/>
  <c r="L814" i="9" s="1"/>
  <c r="E814" i="9"/>
  <c r="N813" i="9"/>
  <c r="M813" i="9"/>
  <c r="K813" i="9"/>
  <c r="L813" i="9" s="1"/>
  <c r="E813" i="9"/>
  <c r="N812" i="9"/>
  <c r="M812" i="9"/>
  <c r="K812" i="9"/>
  <c r="L812" i="9" s="1"/>
  <c r="E812" i="9"/>
  <c r="N811" i="9"/>
  <c r="M811" i="9"/>
  <c r="K811" i="9"/>
  <c r="L811" i="9" s="1"/>
  <c r="E811" i="9"/>
  <c r="N810" i="9"/>
  <c r="M810" i="9"/>
  <c r="K810" i="9"/>
  <c r="L810" i="9" s="1"/>
  <c r="E810" i="9"/>
  <c r="N809" i="9"/>
  <c r="M809" i="9"/>
  <c r="K809" i="9"/>
  <c r="L809" i="9" s="1"/>
  <c r="E809" i="9"/>
  <c r="N808" i="9"/>
  <c r="M808" i="9"/>
  <c r="K808" i="9"/>
  <c r="L808" i="9" s="1"/>
  <c r="E808" i="9"/>
  <c r="N807" i="9"/>
  <c r="M807" i="9"/>
  <c r="K807" i="9"/>
  <c r="L807" i="9" s="1"/>
  <c r="E807" i="9"/>
  <c r="N806" i="9"/>
  <c r="M806" i="9"/>
  <c r="K806" i="9"/>
  <c r="L806" i="9" s="1"/>
  <c r="E806" i="9"/>
  <c r="N805" i="9"/>
  <c r="M805" i="9"/>
  <c r="K805" i="9"/>
  <c r="L805" i="9" s="1"/>
  <c r="E805" i="9"/>
  <c r="N804" i="9"/>
  <c r="M804" i="9"/>
  <c r="K804" i="9"/>
  <c r="L804" i="9" s="1"/>
  <c r="E804" i="9"/>
  <c r="N803" i="9"/>
  <c r="M803" i="9"/>
  <c r="K803" i="9"/>
  <c r="L803" i="9" s="1"/>
  <c r="E803" i="9"/>
  <c r="N802" i="9"/>
  <c r="M802" i="9"/>
  <c r="K802" i="9"/>
  <c r="L802" i="9" s="1"/>
  <c r="E802" i="9"/>
  <c r="N801" i="9"/>
  <c r="M801" i="9"/>
  <c r="K801" i="9"/>
  <c r="L801" i="9" s="1"/>
  <c r="E801" i="9"/>
  <c r="N800" i="9"/>
  <c r="M800" i="9"/>
  <c r="K800" i="9"/>
  <c r="L800" i="9" s="1"/>
  <c r="E800" i="9"/>
  <c r="N799" i="9"/>
  <c r="M799" i="9"/>
  <c r="K799" i="9"/>
  <c r="L799" i="9" s="1"/>
  <c r="E799" i="9"/>
  <c r="N798" i="9"/>
  <c r="M798" i="9"/>
  <c r="K798" i="9"/>
  <c r="L798" i="9" s="1"/>
  <c r="E798" i="9"/>
  <c r="N797" i="9"/>
  <c r="M797" i="9"/>
  <c r="K797" i="9"/>
  <c r="L797" i="9" s="1"/>
  <c r="E797" i="9"/>
  <c r="N796" i="9"/>
  <c r="M796" i="9"/>
  <c r="K796" i="9"/>
  <c r="L796" i="9" s="1"/>
  <c r="E796" i="9"/>
  <c r="N795" i="9"/>
  <c r="M795" i="9"/>
  <c r="K795" i="9"/>
  <c r="L795" i="9" s="1"/>
  <c r="E795" i="9"/>
  <c r="N794" i="9"/>
  <c r="M794" i="9"/>
  <c r="K794" i="9"/>
  <c r="L794" i="9" s="1"/>
  <c r="E794" i="9"/>
  <c r="N793" i="9"/>
  <c r="M793" i="9"/>
  <c r="K793" i="9"/>
  <c r="L793" i="9" s="1"/>
  <c r="E793" i="9"/>
  <c r="N792" i="9"/>
  <c r="M792" i="9"/>
  <c r="K792" i="9"/>
  <c r="L792" i="9" s="1"/>
  <c r="E792" i="9"/>
  <c r="N791" i="9"/>
  <c r="M791" i="9"/>
  <c r="K791" i="9"/>
  <c r="L791" i="9" s="1"/>
  <c r="E791" i="9"/>
  <c r="N790" i="9"/>
  <c r="M790" i="9"/>
  <c r="K790" i="9"/>
  <c r="L790" i="9" s="1"/>
  <c r="E790" i="9"/>
  <c r="N789" i="9"/>
  <c r="M789" i="9"/>
  <c r="K789" i="9"/>
  <c r="L789" i="9" s="1"/>
  <c r="E789" i="9"/>
  <c r="N788" i="9"/>
  <c r="M788" i="9"/>
  <c r="K788" i="9"/>
  <c r="L788" i="9" s="1"/>
  <c r="E788" i="9"/>
  <c r="N787" i="9"/>
  <c r="M787" i="9"/>
  <c r="K787" i="9"/>
  <c r="L787" i="9" s="1"/>
  <c r="E787" i="9"/>
  <c r="N786" i="9"/>
  <c r="M786" i="9"/>
  <c r="K786" i="9"/>
  <c r="L786" i="9" s="1"/>
  <c r="E786" i="9"/>
  <c r="N785" i="9"/>
  <c r="M785" i="9"/>
  <c r="K785" i="9"/>
  <c r="L785" i="9" s="1"/>
  <c r="E785" i="9"/>
  <c r="N784" i="9"/>
  <c r="M784" i="9"/>
  <c r="K784" i="9"/>
  <c r="L784" i="9" s="1"/>
  <c r="E784" i="9"/>
  <c r="N783" i="9"/>
  <c r="M783" i="9"/>
  <c r="K783" i="9"/>
  <c r="L783" i="9" s="1"/>
  <c r="E783" i="9"/>
  <c r="N782" i="9"/>
  <c r="M782" i="9"/>
  <c r="K782" i="9"/>
  <c r="L782" i="9" s="1"/>
  <c r="E782" i="9"/>
  <c r="N781" i="9"/>
  <c r="M781" i="9"/>
  <c r="K781" i="9"/>
  <c r="L781" i="9" s="1"/>
  <c r="E781" i="9"/>
  <c r="N780" i="9"/>
  <c r="M780" i="9"/>
  <c r="K780" i="9"/>
  <c r="L780" i="9" s="1"/>
  <c r="E780" i="9"/>
  <c r="N779" i="9"/>
  <c r="M779" i="9"/>
  <c r="K779" i="9"/>
  <c r="L779" i="9" s="1"/>
  <c r="E779" i="9"/>
  <c r="N778" i="9"/>
  <c r="M778" i="9"/>
  <c r="K778" i="9"/>
  <c r="L778" i="9" s="1"/>
  <c r="E778" i="9"/>
  <c r="N777" i="9"/>
  <c r="M777" i="9"/>
  <c r="K777" i="9"/>
  <c r="L777" i="9" s="1"/>
  <c r="E777" i="9"/>
  <c r="N776" i="9"/>
  <c r="M776" i="9"/>
  <c r="K776" i="9"/>
  <c r="L776" i="9" s="1"/>
  <c r="E776" i="9"/>
  <c r="N775" i="9"/>
  <c r="M775" i="9"/>
  <c r="K775" i="9"/>
  <c r="L775" i="9" s="1"/>
  <c r="E775" i="9"/>
  <c r="N774" i="9"/>
  <c r="M774" i="9"/>
  <c r="K774" i="9"/>
  <c r="L774" i="9" s="1"/>
  <c r="E774" i="9"/>
  <c r="N773" i="9"/>
  <c r="M773" i="9"/>
  <c r="K773" i="9"/>
  <c r="L773" i="9" s="1"/>
  <c r="E773" i="9"/>
  <c r="N772" i="9"/>
  <c r="M772" i="9"/>
  <c r="K772" i="9"/>
  <c r="L772" i="9" s="1"/>
  <c r="E772" i="9"/>
  <c r="N771" i="9"/>
  <c r="M771" i="9"/>
  <c r="K771" i="9"/>
  <c r="L771" i="9" s="1"/>
  <c r="E771" i="9"/>
  <c r="N770" i="9"/>
  <c r="M770" i="9"/>
  <c r="K770" i="9"/>
  <c r="L770" i="9" s="1"/>
  <c r="E770" i="9"/>
  <c r="N769" i="9"/>
  <c r="M769" i="9"/>
  <c r="K769" i="9"/>
  <c r="L769" i="9" s="1"/>
  <c r="E769" i="9"/>
  <c r="N768" i="9"/>
  <c r="M768" i="9"/>
  <c r="K768" i="9"/>
  <c r="L768" i="9" s="1"/>
  <c r="E768" i="9"/>
  <c r="N767" i="9"/>
  <c r="M767" i="9"/>
  <c r="K767" i="9"/>
  <c r="L767" i="9" s="1"/>
  <c r="E767" i="9"/>
  <c r="N766" i="9"/>
  <c r="M766" i="9"/>
  <c r="K766" i="9"/>
  <c r="L766" i="9" s="1"/>
  <c r="E766" i="9"/>
  <c r="N765" i="9"/>
  <c r="M765" i="9"/>
  <c r="K765" i="9"/>
  <c r="L765" i="9" s="1"/>
  <c r="E765" i="9"/>
  <c r="N764" i="9"/>
  <c r="M764" i="9"/>
  <c r="K764" i="9"/>
  <c r="L764" i="9" s="1"/>
  <c r="E764" i="9"/>
  <c r="N763" i="9"/>
  <c r="M763" i="9"/>
  <c r="K763" i="9"/>
  <c r="L763" i="9" s="1"/>
  <c r="E763" i="9"/>
  <c r="N762" i="9"/>
  <c r="M762" i="9"/>
  <c r="K762" i="9"/>
  <c r="L762" i="9" s="1"/>
  <c r="E762" i="9"/>
  <c r="N761" i="9"/>
  <c r="M761" i="9"/>
  <c r="K761" i="9"/>
  <c r="L761" i="9" s="1"/>
  <c r="E761" i="9"/>
  <c r="N760" i="9"/>
  <c r="M760" i="9"/>
  <c r="K760" i="9"/>
  <c r="L760" i="9" s="1"/>
  <c r="E760" i="9"/>
  <c r="N759" i="9"/>
  <c r="M759" i="9"/>
  <c r="K759" i="9"/>
  <c r="L759" i="9" s="1"/>
  <c r="E759" i="9"/>
  <c r="N758" i="9"/>
  <c r="M758" i="9"/>
  <c r="K758" i="9"/>
  <c r="L758" i="9" s="1"/>
  <c r="E758" i="9"/>
  <c r="N757" i="9"/>
  <c r="M757" i="9"/>
  <c r="K757" i="9"/>
  <c r="L757" i="9" s="1"/>
  <c r="E757" i="9"/>
  <c r="N756" i="9"/>
  <c r="M756" i="9"/>
  <c r="K756" i="9"/>
  <c r="L756" i="9" s="1"/>
  <c r="E756" i="9"/>
  <c r="N755" i="9"/>
  <c r="M755" i="9"/>
  <c r="K755" i="9"/>
  <c r="L755" i="9" s="1"/>
  <c r="E755" i="9"/>
  <c r="N754" i="9"/>
  <c r="M754" i="9"/>
  <c r="K754" i="9"/>
  <c r="L754" i="9" s="1"/>
  <c r="E754" i="9"/>
  <c r="N753" i="9"/>
  <c r="M753" i="9"/>
  <c r="K753" i="9"/>
  <c r="L753" i="9" s="1"/>
  <c r="E753" i="9"/>
  <c r="N752" i="9"/>
  <c r="M752" i="9"/>
  <c r="K752" i="9"/>
  <c r="L752" i="9" s="1"/>
  <c r="E752" i="9"/>
  <c r="N751" i="9"/>
  <c r="M751" i="9"/>
  <c r="K751" i="9"/>
  <c r="L751" i="9" s="1"/>
  <c r="E751" i="9"/>
  <c r="N750" i="9"/>
  <c r="M750" i="9"/>
  <c r="K750" i="9"/>
  <c r="L750" i="9" s="1"/>
  <c r="E750" i="9"/>
  <c r="N749" i="9"/>
  <c r="M749" i="9"/>
  <c r="K749" i="9"/>
  <c r="L749" i="9" s="1"/>
  <c r="E749" i="9"/>
  <c r="N748" i="9"/>
  <c r="M748" i="9"/>
  <c r="K748" i="9"/>
  <c r="L748" i="9" s="1"/>
  <c r="E748" i="9"/>
  <c r="N747" i="9"/>
  <c r="M747" i="9"/>
  <c r="K747" i="9"/>
  <c r="L747" i="9" s="1"/>
  <c r="E747" i="9"/>
  <c r="N746" i="9"/>
  <c r="M746" i="9"/>
  <c r="K746" i="9"/>
  <c r="L746" i="9" s="1"/>
  <c r="E746" i="9"/>
  <c r="N745" i="9"/>
  <c r="M745" i="9"/>
  <c r="K745" i="9"/>
  <c r="L745" i="9" s="1"/>
  <c r="E745" i="9"/>
  <c r="N744" i="9"/>
  <c r="M744" i="9"/>
  <c r="K744" i="9"/>
  <c r="L744" i="9" s="1"/>
  <c r="E744" i="9"/>
  <c r="N743" i="9"/>
  <c r="M743" i="9"/>
  <c r="K743" i="9"/>
  <c r="L743" i="9" s="1"/>
  <c r="E743" i="9"/>
  <c r="N742" i="9"/>
  <c r="M742" i="9"/>
  <c r="K742" i="9"/>
  <c r="L742" i="9" s="1"/>
  <c r="E742" i="9"/>
  <c r="N741" i="9"/>
  <c r="M741" i="9"/>
  <c r="K741" i="9"/>
  <c r="L741" i="9" s="1"/>
  <c r="E741" i="9"/>
  <c r="N740" i="9"/>
  <c r="M740" i="9"/>
  <c r="K740" i="9"/>
  <c r="L740" i="9" s="1"/>
  <c r="E740" i="9"/>
  <c r="N739" i="9"/>
  <c r="M739" i="9"/>
  <c r="K739" i="9"/>
  <c r="L739" i="9" s="1"/>
  <c r="E739" i="9"/>
  <c r="N738" i="9"/>
  <c r="M738" i="9"/>
  <c r="K738" i="9"/>
  <c r="L738" i="9" s="1"/>
  <c r="E738" i="9"/>
  <c r="N737" i="9"/>
  <c r="M737" i="9"/>
  <c r="K737" i="9"/>
  <c r="L737" i="9" s="1"/>
  <c r="E737" i="9"/>
  <c r="N736" i="9"/>
  <c r="M736" i="9"/>
  <c r="K736" i="9"/>
  <c r="L736" i="9" s="1"/>
  <c r="E736" i="9"/>
  <c r="N735" i="9"/>
  <c r="M735" i="9"/>
  <c r="K735" i="9"/>
  <c r="L735" i="9" s="1"/>
  <c r="E735" i="9"/>
  <c r="N734" i="9"/>
  <c r="M734" i="9"/>
  <c r="K734" i="9"/>
  <c r="L734" i="9" s="1"/>
  <c r="E734" i="9"/>
  <c r="N733" i="9"/>
  <c r="M733" i="9"/>
  <c r="K733" i="9"/>
  <c r="L733" i="9" s="1"/>
  <c r="E733" i="9"/>
  <c r="N732" i="9"/>
  <c r="M732" i="9"/>
  <c r="K732" i="9"/>
  <c r="L732" i="9" s="1"/>
  <c r="E732" i="9"/>
  <c r="N731" i="9"/>
  <c r="M731" i="9"/>
  <c r="K731" i="9"/>
  <c r="L731" i="9" s="1"/>
  <c r="E731" i="9"/>
  <c r="N730" i="9"/>
  <c r="M730" i="9"/>
  <c r="K730" i="9"/>
  <c r="L730" i="9" s="1"/>
  <c r="E730" i="9"/>
  <c r="N729" i="9"/>
  <c r="M729" i="9"/>
  <c r="K729" i="9"/>
  <c r="L729" i="9" s="1"/>
  <c r="E729" i="9"/>
  <c r="N728" i="9"/>
  <c r="M728" i="9"/>
  <c r="K728" i="9"/>
  <c r="L728" i="9" s="1"/>
  <c r="E728" i="9"/>
  <c r="N727" i="9"/>
  <c r="M727" i="9"/>
  <c r="K727" i="9"/>
  <c r="L727" i="9" s="1"/>
  <c r="E727" i="9"/>
  <c r="N726" i="9"/>
  <c r="M726" i="9"/>
  <c r="K726" i="9"/>
  <c r="L726" i="9" s="1"/>
  <c r="E726" i="9"/>
  <c r="N725" i="9"/>
  <c r="M725" i="9"/>
  <c r="K725" i="9"/>
  <c r="L725" i="9" s="1"/>
  <c r="E725" i="9"/>
  <c r="N724" i="9"/>
  <c r="M724" i="9"/>
  <c r="K724" i="9"/>
  <c r="L724" i="9" s="1"/>
  <c r="E724" i="9"/>
  <c r="N723" i="9"/>
  <c r="M723" i="9"/>
  <c r="K723" i="9"/>
  <c r="L723" i="9" s="1"/>
  <c r="E723" i="9"/>
  <c r="N722" i="9"/>
  <c r="M722" i="9"/>
  <c r="K722" i="9"/>
  <c r="L722" i="9" s="1"/>
  <c r="E722" i="9"/>
  <c r="N721" i="9"/>
  <c r="M721" i="9"/>
  <c r="K721" i="9"/>
  <c r="L721" i="9" s="1"/>
  <c r="E721" i="9"/>
  <c r="N720" i="9"/>
  <c r="M720" i="9"/>
  <c r="K720" i="9"/>
  <c r="L720" i="9" s="1"/>
  <c r="E720" i="9"/>
  <c r="N719" i="9"/>
  <c r="M719" i="9"/>
  <c r="K719" i="9"/>
  <c r="L719" i="9" s="1"/>
  <c r="E719" i="9"/>
  <c r="N718" i="9"/>
  <c r="M718" i="9"/>
  <c r="K718" i="9"/>
  <c r="L718" i="9" s="1"/>
  <c r="E718" i="9"/>
  <c r="N717" i="9"/>
  <c r="M717" i="9"/>
  <c r="K717" i="9"/>
  <c r="L717" i="9" s="1"/>
  <c r="E717" i="9"/>
  <c r="N716" i="9"/>
  <c r="M716" i="9"/>
  <c r="K716" i="9"/>
  <c r="L716" i="9" s="1"/>
  <c r="E716" i="9"/>
  <c r="N715" i="9"/>
  <c r="M715" i="9"/>
  <c r="K715" i="9"/>
  <c r="L715" i="9" s="1"/>
  <c r="E715" i="9"/>
  <c r="N714" i="9"/>
  <c r="M714" i="9"/>
  <c r="K714" i="9"/>
  <c r="L714" i="9" s="1"/>
  <c r="E714" i="9"/>
  <c r="N713" i="9"/>
  <c r="M713" i="9"/>
  <c r="K713" i="9"/>
  <c r="L713" i="9" s="1"/>
  <c r="E713" i="9"/>
  <c r="N712" i="9"/>
  <c r="M712" i="9"/>
  <c r="K712" i="9"/>
  <c r="L712" i="9" s="1"/>
  <c r="E712" i="9"/>
  <c r="N711" i="9"/>
  <c r="M711" i="9"/>
  <c r="K711" i="9"/>
  <c r="L711" i="9" s="1"/>
  <c r="E711" i="9"/>
  <c r="N710" i="9"/>
  <c r="M710" i="9"/>
  <c r="K710" i="9"/>
  <c r="L710" i="9" s="1"/>
  <c r="E710" i="9"/>
  <c r="N709" i="9"/>
  <c r="M709" i="9"/>
  <c r="K709" i="9"/>
  <c r="L709" i="9" s="1"/>
  <c r="E709" i="9"/>
  <c r="N708" i="9"/>
  <c r="M708" i="9"/>
  <c r="K708" i="9"/>
  <c r="L708" i="9" s="1"/>
  <c r="E708" i="9"/>
  <c r="N707" i="9"/>
  <c r="M707" i="9"/>
  <c r="K707" i="9"/>
  <c r="L707" i="9" s="1"/>
  <c r="E707" i="9"/>
  <c r="N706" i="9"/>
  <c r="M706" i="9"/>
  <c r="K706" i="9"/>
  <c r="L706" i="9" s="1"/>
  <c r="E706" i="9"/>
  <c r="N705" i="9"/>
  <c r="M705" i="9"/>
  <c r="K705" i="9"/>
  <c r="L705" i="9" s="1"/>
  <c r="E705" i="9"/>
  <c r="N704" i="9"/>
  <c r="M704" i="9"/>
  <c r="K704" i="9"/>
  <c r="L704" i="9" s="1"/>
  <c r="E704" i="9"/>
  <c r="N703" i="9"/>
  <c r="M703" i="9"/>
  <c r="K703" i="9"/>
  <c r="L703" i="9" s="1"/>
  <c r="E703" i="9"/>
  <c r="N702" i="9"/>
  <c r="M702" i="9"/>
  <c r="K702" i="9"/>
  <c r="L702" i="9" s="1"/>
  <c r="E702" i="9"/>
  <c r="N701" i="9"/>
  <c r="M701" i="9"/>
  <c r="K701" i="9"/>
  <c r="L701" i="9" s="1"/>
  <c r="E701" i="9"/>
  <c r="N700" i="9"/>
  <c r="M700" i="9"/>
  <c r="K700" i="9"/>
  <c r="L700" i="9" s="1"/>
  <c r="E700" i="9"/>
  <c r="N699" i="9"/>
  <c r="M699" i="9"/>
  <c r="K699" i="9"/>
  <c r="L699" i="9" s="1"/>
  <c r="E699" i="9"/>
  <c r="N698" i="9"/>
  <c r="M698" i="9"/>
  <c r="K698" i="9"/>
  <c r="L698" i="9" s="1"/>
  <c r="E698" i="9"/>
  <c r="N697" i="9"/>
  <c r="M697" i="9"/>
  <c r="K697" i="9"/>
  <c r="L697" i="9" s="1"/>
  <c r="E697" i="9"/>
  <c r="N696" i="9"/>
  <c r="M696" i="9"/>
  <c r="K696" i="9"/>
  <c r="L696" i="9" s="1"/>
  <c r="E696" i="9"/>
  <c r="N695" i="9"/>
  <c r="M695" i="9"/>
  <c r="K695" i="9"/>
  <c r="L695" i="9" s="1"/>
  <c r="E695" i="9"/>
  <c r="N694" i="9"/>
  <c r="M694" i="9"/>
  <c r="K694" i="9"/>
  <c r="L694" i="9" s="1"/>
  <c r="E694" i="9"/>
  <c r="N693" i="9"/>
  <c r="M693" i="9"/>
  <c r="K693" i="9"/>
  <c r="L693" i="9" s="1"/>
  <c r="E693" i="9"/>
  <c r="N692" i="9"/>
  <c r="M692" i="9"/>
  <c r="K692" i="9"/>
  <c r="L692" i="9" s="1"/>
  <c r="E692" i="9"/>
  <c r="N691" i="9"/>
  <c r="M691" i="9"/>
  <c r="K691" i="9"/>
  <c r="L691" i="9" s="1"/>
  <c r="E691" i="9"/>
  <c r="N690" i="9"/>
  <c r="M690" i="9"/>
  <c r="K690" i="9"/>
  <c r="L690" i="9" s="1"/>
  <c r="E690" i="9"/>
  <c r="N689" i="9"/>
  <c r="M689" i="9"/>
  <c r="K689" i="9"/>
  <c r="L689" i="9" s="1"/>
  <c r="E689" i="9"/>
  <c r="N688" i="9"/>
  <c r="M688" i="9"/>
  <c r="K688" i="9"/>
  <c r="L688" i="9" s="1"/>
  <c r="E688" i="9"/>
  <c r="N687" i="9"/>
  <c r="M687" i="9"/>
  <c r="K687" i="9"/>
  <c r="L687" i="9" s="1"/>
  <c r="E687" i="9"/>
  <c r="N686" i="9"/>
  <c r="M686" i="9"/>
  <c r="K686" i="9"/>
  <c r="L686" i="9" s="1"/>
  <c r="E686" i="9"/>
  <c r="N685" i="9"/>
  <c r="M685" i="9"/>
  <c r="K685" i="9"/>
  <c r="L685" i="9" s="1"/>
  <c r="E685" i="9"/>
  <c r="N684" i="9"/>
  <c r="M684" i="9"/>
  <c r="K684" i="9"/>
  <c r="L684" i="9" s="1"/>
  <c r="E684" i="9"/>
  <c r="N683" i="9"/>
  <c r="M683" i="9"/>
  <c r="K683" i="9"/>
  <c r="L683" i="9" s="1"/>
  <c r="E683" i="9"/>
  <c r="N682" i="9"/>
  <c r="M682" i="9"/>
  <c r="K682" i="9"/>
  <c r="L682" i="9" s="1"/>
  <c r="E682" i="9"/>
  <c r="N681" i="9"/>
  <c r="M681" i="9"/>
  <c r="K681" i="9"/>
  <c r="L681" i="9" s="1"/>
  <c r="E681" i="9"/>
  <c r="N680" i="9"/>
  <c r="M680" i="9"/>
  <c r="K680" i="9"/>
  <c r="L680" i="9" s="1"/>
  <c r="E680" i="9"/>
  <c r="N679" i="9"/>
  <c r="M679" i="9"/>
  <c r="K679" i="9"/>
  <c r="L679" i="9" s="1"/>
  <c r="E679" i="9"/>
  <c r="N678" i="9"/>
  <c r="M678" i="9"/>
  <c r="K678" i="9"/>
  <c r="L678" i="9" s="1"/>
  <c r="E678" i="9"/>
  <c r="N677" i="9"/>
  <c r="M677" i="9"/>
  <c r="K677" i="9"/>
  <c r="L677" i="9" s="1"/>
  <c r="E677" i="9"/>
  <c r="N676" i="9"/>
  <c r="M676" i="9"/>
  <c r="K676" i="9"/>
  <c r="L676" i="9" s="1"/>
  <c r="E676" i="9"/>
  <c r="N675" i="9"/>
  <c r="M675" i="9"/>
  <c r="K675" i="9"/>
  <c r="L675" i="9" s="1"/>
  <c r="E675" i="9"/>
  <c r="N674" i="9"/>
  <c r="M674" i="9"/>
  <c r="K674" i="9"/>
  <c r="L674" i="9" s="1"/>
  <c r="E674" i="9"/>
  <c r="N673" i="9"/>
  <c r="M673" i="9"/>
  <c r="K673" i="9"/>
  <c r="L673" i="9" s="1"/>
  <c r="E673" i="9"/>
  <c r="N672" i="9"/>
  <c r="M672" i="9"/>
  <c r="K672" i="9"/>
  <c r="L672" i="9" s="1"/>
  <c r="E672" i="9"/>
  <c r="N671" i="9"/>
  <c r="M671" i="9"/>
  <c r="K671" i="9"/>
  <c r="L671" i="9" s="1"/>
  <c r="E671" i="9"/>
  <c r="N670" i="9"/>
  <c r="M670" i="9"/>
  <c r="K670" i="9"/>
  <c r="L670" i="9" s="1"/>
  <c r="E670" i="9"/>
  <c r="N669" i="9"/>
  <c r="M669" i="9"/>
  <c r="K669" i="9"/>
  <c r="L669" i="9" s="1"/>
  <c r="E669" i="9"/>
  <c r="N668" i="9"/>
  <c r="M668" i="9"/>
  <c r="K668" i="9"/>
  <c r="L668" i="9" s="1"/>
  <c r="E668" i="9"/>
  <c r="N667" i="9"/>
  <c r="M667" i="9"/>
  <c r="K667" i="9"/>
  <c r="L667" i="9" s="1"/>
  <c r="E667" i="9"/>
  <c r="N666" i="9"/>
  <c r="M666" i="9"/>
  <c r="K666" i="9"/>
  <c r="L666" i="9" s="1"/>
  <c r="E666" i="9"/>
  <c r="N665" i="9"/>
  <c r="M665" i="9"/>
  <c r="K665" i="9"/>
  <c r="L665" i="9" s="1"/>
  <c r="E665" i="9"/>
  <c r="N664" i="9"/>
  <c r="M664" i="9"/>
  <c r="K664" i="9"/>
  <c r="L664" i="9" s="1"/>
  <c r="E664" i="9"/>
  <c r="N663" i="9"/>
  <c r="M663" i="9"/>
  <c r="K663" i="9"/>
  <c r="L663" i="9" s="1"/>
  <c r="E663" i="9"/>
  <c r="N662" i="9"/>
  <c r="M662" i="9"/>
  <c r="K662" i="9"/>
  <c r="L662" i="9" s="1"/>
  <c r="E662" i="9"/>
  <c r="N661" i="9"/>
  <c r="M661" i="9"/>
  <c r="K661" i="9"/>
  <c r="L661" i="9" s="1"/>
  <c r="E661" i="9"/>
  <c r="N660" i="9"/>
  <c r="M660" i="9"/>
  <c r="K660" i="9"/>
  <c r="L660" i="9" s="1"/>
  <c r="E660" i="9"/>
  <c r="N659" i="9"/>
  <c r="M659" i="9"/>
  <c r="K659" i="9"/>
  <c r="L659" i="9" s="1"/>
  <c r="E659" i="9"/>
  <c r="N658" i="9"/>
  <c r="M658" i="9"/>
  <c r="K658" i="9"/>
  <c r="L658" i="9" s="1"/>
  <c r="E658" i="9"/>
  <c r="N657" i="9"/>
  <c r="M657" i="9"/>
  <c r="K657" i="9"/>
  <c r="L657" i="9" s="1"/>
  <c r="E657" i="9"/>
  <c r="N656" i="9"/>
  <c r="M656" i="9"/>
  <c r="K656" i="9"/>
  <c r="L656" i="9" s="1"/>
  <c r="E656" i="9"/>
  <c r="N655" i="9"/>
  <c r="M655" i="9"/>
  <c r="K655" i="9"/>
  <c r="L655" i="9" s="1"/>
  <c r="E655" i="9"/>
  <c r="N654" i="9"/>
  <c r="M654" i="9"/>
  <c r="K654" i="9"/>
  <c r="L654" i="9" s="1"/>
  <c r="E654" i="9"/>
  <c r="N653" i="9"/>
  <c r="M653" i="9"/>
  <c r="K653" i="9"/>
  <c r="L653" i="9" s="1"/>
  <c r="E653" i="9"/>
  <c r="N652" i="9"/>
  <c r="M652" i="9"/>
  <c r="K652" i="9"/>
  <c r="L652" i="9" s="1"/>
  <c r="E652" i="9"/>
  <c r="N651" i="9"/>
  <c r="M651" i="9"/>
  <c r="K651" i="9"/>
  <c r="L651" i="9" s="1"/>
  <c r="E651" i="9"/>
  <c r="N650" i="9"/>
  <c r="M650" i="9"/>
  <c r="K650" i="9"/>
  <c r="L650" i="9" s="1"/>
  <c r="E650" i="9"/>
  <c r="N649" i="9"/>
  <c r="M649" i="9"/>
  <c r="K649" i="9"/>
  <c r="L649" i="9" s="1"/>
  <c r="E649" i="9"/>
  <c r="N648" i="9"/>
  <c r="M648" i="9"/>
  <c r="K648" i="9"/>
  <c r="L648" i="9" s="1"/>
  <c r="E648" i="9"/>
  <c r="N647" i="9"/>
  <c r="M647" i="9"/>
  <c r="K647" i="9"/>
  <c r="L647" i="9" s="1"/>
  <c r="E647" i="9"/>
  <c r="N646" i="9"/>
  <c r="M646" i="9"/>
  <c r="K646" i="9"/>
  <c r="L646" i="9" s="1"/>
  <c r="E646" i="9"/>
  <c r="N645" i="9"/>
  <c r="M645" i="9"/>
  <c r="K645" i="9"/>
  <c r="L645" i="9" s="1"/>
  <c r="E645" i="9"/>
  <c r="N644" i="9"/>
  <c r="M644" i="9"/>
  <c r="K644" i="9"/>
  <c r="L644" i="9" s="1"/>
  <c r="E644" i="9"/>
  <c r="N643" i="9"/>
  <c r="M643" i="9"/>
  <c r="K643" i="9"/>
  <c r="L643" i="9" s="1"/>
  <c r="E643" i="9"/>
  <c r="N642" i="9"/>
  <c r="M642" i="9"/>
  <c r="K642" i="9"/>
  <c r="L642" i="9" s="1"/>
  <c r="E642" i="9"/>
  <c r="N641" i="9"/>
  <c r="M641" i="9"/>
  <c r="K641" i="9"/>
  <c r="L641" i="9" s="1"/>
  <c r="E641" i="9"/>
  <c r="N640" i="9"/>
  <c r="M640" i="9"/>
  <c r="K640" i="9"/>
  <c r="L640" i="9" s="1"/>
  <c r="E640" i="9"/>
  <c r="N639" i="9"/>
  <c r="M639" i="9"/>
  <c r="K639" i="9"/>
  <c r="L639" i="9" s="1"/>
  <c r="E639" i="9"/>
  <c r="N638" i="9"/>
  <c r="M638" i="9"/>
  <c r="K638" i="9"/>
  <c r="L638" i="9" s="1"/>
  <c r="E638" i="9"/>
  <c r="N637" i="9"/>
  <c r="M637" i="9"/>
  <c r="K637" i="9"/>
  <c r="L637" i="9" s="1"/>
  <c r="E637" i="9"/>
  <c r="N636" i="9"/>
  <c r="M636" i="9"/>
  <c r="K636" i="9"/>
  <c r="L636" i="9" s="1"/>
  <c r="E636" i="9"/>
  <c r="N635" i="9"/>
  <c r="M635" i="9"/>
  <c r="K635" i="9"/>
  <c r="L635" i="9" s="1"/>
  <c r="E635" i="9"/>
  <c r="N634" i="9"/>
  <c r="M634" i="9"/>
  <c r="K634" i="9"/>
  <c r="L634" i="9" s="1"/>
  <c r="E634" i="9"/>
  <c r="N633" i="9"/>
  <c r="M633" i="9"/>
  <c r="K633" i="9"/>
  <c r="L633" i="9" s="1"/>
  <c r="E633" i="9"/>
  <c r="N632" i="9"/>
  <c r="M632" i="9"/>
  <c r="K632" i="9"/>
  <c r="L632" i="9" s="1"/>
  <c r="E632" i="9"/>
  <c r="N631" i="9"/>
  <c r="M631" i="9"/>
  <c r="K631" i="9"/>
  <c r="L631" i="9" s="1"/>
  <c r="E631" i="9"/>
  <c r="N630" i="9"/>
  <c r="M630" i="9"/>
  <c r="K630" i="9"/>
  <c r="L630" i="9" s="1"/>
  <c r="E630" i="9"/>
  <c r="N629" i="9"/>
  <c r="M629" i="9"/>
  <c r="K629" i="9"/>
  <c r="L629" i="9" s="1"/>
  <c r="E629" i="9"/>
  <c r="N628" i="9"/>
  <c r="M628" i="9"/>
  <c r="K628" i="9"/>
  <c r="L628" i="9" s="1"/>
  <c r="E628" i="9"/>
  <c r="N627" i="9"/>
  <c r="M627" i="9"/>
  <c r="K627" i="9"/>
  <c r="L627" i="9" s="1"/>
  <c r="E627" i="9"/>
  <c r="N626" i="9"/>
  <c r="M626" i="9"/>
  <c r="K626" i="9"/>
  <c r="L626" i="9" s="1"/>
  <c r="E626" i="9"/>
  <c r="N625" i="9"/>
  <c r="M625" i="9"/>
  <c r="K625" i="9"/>
  <c r="L625" i="9" s="1"/>
  <c r="E625" i="9"/>
  <c r="N624" i="9"/>
  <c r="M624" i="9"/>
  <c r="K624" i="9"/>
  <c r="L624" i="9" s="1"/>
  <c r="E624" i="9"/>
  <c r="N623" i="9"/>
  <c r="M623" i="9"/>
  <c r="K623" i="9"/>
  <c r="L623" i="9" s="1"/>
  <c r="E623" i="9"/>
  <c r="N622" i="9"/>
  <c r="M622" i="9"/>
  <c r="K622" i="9"/>
  <c r="L622" i="9" s="1"/>
  <c r="E622" i="9"/>
  <c r="N621" i="9"/>
  <c r="M621" i="9"/>
  <c r="K621" i="9"/>
  <c r="L621" i="9" s="1"/>
  <c r="E621" i="9"/>
  <c r="N620" i="9"/>
  <c r="M620" i="9"/>
  <c r="K620" i="9"/>
  <c r="L620" i="9" s="1"/>
  <c r="E620" i="9"/>
  <c r="N619" i="9"/>
  <c r="M619" i="9"/>
  <c r="K619" i="9"/>
  <c r="L619" i="9" s="1"/>
  <c r="E619" i="9"/>
  <c r="N618" i="9"/>
  <c r="M618" i="9"/>
  <c r="K618" i="9"/>
  <c r="L618" i="9" s="1"/>
  <c r="E618" i="9"/>
  <c r="N617" i="9"/>
  <c r="M617" i="9"/>
  <c r="K617" i="9"/>
  <c r="L617" i="9" s="1"/>
  <c r="E617" i="9"/>
  <c r="N616" i="9"/>
  <c r="M616" i="9"/>
  <c r="K616" i="9"/>
  <c r="L616" i="9" s="1"/>
  <c r="E616" i="9"/>
  <c r="N615" i="9"/>
  <c r="M615" i="9"/>
  <c r="K615" i="9"/>
  <c r="L615" i="9" s="1"/>
  <c r="E615" i="9"/>
  <c r="N614" i="9"/>
  <c r="M614" i="9"/>
  <c r="K614" i="9"/>
  <c r="L614" i="9" s="1"/>
  <c r="E614" i="9"/>
  <c r="N613" i="9"/>
  <c r="M613" i="9"/>
  <c r="K613" i="9"/>
  <c r="L613" i="9" s="1"/>
  <c r="E613" i="9"/>
  <c r="N612" i="9"/>
  <c r="M612" i="9"/>
  <c r="K612" i="9"/>
  <c r="L612" i="9" s="1"/>
  <c r="E612" i="9"/>
  <c r="N611" i="9"/>
  <c r="M611" i="9"/>
  <c r="K611" i="9"/>
  <c r="L611" i="9" s="1"/>
  <c r="E611" i="9"/>
  <c r="N610" i="9"/>
  <c r="M610" i="9"/>
  <c r="K610" i="9"/>
  <c r="L610" i="9" s="1"/>
  <c r="E610" i="9"/>
  <c r="N609" i="9"/>
  <c r="M609" i="9"/>
  <c r="K609" i="9"/>
  <c r="L609" i="9" s="1"/>
  <c r="E609" i="9"/>
  <c r="N608" i="9"/>
  <c r="M608" i="9"/>
  <c r="K608" i="9"/>
  <c r="L608" i="9" s="1"/>
  <c r="E608" i="9"/>
  <c r="N607" i="9"/>
  <c r="M607" i="9"/>
  <c r="K607" i="9"/>
  <c r="L607" i="9" s="1"/>
  <c r="E607" i="9"/>
  <c r="N606" i="9"/>
  <c r="M606" i="9"/>
  <c r="K606" i="9"/>
  <c r="L606" i="9" s="1"/>
  <c r="E606" i="9"/>
  <c r="N605" i="9"/>
  <c r="M605" i="9"/>
  <c r="K605" i="9"/>
  <c r="L605" i="9" s="1"/>
  <c r="E605" i="9"/>
  <c r="N604" i="9"/>
  <c r="M604" i="9"/>
  <c r="K604" i="9"/>
  <c r="L604" i="9" s="1"/>
  <c r="E604" i="9"/>
  <c r="N603" i="9"/>
  <c r="M603" i="9"/>
  <c r="K603" i="9"/>
  <c r="L603" i="9" s="1"/>
  <c r="E603" i="9"/>
  <c r="N602" i="9"/>
  <c r="M602" i="9"/>
  <c r="K602" i="9"/>
  <c r="L602" i="9" s="1"/>
  <c r="E602" i="9"/>
  <c r="N601" i="9"/>
  <c r="M601" i="9"/>
  <c r="K601" i="9"/>
  <c r="L601" i="9" s="1"/>
  <c r="E601" i="9"/>
  <c r="N600" i="9"/>
  <c r="M600" i="9"/>
  <c r="K600" i="9"/>
  <c r="L600" i="9" s="1"/>
  <c r="E600" i="9"/>
  <c r="N599" i="9"/>
  <c r="M599" i="9"/>
  <c r="K599" i="9"/>
  <c r="L599" i="9" s="1"/>
  <c r="E599" i="9"/>
  <c r="N598" i="9"/>
  <c r="M598" i="9"/>
  <c r="K598" i="9"/>
  <c r="L598" i="9" s="1"/>
  <c r="E598" i="9"/>
  <c r="N597" i="9"/>
  <c r="M597" i="9"/>
  <c r="K597" i="9"/>
  <c r="L597" i="9" s="1"/>
  <c r="E597" i="9"/>
  <c r="N596" i="9"/>
  <c r="M596" i="9"/>
  <c r="K596" i="9"/>
  <c r="L596" i="9" s="1"/>
  <c r="E596" i="9"/>
  <c r="N595" i="9"/>
  <c r="M595" i="9"/>
  <c r="K595" i="9"/>
  <c r="L595" i="9" s="1"/>
  <c r="E595" i="9"/>
  <c r="N594" i="9"/>
  <c r="M594" i="9"/>
  <c r="K594" i="9"/>
  <c r="L594" i="9" s="1"/>
  <c r="E594" i="9"/>
  <c r="N593" i="9"/>
  <c r="M593" i="9"/>
  <c r="K593" i="9"/>
  <c r="L593" i="9" s="1"/>
  <c r="E593" i="9"/>
  <c r="N592" i="9"/>
  <c r="M592" i="9"/>
  <c r="K592" i="9"/>
  <c r="L592" i="9" s="1"/>
  <c r="E592" i="9"/>
  <c r="N591" i="9"/>
  <c r="M591" i="9"/>
  <c r="K591" i="9"/>
  <c r="L591" i="9" s="1"/>
  <c r="E591" i="9"/>
  <c r="N590" i="9"/>
  <c r="M590" i="9"/>
  <c r="K590" i="9"/>
  <c r="L590" i="9" s="1"/>
  <c r="E590" i="9"/>
  <c r="N589" i="9"/>
  <c r="M589" i="9"/>
  <c r="K589" i="9"/>
  <c r="L589" i="9" s="1"/>
  <c r="E589" i="9"/>
  <c r="N588" i="9"/>
  <c r="M588" i="9"/>
  <c r="K588" i="9"/>
  <c r="L588" i="9" s="1"/>
  <c r="E588" i="9"/>
  <c r="N587" i="9"/>
  <c r="M587" i="9"/>
  <c r="K587" i="9"/>
  <c r="L587" i="9" s="1"/>
  <c r="E587" i="9"/>
  <c r="N586" i="9"/>
  <c r="M586" i="9"/>
  <c r="K586" i="9"/>
  <c r="L586" i="9" s="1"/>
  <c r="E586" i="9"/>
  <c r="N585" i="9"/>
  <c r="M585" i="9"/>
  <c r="K585" i="9"/>
  <c r="L585" i="9" s="1"/>
  <c r="E585" i="9"/>
  <c r="N584" i="9"/>
  <c r="M584" i="9"/>
  <c r="K584" i="9"/>
  <c r="L584" i="9" s="1"/>
  <c r="E584" i="9"/>
  <c r="N583" i="9"/>
  <c r="M583" i="9"/>
  <c r="K583" i="9"/>
  <c r="L583" i="9" s="1"/>
  <c r="E583" i="9"/>
  <c r="N582" i="9"/>
  <c r="M582" i="9"/>
  <c r="K582" i="9"/>
  <c r="L582" i="9" s="1"/>
  <c r="E582" i="9"/>
  <c r="N581" i="9"/>
  <c r="M581" i="9"/>
  <c r="K581" i="9"/>
  <c r="L581" i="9" s="1"/>
  <c r="E581" i="9"/>
  <c r="N580" i="9"/>
  <c r="M580" i="9"/>
  <c r="K580" i="9"/>
  <c r="L580" i="9" s="1"/>
  <c r="E580" i="9"/>
  <c r="N579" i="9"/>
  <c r="M579" i="9"/>
  <c r="K579" i="9"/>
  <c r="L579" i="9" s="1"/>
  <c r="E579" i="9"/>
  <c r="N578" i="9"/>
  <c r="M578" i="9"/>
  <c r="K578" i="9"/>
  <c r="L578" i="9" s="1"/>
  <c r="E578" i="9"/>
  <c r="N577" i="9"/>
  <c r="M577" i="9"/>
  <c r="K577" i="9"/>
  <c r="L577" i="9" s="1"/>
  <c r="E577" i="9"/>
  <c r="N576" i="9"/>
  <c r="M576" i="9"/>
  <c r="K576" i="9"/>
  <c r="L576" i="9" s="1"/>
  <c r="E576" i="9"/>
  <c r="N575" i="9"/>
  <c r="M575" i="9"/>
  <c r="K575" i="9"/>
  <c r="L575" i="9" s="1"/>
  <c r="E575" i="9"/>
  <c r="N574" i="9"/>
  <c r="M574" i="9"/>
  <c r="K574" i="9"/>
  <c r="L574" i="9" s="1"/>
  <c r="E574" i="9"/>
  <c r="N573" i="9"/>
  <c r="M573" i="9"/>
  <c r="K573" i="9"/>
  <c r="L573" i="9" s="1"/>
  <c r="E573" i="9"/>
  <c r="N572" i="9"/>
  <c r="M572" i="9"/>
  <c r="K572" i="9"/>
  <c r="L572" i="9" s="1"/>
  <c r="E572" i="9"/>
  <c r="N571" i="9"/>
  <c r="M571" i="9"/>
  <c r="K571" i="9"/>
  <c r="L571" i="9" s="1"/>
  <c r="E571" i="9"/>
  <c r="N570" i="9"/>
  <c r="M570" i="9"/>
  <c r="K570" i="9"/>
  <c r="L570" i="9" s="1"/>
  <c r="E570" i="9"/>
  <c r="N569" i="9"/>
  <c r="M569" i="9"/>
  <c r="K569" i="9"/>
  <c r="L569" i="9" s="1"/>
  <c r="E569" i="9"/>
  <c r="N568" i="9"/>
  <c r="M568" i="9"/>
  <c r="K568" i="9"/>
  <c r="L568" i="9" s="1"/>
  <c r="E568" i="9"/>
  <c r="N567" i="9"/>
  <c r="M567" i="9"/>
  <c r="K567" i="9"/>
  <c r="L567" i="9" s="1"/>
  <c r="E567" i="9"/>
  <c r="N566" i="9"/>
  <c r="M566" i="9"/>
  <c r="K566" i="9"/>
  <c r="L566" i="9" s="1"/>
  <c r="E566" i="9"/>
  <c r="N565" i="9"/>
  <c r="M565" i="9"/>
  <c r="K565" i="9"/>
  <c r="L565" i="9" s="1"/>
  <c r="E565" i="9"/>
  <c r="N564" i="9"/>
  <c r="M564" i="9"/>
  <c r="K564" i="9"/>
  <c r="L564" i="9" s="1"/>
  <c r="E564" i="9"/>
  <c r="N563" i="9"/>
  <c r="M563" i="9"/>
  <c r="K563" i="9"/>
  <c r="L563" i="9" s="1"/>
  <c r="E563" i="9"/>
  <c r="N562" i="9"/>
  <c r="M562" i="9"/>
  <c r="K562" i="9"/>
  <c r="L562" i="9" s="1"/>
  <c r="E562" i="9"/>
  <c r="N561" i="9"/>
  <c r="M561" i="9"/>
  <c r="K561" i="9"/>
  <c r="L561" i="9" s="1"/>
  <c r="E561" i="9"/>
  <c r="N560" i="9"/>
  <c r="M560" i="9"/>
  <c r="K560" i="9"/>
  <c r="L560" i="9" s="1"/>
  <c r="E560" i="9"/>
  <c r="N559" i="9"/>
  <c r="M559" i="9"/>
  <c r="K559" i="9"/>
  <c r="L559" i="9" s="1"/>
  <c r="E559" i="9"/>
  <c r="N558" i="9"/>
  <c r="M558" i="9"/>
  <c r="K558" i="9"/>
  <c r="L558" i="9" s="1"/>
  <c r="E558" i="9"/>
  <c r="N557" i="9"/>
  <c r="M557" i="9"/>
  <c r="K557" i="9"/>
  <c r="L557" i="9" s="1"/>
  <c r="E557" i="9"/>
  <c r="N556" i="9"/>
  <c r="M556" i="9"/>
  <c r="K556" i="9"/>
  <c r="L556" i="9" s="1"/>
  <c r="E556" i="9"/>
  <c r="N555" i="9"/>
  <c r="M555" i="9"/>
  <c r="K555" i="9"/>
  <c r="L555" i="9" s="1"/>
  <c r="E555" i="9"/>
  <c r="N554" i="9"/>
  <c r="M554" i="9"/>
  <c r="K554" i="9"/>
  <c r="L554" i="9" s="1"/>
  <c r="E554" i="9"/>
  <c r="N553" i="9"/>
  <c r="M553" i="9"/>
  <c r="K553" i="9"/>
  <c r="L553" i="9" s="1"/>
  <c r="E553" i="9"/>
  <c r="N552" i="9"/>
  <c r="M552" i="9"/>
  <c r="K552" i="9"/>
  <c r="L552" i="9" s="1"/>
  <c r="E552" i="9"/>
  <c r="N551" i="9"/>
  <c r="M551" i="9"/>
  <c r="K551" i="9"/>
  <c r="L551" i="9" s="1"/>
  <c r="E551" i="9"/>
  <c r="N550" i="9"/>
  <c r="M550" i="9"/>
  <c r="K550" i="9"/>
  <c r="L550" i="9" s="1"/>
  <c r="E550" i="9"/>
  <c r="N549" i="9"/>
  <c r="M549" i="9"/>
  <c r="K549" i="9"/>
  <c r="L549" i="9" s="1"/>
  <c r="E549" i="9"/>
  <c r="N548" i="9"/>
  <c r="M548" i="9"/>
  <c r="K548" i="9"/>
  <c r="L548" i="9" s="1"/>
  <c r="E548" i="9"/>
  <c r="N547" i="9"/>
  <c r="M547" i="9"/>
  <c r="K547" i="9"/>
  <c r="L547" i="9" s="1"/>
  <c r="E547" i="9"/>
  <c r="N546" i="9"/>
  <c r="M546" i="9"/>
  <c r="K546" i="9"/>
  <c r="L546" i="9" s="1"/>
  <c r="E546" i="9"/>
  <c r="N545" i="9"/>
  <c r="M545" i="9"/>
  <c r="K545" i="9"/>
  <c r="L545" i="9" s="1"/>
  <c r="E545" i="9"/>
  <c r="N544" i="9"/>
  <c r="M544" i="9"/>
  <c r="K544" i="9"/>
  <c r="L544" i="9" s="1"/>
  <c r="E544" i="9"/>
  <c r="N543" i="9"/>
  <c r="M543" i="9"/>
  <c r="K543" i="9"/>
  <c r="L543" i="9" s="1"/>
  <c r="E543" i="9"/>
  <c r="N542" i="9"/>
  <c r="M542" i="9"/>
  <c r="K542" i="9"/>
  <c r="L542" i="9" s="1"/>
  <c r="E542" i="9"/>
  <c r="N541" i="9"/>
  <c r="M541" i="9"/>
  <c r="K541" i="9"/>
  <c r="L541" i="9" s="1"/>
  <c r="E541" i="9"/>
  <c r="N540" i="9"/>
  <c r="M540" i="9"/>
  <c r="K540" i="9"/>
  <c r="L540" i="9" s="1"/>
  <c r="E540" i="9"/>
  <c r="N539" i="9"/>
  <c r="M539" i="9"/>
  <c r="K539" i="9"/>
  <c r="L539" i="9" s="1"/>
  <c r="E539" i="9"/>
  <c r="N538" i="9"/>
  <c r="M538" i="9"/>
  <c r="K538" i="9"/>
  <c r="L538" i="9" s="1"/>
  <c r="E538" i="9"/>
  <c r="N537" i="9"/>
  <c r="M537" i="9"/>
  <c r="K537" i="9"/>
  <c r="L537" i="9" s="1"/>
  <c r="E537" i="9"/>
  <c r="N536" i="9"/>
  <c r="M536" i="9"/>
  <c r="K536" i="9"/>
  <c r="L536" i="9" s="1"/>
  <c r="E536" i="9"/>
  <c r="N535" i="9"/>
  <c r="M535" i="9"/>
  <c r="K535" i="9"/>
  <c r="L535" i="9" s="1"/>
  <c r="E535" i="9"/>
  <c r="N534" i="9"/>
  <c r="M534" i="9"/>
  <c r="K534" i="9"/>
  <c r="L534" i="9" s="1"/>
  <c r="E534" i="9"/>
  <c r="N533" i="9"/>
  <c r="M533" i="9"/>
  <c r="K533" i="9"/>
  <c r="L533" i="9" s="1"/>
  <c r="E533" i="9"/>
  <c r="N532" i="9"/>
  <c r="M532" i="9"/>
  <c r="K532" i="9"/>
  <c r="L532" i="9" s="1"/>
  <c r="E532" i="9"/>
  <c r="N531" i="9"/>
  <c r="M531" i="9"/>
  <c r="K531" i="9"/>
  <c r="L531" i="9" s="1"/>
  <c r="E531" i="9"/>
  <c r="N530" i="9"/>
  <c r="M530" i="9"/>
  <c r="K530" i="9"/>
  <c r="L530" i="9" s="1"/>
  <c r="E530" i="9"/>
  <c r="N529" i="9"/>
  <c r="M529" i="9"/>
  <c r="K529" i="9"/>
  <c r="L529" i="9" s="1"/>
  <c r="E529" i="9"/>
  <c r="N528" i="9"/>
  <c r="M528" i="9"/>
  <c r="K528" i="9"/>
  <c r="L528" i="9" s="1"/>
  <c r="E528" i="9"/>
  <c r="N527" i="9"/>
  <c r="M527" i="9"/>
  <c r="K527" i="9"/>
  <c r="L527" i="9" s="1"/>
  <c r="E527" i="9"/>
  <c r="N526" i="9"/>
  <c r="M526" i="9"/>
  <c r="K526" i="9"/>
  <c r="L526" i="9" s="1"/>
  <c r="E526" i="9"/>
  <c r="N525" i="9"/>
  <c r="M525" i="9"/>
  <c r="K525" i="9"/>
  <c r="L525" i="9" s="1"/>
  <c r="E525" i="9"/>
  <c r="N524" i="9"/>
  <c r="M524" i="9"/>
  <c r="K524" i="9"/>
  <c r="L524" i="9" s="1"/>
  <c r="E524" i="9"/>
  <c r="N523" i="9"/>
  <c r="M523" i="9"/>
  <c r="K523" i="9"/>
  <c r="L523" i="9" s="1"/>
  <c r="E523" i="9"/>
  <c r="N522" i="9"/>
  <c r="M522" i="9"/>
  <c r="K522" i="9"/>
  <c r="L522" i="9" s="1"/>
  <c r="E522" i="9"/>
  <c r="N521" i="9"/>
  <c r="M521" i="9"/>
  <c r="K521" i="9"/>
  <c r="L521" i="9" s="1"/>
  <c r="E521" i="9"/>
  <c r="N520" i="9"/>
  <c r="M520" i="9"/>
  <c r="K520" i="9"/>
  <c r="L520" i="9" s="1"/>
  <c r="E520" i="9"/>
  <c r="N519" i="9"/>
  <c r="M519" i="9"/>
  <c r="K519" i="9"/>
  <c r="L519" i="9" s="1"/>
  <c r="E519" i="9"/>
  <c r="N518" i="9"/>
  <c r="M518" i="9"/>
  <c r="K518" i="9"/>
  <c r="L518" i="9" s="1"/>
  <c r="E518" i="9"/>
  <c r="N517" i="9"/>
  <c r="M517" i="9"/>
  <c r="K517" i="9"/>
  <c r="L517" i="9" s="1"/>
  <c r="E517" i="9"/>
  <c r="N516" i="9"/>
  <c r="M516" i="9"/>
  <c r="K516" i="9"/>
  <c r="L516" i="9" s="1"/>
  <c r="E516" i="9"/>
  <c r="N515" i="9"/>
  <c r="M515" i="9"/>
  <c r="K515" i="9"/>
  <c r="L515" i="9" s="1"/>
  <c r="E515" i="9"/>
  <c r="N514" i="9"/>
  <c r="M514" i="9"/>
  <c r="K514" i="9"/>
  <c r="L514" i="9" s="1"/>
  <c r="E514" i="9"/>
  <c r="N513" i="9"/>
  <c r="M513" i="9"/>
  <c r="K513" i="9"/>
  <c r="L513" i="9" s="1"/>
  <c r="E513" i="9"/>
  <c r="N512" i="9"/>
  <c r="M512" i="9"/>
  <c r="K512" i="9"/>
  <c r="L512" i="9" s="1"/>
  <c r="E512" i="9"/>
  <c r="N511" i="9"/>
  <c r="M511" i="9"/>
  <c r="K511" i="9"/>
  <c r="L511" i="9" s="1"/>
  <c r="E511" i="9"/>
  <c r="N510" i="9"/>
  <c r="M510" i="9"/>
  <c r="K510" i="9"/>
  <c r="L510" i="9" s="1"/>
  <c r="E510" i="9"/>
  <c r="N509" i="9"/>
  <c r="M509" i="9"/>
  <c r="K509" i="9"/>
  <c r="L509" i="9" s="1"/>
  <c r="E509" i="9"/>
  <c r="N508" i="9"/>
  <c r="M508" i="9"/>
  <c r="K508" i="9"/>
  <c r="L508" i="9" s="1"/>
  <c r="E508" i="9"/>
  <c r="N507" i="9"/>
  <c r="M507" i="9"/>
  <c r="K507" i="9"/>
  <c r="L507" i="9" s="1"/>
  <c r="E507" i="9"/>
  <c r="N506" i="9"/>
  <c r="M506" i="9"/>
  <c r="K506" i="9"/>
  <c r="L506" i="9" s="1"/>
  <c r="E506" i="9"/>
  <c r="N505" i="9"/>
  <c r="M505" i="9"/>
  <c r="K505" i="9"/>
  <c r="L505" i="9" s="1"/>
  <c r="E505" i="9"/>
  <c r="N504" i="9"/>
  <c r="M504" i="9"/>
  <c r="K504" i="9"/>
  <c r="L504" i="9" s="1"/>
  <c r="E504" i="9"/>
  <c r="N503" i="9"/>
  <c r="M503" i="9"/>
  <c r="K503" i="9"/>
  <c r="L503" i="9" s="1"/>
  <c r="E503" i="9"/>
  <c r="N502" i="9"/>
  <c r="M502" i="9"/>
  <c r="K502" i="9"/>
  <c r="L502" i="9" s="1"/>
  <c r="E502" i="9"/>
  <c r="N501" i="9"/>
  <c r="M501" i="9"/>
  <c r="K501" i="9"/>
  <c r="L501" i="9" s="1"/>
  <c r="E501" i="9"/>
  <c r="N500" i="9"/>
  <c r="M500" i="9"/>
  <c r="K500" i="9"/>
  <c r="L500" i="9" s="1"/>
  <c r="E500" i="9"/>
  <c r="N499" i="9"/>
  <c r="M499" i="9"/>
  <c r="K499" i="9"/>
  <c r="L499" i="9" s="1"/>
  <c r="E499" i="9"/>
  <c r="N498" i="9"/>
  <c r="M498" i="9"/>
  <c r="K498" i="9"/>
  <c r="L498" i="9" s="1"/>
  <c r="E498" i="9"/>
  <c r="N497" i="9"/>
  <c r="M497" i="9"/>
  <c r="K497" i="9"/>
  <c r="L497" i="9" s="1"/>
  <c r="E497" i="9"/>
  <c r="N496" i="9"/>
  <c r="M496" i="9"/>
  <c r="K496" i="9"/>
  <c r="L496" i="9" s="1"/>
  <c r="E496" i="9"/>
  <c r="N495" i="9"/>
  <c r="M495" i="9"/>
  <c r="K495" i="9"/>
  <c r="L495" i="9" s="1"/>
  <c r="E495" i="9"/>
  <c r="N494" i="9"/>
  <c r="M494" i="9"/>
  <c r="K494" i="9"/>
  <c r="L494" i="9" s="1"/>
  <c r="E494" i="9"/>
  <c r="N493" i="9"/>
  <c r="M493" i="9"/>
  <c r="K493" i="9"/>
  <c r="L493" i="9" s="1"/>
  <c r="E493" i="9"/>
  <c r="N492" i="9"/>
  <c r="M492" i="9"/>
  <c r="K492" i="9"/>
  <c r="L492" i="9" s="1"/>
  <c r="E492" i="9"/>
  <c r="N491" i="9"/>
  <c r="M491" i="9"/>
  <c r="K491" i="9"/>
  <c r="L491" i="9" s="1"/>
  <c r="E491" i="9"/>
  <c r="N490" i="9"/>
  <c r="M490" i="9"/>
  <c r="K490" i="9"/>
  <c r="L490" i="9" s="1"/>
  <c r="E490" i="9"/>
  <c r="N489" i="9"/>
  <c r="M489" i="9"/>
  <c r="K489" i="9"/>
  <c r="L489" i="9" s="1"/>
  <c r="E489" i="9"/>
  <c r="N488" i="9"/>
  <c r="M488" i="9"/>
  <c r="K488" i="9"/>
  <c r="L488" i="9" s="1"/>
  <c r="E488" i="9"/>
  <c r="N487" i="9"/>
  <c r="M487" i="9"/>
  <c r="K487" i="9"/>
  <c r="L487" i="9" s="1"/>
  <c r="E487" i="9"/>
  <c r="N486" i="9"/>
  <c r="M486" i="9"/>
  <c r="K486" i="9"/>
  <c r="L486" i="9" s="1"/>
  <c r="E486" i="9"/>
  <c r="N485" i="9"/>
  <c r="M485" i="9"/>
  <c r="K485" i="9"/>
  <c r="L485" i="9" s="1"/>
  <c r="E485" i="9"/>
  <c r="N484" i="9"/>
  <c r="M484" i="9"/>
  <c r="K484" i="9"/>
  <c r="L484" i="9" s="1"/>
  <c r="E484" i="9"/>
  <c r="N483" i="9"/>
  <c r="M483" i="9"/>
  <c r="K483" i="9"/>
  <c r="L483" i="9" s="1"/>
  <c r="E483" i="9"/>
  <c r="N482" i="9"/>
  <c r="M482" i="9"/>
  <c r="K482" i="9"/>
  <c r="L482" i="9" s="1"/>
  <c r="E482" i="9"/>
  <c r="N481" i="9"/>
  <c r="M481" i="9"/>
  <c r="K481" i="9"/>
  <c r="L481" i="9" s="1"/>
  <c r="E481" i="9"/>
  <c r="N480" i="9"/>
  <c r="M480" i="9"/>
  <c r="K480" i="9"/>
  <c r="L480" i="9" s="1"/>
  <c r="E480" i="9"/>
  <c r="N479" i="9"/>
  <c r="M479" i="9"/>
  <c r="K479" i="9"/>
  <c r="L479" i="9" s="1"/>
  <c r="E479" i="9"/>
  <c r="N478" i="9"/>
  <c r="M478" i="9"/>
  <c r="K478" i="9"/>
  <c r="L478" i="9" s="1"/>
  <c r="E478" i="9"/>
  <c r="N477" i="9"/>
  <c r="M477" i="9"/>
  <c r="K477" i="9"/>
  <c r="L477" i="9" s="1"/>
  <c r="E477" i="9"/>
  <c r="N476" i="9"/>
  <c r="M476" i="9"/>
  <c r="K476" i="9"/>
  <c r="L476" i="9" s="1"/>
  <c r="E476" i="9"/>
  <c r="N475" i="9"/>
  <c r="M475" i="9"/>
  <c r="K475" i="9"/>
  <c r="L475" i="9" s="1"/>
  <c r="E475" i="9"/>
  <c r="N474" i="9"/>
  <c r="M474" i="9"/>
  <c r="K474" i="9"/>
  <c r="L474" i="9" s="1"/>
  <c r="E474" i="9"/>
  <c r="N473" i="9"/>
  <c r="M473" i="9"/>
  <c r="K473" i="9"/>
  <c r="L473" i="9" s="1"/>
  <c r="E473" i="9"/>
  <c r="N472" i="9"/>
  <c r="M472" i="9"/>
  <c r="K472" i="9"/>
  <c r="L472" i="9" s="1"/>
  <c r="E472" i="9"/>
  <c r="N471" i="9"/>
  <c r="M471" i="9"/>
  <c r="K471" i="9"/>
  <c r="L471" i="9" s="1"/>
  <c r="E471" i="9"/>
  <c r="N470" i="9"/>
  <c r="M470" i="9"/>
  <c r="K470" i="9"/>
  <c r="L470" i="9" s="1"/>
  <c r="E470" i="9"/>
  <c r="N469" i="9"/>
  <c r="M469" i="9"/>
  <c r="K469" i="9"/>
  <c r="L469" i="9" s="1"/>
  <c r="E469" i="9"/>
  <c r="N468" i="9"/>
  <c r="M468" i="9"/>
  <c r="K468" i="9"/>
  <c r="L468" i="9" s="1"/>
  <c r="E468" i="9"/>
  <c r="N467" i="9"/>
  <c r="M467" i="9"/>
  <c r="K467" i="9"/>
  <c r="L467" i="9" s="1"/>
  <c r="E467" i="9"/>
  <c r="N466" i="9"/>
  <c r="M466" i="9"/>
  <c r="K466" i="9"/>
  <c r="L466" i="9" s="1"/>
  <c r="E466" i="9"/>
  <c r="N465" i="9"/>
  <c r="M465" i="9"/>
  <c r="K465" i="9"/>
  <c r="L465" i="9" s="1"/>
  <c r="E465" i="9"/>
  <c r="N464" i="9"/>
  <c r="M464" i="9"/>
  <c r="K464" i="9"/>
  <c r="L464" i="9" s="1"/>
  <c r="E464" i="9"/>
  <c r="N463" i="9"/>
  <c r="M463" i="9"/>
  <c r="K463" i="9"/>
  <c r="L463" i="9" s="1"/>
  <c r="E463" i="9"/>
  <c r="N462" i="9"/>
  <c r="M462" i="9"/>
  <c r="K462" i="9"/>
  <c r="L462" i="9" s="1"/>
  <c r="E462" i="9"/>
  <c r="N461" i="9"/>
  <c r="M461" i="9"/>
  <c r="K461" i="9"/>
  <c r="L461" i="9" s="1"/>
  <c r="E461" i="9"/>
  <c r="N460" i="9"/>
  <c r="M460" i="9"/>
  <c r="K460" i="9"/>
  <c r="L460" i="9" s="1"/>
  <c r="E460" i="9"/>
  <c r="N459" i="9"/>
  <c r="M459" i="9"/>
  <c r="K459" i="9"/>
  <c r="L459" i="9" s="1"/>
  <c r="E459" i="9"/>
  <c r="N458" i="9"/>
  <c r="M458" i="9"/>
  <c r="K458" i="9"/>
  <c r="L458" i="9" s="1"/>
  <c r="E458" i="9"/>
  <c r="N457" i="9"/>
  <c r="M457" i="9"/>
  <c r="K457" i="9"/>
  <c r="L457" i="9" s="1"/>
  <c r="E457" i="9"/>
  <c r="N456" i="9"/>
  <c r="M456" i="9"/>
  <c r="K456" i="9"/>
  <c r="L456" i="9" s="1"/>
  <c r="E456" i="9"/>
  <c r="N455" i="9"/>
  <c r="M455" i="9"/>
  <c r="K455" i="9"/>
  <c r="L455" i="9" s="1"/>
  <c r="E455" i="9"/>
  <c r="N454" i="9"/>
  <c r="M454" i="9"/>
  <c r="K454" i="9"/>
  <c r="L454" i="9" s="1"/>
  <c r="E454" i="9"/>
  <c r="N453" i="9"/>
  <c r="M453" i="9"/>
  <c r="K453" i="9"/>
  <c r="L453" i="9" s="1"/>
  <c r="E453" i="9"/>
  <c r="N452" i="9"/>
  <c r="M452" i="9"/>
  <c r="K452" i="9"/>
  <c r="L452" i="9" s="1"/>
  <c r="E452" i="9"/>
  <c r="N451" i="9"/>
  <c r="M451" i="9"/>
  <c r="K451" i="9"/>
  <c r="L451" i="9" s="1"/>
  <c r="E451" i="9"/>
  <c r="N450" i="9"/>
  <c r="M450" i="9"/>
  <c r="K450" i="9"/>
  <c r="L450" i="9" s="1"/>
  <c r="E450" i="9"/>
  <c r="N449" i="9"/>
  <c r="M449" i="9"/>
  <c r="K449" i="9"/>
  <c r="L449" i="9" s="1"/>
  <c r="E449" i="9"/>
  <c r="N448" i="9"/>
  <c r="M448" i="9"/>
  <c r="K448" i="9"/>
  <c r="L448" i="9" s="1"/>
  <c r="E448" i="9"/>
  <c r="N447" i="9"/>
  <c r="M447" i="9"/>
  <c r="K447" i="9"/>
  <c r="L447" i="9" s="1"/>
  <c r="E447" i="9"/>
  <c r="N446" i="9"/>
  <c r="M446" i="9"/>
  <c r="K446" i="9"/>
  <c r="L446" i="9" s="1"/>
  <c r="E446" i="9"/>
  <c r="N445" i="9"/>
  <c r="M445" i="9"/>
  <c r="K445" i="9"/>
  <c r="L445" i="9" s="1"/>
  <c r="E445" i="9"/>
  <c r="N444" i="9"/>
  <c r="M444" i="9"/>
  <c r="K444" i="9"/>
  <c r="L444" i="9" s="1"/>
  <c r="E444" i="9"/>
  <c r="N443" i="9"/>
  <c r="M443" i="9"/>
  <c r="K443" i="9"/>
  <c r="L443" i="9" s="1"/>
  <c r="E443" i="9"/>
  <c r="N442" i="9"/>
  <c r="M442" i="9"/>
  <c r="K442" i="9"/>
  <c r="L442" i="9" s="1"/>
  <c r="E442" i="9"/>
  <c r="N441" i="9"/>
  <c r="M441" i="9"/>
  <c r="K441" i="9"/>
  <c r="L441" i="9" s="1"/>
  <c r="E441" i="9"/>
  <c r="N440" i="9"/>
  <c r="M440" i="9"/>
  <c r="K440" i="9"/>
  <c r="L440" i="9" s="1"/>
  <c r="E440" i="9"/>
  <c r="N439" i="9"/>
  <c r="M439" i="9"/>
  <c r="K439" i="9"/>
  <c r="L439" i="9" s="1"/>
  <c r="E439" i="9"/>
  <c r="N438" i="9"/>
  <c r="M438" i="9"/>
  <c r="K438" i="9"/>
  <c r="L438" i="9" s="1"/>
  <c r="E438" i="9"/>
  <c r="N437" i="9"/>
  <c r="M437" i="9"/>
  <c r="K437" i="9"/>
  <c r="L437" i="9" s="1"/>
  <c r="E437" i="9"/>
  <c r="N436" i="9"/>
  <c r="M436" i="9"/>
  <c r="K436" i="9"/>
  <c r="L436" i="9" s="1"/>
  <c r="E436" i="9"/>
  <c r="N435" i="9"/>
  <c r="M435" i="9"/>
  <c r="K435" i="9"/>
  <c r="L435" i="9" s="1"/>
  <c r="E435" i="9"/>
  <c r="N434" i="9"/>
  <c r="M434" i="9"/>
  <c r="K434" i="9"/>
  <c r="L434" i="9" s="1"/>
  <c r="E434" i="9"/>
  <c r="N433" i="9"/>
  <c r="M433" i="9"/>
  <c r="K433" i="9"/>
  <c r="L433" i="9" s="1"/>
  <c r="E433" i="9"/>
  <c r="N432" i="9"/>
  <c r="M432" i="9"/>
  <c r="K432" i="9"/>
  <c r="L432" i="9" s="1"/>
  <c r="E432" i="9"/>
  <c r="N431" i="9"/>
  <c r="M431" i="9"/>
  <c r="K431" i="9"/>
  <c r="L431" i="9" s="1"/>
  <c r="E431" i="9"/>
  <c r="N430" i="9"/>
  <c r="M430" i="9"/>
  <c r="K430" i="9"/>
  <c r="L430" i="9" s="1"/>
  <c r="E430" i="9"/>
  <c r="N429" i="9"/>
  <c r="M429" i="9"/>
  <c r="K429" i="9"/>
  <c r="L429" i="9" s="1"/>
  <c r="E429" i="9"/>
  <c r="N428" i="9"/>
  <c r="M428" i="9"/>
  <c r="K428" i="9"/>
  <c r="L428" i="9" s="1"/>
  <c r="E428" i="9"/>
  <c r="N427" i="9"/>
  <c r="M427" i="9"/>
  <c r="K427" i="9"/>
  <c r="L427" i="9" s="1"/>
  <c r="E427" i="9"/>
  <c r="N426" i="9"/>
  <c r="M426" i="9"/>
  <c r="K426" i="9"/>
  <c r="L426" i="9" s="1"/>
  <c r="E426" i="9"/>
  <c r="N425" i="9"/>
  <c r="M425" i="9"/>
  <c r="K425" i="9"/>
  <c r="L425" i="9" s="1"/>
  <c r="E425" i="9"/>
  <c r="N424" i="9"/>
  <c r="M424" i="9"/>
  <c r="K424" i="9"/>
  <c r="L424" i="9" s="1"/>
  <c r="E424" i="9"/>
  <c r="N423" i="9"/>
  <c r="M423" i="9"/>
  <c r="K423" i="9"/>
  <c r="L423" i="9" s="1"/>
  <c r="E423" i="9"/>
  <c r="N422" i="9"/>
  <c r="M422" i="9"/>
  <c r="K422" i="9"/>
  <c r="L422" i="9" s="1"/>
  <c r="E422" i="9"/>
  <c r="N421" i="9"/>
  <c r="M421" i="9"/>
  <c r="K421" i="9"/>
  <c r="L421" i="9" s="1"/>
  <c r="E421" i="9"/>
  <c r="N420" i="9"/>
  <c r="M420" i="9"/>
  <c r="K420" i="9"/>
  <c r="L420" i="9" s="1"/>
  <c r="E420" i="9"/>
  <c r="N419" i="9"/>
  <c r="M419" i="9"/>
  <c r="K419" i="9"/>
  <c r="L419" i="9" s="1"/>
  <c r="E419" i="9"/>
  <c r="N418" i="9"/>
  <c r="M418" i="9"/>
  <c r="K418" i="9"/>
  <c r="L418" i="9" s="1"/>
  <c r="E418" i="9"/>
  <c r="N417" i="9"/>
  <c r="M417" i="9"/>
  <c r="K417" i="9"/>
  <c r="L417" i="9" s="1"/>
  <c r="E417" i="9"/>
  <c r="N416" i="9"/>
  <c r="M416" i="9"/>
  <c r="K416" i="9"/>
  <c r="L416" i="9" s="1"/>
  <c r="E416" i="9"/>
  <c r="N415" i="9"/>
  <c r="M415" i="9"/>
  <c r="K415" i="9"/>
  <c r="L415" i="9" s="1"/>
  <c r="E415" i="9"/>
  <c r="N414" i="9"/>
  <c r="M414" i="9"/>
  <c r="K414" i="9"/>
  <c r="L414" i="9" s="1"/>
  <c r="E414" i="9"/>
  <c r="N413" i="9"/>
  <c r="M413" i="9"/>
  <c r="K413" i="9"/>
  <c r="L413" i="9" s="1"/>
  <c r="E413" i="9"/>
  <c r="N412" i="9"/>
  <c r="M412" i="9"/>
  <c r="K412" i="9"/>
  <c r="L412" i="9" s="1"/>
  <c r="E412" i="9"/>
  <c r="N411" i="9"/>
  <c r="M411" i="9"/>
  <c r="K411" i="9"/>
  <c r="L411" i="9" s="1"/>
  <c r="E411" i="9"/>
  <c r="N410" i="9"/>
  <c r="M410" i="9"/>
  <c r="K410" i="9"/>
  <c r="L410" i="9" s="1"/>
  <c r="E410" i="9"/>
  <c r="N409" i="9"/>
  <c r="M409" i="9"/>
  <c r="K409" i="9"/>
  <c r="L409" i="9" s="1"/>
  <c r="E409" i="9"/>
  <c r="N408" i="9"/>
  <c r="M408" i="9"/>
  <c r="K408" i="9"/>
  <c r="L408" i="9" s="1"/>
  <c r="E408" i="9"/>
  <c r="N407" i="9"/>
  <c r="M407" i="9"/>
  <c r="K407" i="9"/>
  <c r="L407" i="9" s="1"/>
  <c r="E407" i="9"/>
  <c r="N406" i="9"/>
  <c r="M406" i="9"/>
  <c r="K406" i="9"/>
  <c r="L406" i="9" s="1"/>
  <c r="E406" i="9"/>
  <c r="N405" i="9"/>
  <c r="M405" i="9"/>
  <c r="K405" i="9"/>
  <c r="L405" i="9" s="1"/>
  <c r="E405" i="9"/>
  <c r="N404" i="9"/>
  <c r="M404" i="9"/>
  <c r="K404" i="9"/>
  <c r="L404" i="9" s="1"/>
  <c r="E404" i="9"/>
  <c r="N403" i="9"/>
  <c r="M403" i="9"/>
  <c r="K403" i="9"/>
  <c r="L403" i="9" s="1"/>
  <c r="E403" i="9"/>
  <c r="N402" i="9"/>
  <c r="M402" i="9"/>
  <c r="K402" i="9"/>
  <c r="L402" i="9" s="1"/>
  <c r="E402" i="9"/>
  <c r="N401" i="9"/>
  <c r="M401" i="9"/>
  <c r="K401" i="9"/>
  <c r="L401" i="9" s="1"/>
  <c r="E401" i="9"/>
  <c r="N400" i="9"/>
  <c r="M400" i="9"/>
  <c r="K400" i="9"/>
  <c r="L400" i="9" s="1"/>
  <c r="E400" i="9"/>
  <c r="N399" i="9"/>
  <c r="M399" i="9"/>
  <c r="K399" i="9"/>
  <c r="L399" i="9" s="1"/>
  <c r="E399" i="9"/>
  <c r="N398" i="9"/>
  <c r="M398" i="9"/>
  <c r="K398" i="9"/>
  <c r="L398" i="9" s="1"/>
  <c r="E398" i="9"/>
  <c r="N397" i="9"/>
  <c r="M397" i="9"/>
  <c r="K397" i="9"/>
  <c r="L397" i="9" s="1"/>
  <c r="E397" i="9"/>
  <c r="N396" i="9"/>
  <c r="M396" i="9"/>
  <c r="K396" i="9"/>
  <c r="L396" i="9" s="1"/>
  <c r="E396" i="9"/>
  <c r="N395" i="9"/>
  <c r="M395" i="9"/>
  <c r="K395" i="9"/>
  <c r="L395" i="9" s="1"/>
  <c r="E395" i="9"/>
  <c r="N394" i="9"/>
  <c r="M394" i="9"/>
  <c r="K394" i="9"/>
  <c r="L394" i="9" s="1"/>
  <c r="E394" i="9"/>
  <c r="N393" i="9"/>
  <c r="M393" i="9"/>
  <c r="K393" i="9"/>
  <c r="L393" i="9" s="1"/>
  <c r="E393" i="9"/>
  <c r="N392" i="9"/>
  <c r="M392" i="9"/>
  <c r="K392" i="9"/>
  <c r="L392" i="9" s="1"/>
  <c r="E392" i="9"/>
  <c r="N391" i="9"/>
  <c r="M391" i="9"/>
  <c r="K391" i="9"/>
  <c r="L391" i="9" s="1"/>
  <c r="E391" i="9"/>
  <c r="N390" i="9"/>
  <c r="M390" i="9"/>
  <c r="K390" i="9"/>
  <c r="L390" i="9" s="1"/>
  <c r="E390" i="9"/>
  <c r="N389" i="9"/>
  <c r="M389" i="9"/>
  <c r="K389" i="9"/>
  <c r="L389" i="9" s="1"/>
  <c r="E389" i="9"/>
  <c r="N388" i="9"/>
  <c r="M388" i="9"/>
  <c r="K388" i="9"/>
  <c r="L388" i="9" s="1"/>
  <c r="E388" i="9"/>
  <c r="N387" i="9"/>
  <c r="M387" i="9"/>
  <c r="K387" i="9"/>
  <c r="L387" i="9" s="1"/>
  <c r="E387" i="9"/>
  <c r="N386" i="9"/>
  <c r="M386" i="9"/>
  <c r="K386" i="9"/>
  <c r="L386" i="9" s="1"/>
  <c r="E386" i="9"/>
  <c r="N385" i="9"/>
  <c r="M385" i="9"/>
  <c r="K385" i="9"/>
  <c r="L385" i="9" s="1"/>
  <c r="E385" i="9"/>
  <c r="N384" i="9"/>
  <c r="M384" i="9"/>
  <c r="K384" i="9"/>
  <c r="L384" i="9" s="1"/>
  <c r="E384" i="9"/>
  <c r="N383" i="9"/>
  <c r="M383" i="9"/>
  <c r="K383" i="9"/>
  <c r="L383" i="9" s="1"/>
  <c r="E383" i="9"/>
  <c r="N382" i="9"/>
  <c r="M382" i="9"/>
  <c r="K382" i="9"/>
  <c r="L382" i="9" s="1"/>
  <c r="E382" i="9"/>
  <c r="N381" i="9"/>
  <c r="M381" i="9"/>
  <c r="K381" i="9"/>
  <c r="L381" i="9" s="1"/>
  <c r="E381" i="9"/>
  <c r="N380" i="9"/>
  <c r="M380" i="9"/>
  <c r="K380" i="9"/>
  <c r="L380" i="9" s="1"/>
  <c r="E380" i="9"/>
  <c r="N379" i="9"/>
  <c r="M379" i="9"/>
  <c r="K379" i="9"/>
  <c r="L379" i="9" s="1"/>
  <c r="E379" i="9"/>
  <c r="N378" i="9"/>
  <c r="M378" i="9"/>
  <c r="K378" i="9"/>
  <c r="L378" i="9" s="1"/>
  <c r="E378" i="9"/>
  <c r="N377" i="9"/>
  <c r="M377" i="9"/>
  <c r="K377" i="9"/>
  <c r="L377" i="9" s="1"/>
  <c r="E377" i="9"/>
  <c r="N376" i="9"/>
  <c r="M376" i="9"/>
  <c r="K376" i="9"/>
  <c r="L376" i="9" s="1"/>
  <c r="E376" i="9"/>
  <c r="N375" i="9"/>
  <c r="M375" i="9"/>
  <c r="K375" i="9"/>
  <c r="L375" i="9" s="1"/>
  <c r="E375" i="9"/>
  <c r="N374" i="9"/>
  <c r="M374" i="9"/>
  <c r="K374" i="9"/>
  <c r="L374" i="9" s="1"/>
  <c r="E374" i="9"/>
  <c r="N373" i="9"/>
  <c r="M373" i="9"/>
  <c r="K373" i="9"/>
  <c r="L373" i="9" s="1"/>
  <c r="E373" i="9"/>
  <c r="N372" i="9"/>
  <c r="M372" i="9"/>
  <c r="K372" i="9"/>
  <c r="L372" i="9" s="1"/>
  <c r="E372" i="9"/>
  <c r="N371" i="9"/>
  <c r="M371" i="9"/>
  <c r="K371" i="9"/>
  <c r="L371" i="9" s="1"/>
  <c r="E371" i="9"/>
  <c r="N370" i="9"/>
  <c r="M370" i="9"/>
  <c r="K370" i="9"/>
  <c r="L370" i="9" s="1"/>
  <c r="E370" i="9"/>
  <c r="N369" i="9"/>
  <c r="M369" i="9"/>
  <c r="K369" i="9"/>
  <c r="L369" i="9" s="1"/>
  <c r="E369" i="9"/>
  <c r="N368" i="9"/>
  <c r="M368" i="9"/>
  <c r="K368" i="9"/>
  <c r="L368" i="9" s="1"/>
  <c r="E368" i="9"/>
  <c r="N367" i="9"/>
  <c r="M367" i="9"/>
  <c r="K367" i="9"/>
  <c r="L367" i="9" s="1"/>
  <c r="E367" i="9"/>
  <c r="N366" i="9"/>
  <c r="M366" i="9"/>
  <c r="K366" i="9"/>
  <c r="L366" i="9" s="1"/>
  <c r="E366" i="9"/>
  <c r="N365" i="9"/>
  <c r="M365" i="9"/>
  <c r="K365" i="9"/>
  <c r="L365" i="9" s="1"/>
  <c r="E365" i="9"/>
  <c r="N364" i="9"/>
  <c r="M364" i="9"/>
  <c r="K364" i="9"/>
  <c r="L364" i="9" s="1"/>
  <c r="E364" i="9"/>
  <c r="N363" i="9"/>
  <c r="M363" i="9"/>
  <c r="K363" i="9"/>
  <c r="L363" i="9" s="1"/>
  <c r="E363" i="9"/>
  <c r="N362" i="9"/>
  <c r="M362" i="9"/>
  <c r="K362" i="9"/>
  <c r="L362" i="9" s="1"/>
  <c r="E362" i="9"/>
  <c r="N361" i="9"/>
  <c r="M361" i="9"/>
  <c r="K361" i="9"/>
  <c r="L361" i="9" s="1"/>
  <c r="E361" i="9"/>
  <c r="N360" i="9"/>
  <c r="M360" i="9"/>
  <c r="K360" i="9"/>
  <c r="L360" i="9" s="1"/>
  <c r="E360" i="9"/>
  <c r="N359" i="9"/>
  <c r="M359" i="9"/>
  <c r="K359" i="9"/>
  <c r="L359" i="9" s="1"/>
  <c r="E359" i="9"/>
  <c r="N358" i="9"/>
  <c r="M358" i="9"/>
  <c r="K358" i="9"/>
  <c r="L358" i="9" s="1"/>
  <c r="E358" i="9"/>
  <c r="N357" i="9"/>
  <c r="M357" i="9"/>
  <c r="K357" i="9"/>
  <c r="L357" i="9" s="1"/>
  <c r="E357" i="9"/>
  <c r="N356" i="9"/>
  <c r="M356" i="9"/>
  <c r="K356" i="9"/>
  <c r="L356" i="9" s="1"/>
  <c r="E356" i="9"/>
  <c r="N355" i="9"/>
  <c r="M355" i="9"/>
  <c r="K355" i="9"/>
  <c r="L355" i="9" s="1"/>
  <c r="E355" i="9"/>
  <c r="N354" i="9"/>
  <c r="M354" i="9"/>
  <c r="K354" i="9"/>
  <c r="L354" i="9" s="1"/>
  <c r="E354" i="9"/>
  <c r="N353" i="9"/>
  <c r="M353" i="9"/>
  <c r="K353" i="9"/>
  <c r="L353" i="9" s="1"/>
  <c r="E353" i="9"/>
  <c r="N352" i="9"/>
  <c r="M352" i="9"/>
  <c r="K352" i="9"/>
  <c r="L352" i="9" s="1"/>
  <c r="E352" i="9"/>
  <c r="N351" i="9"/>
  <c r="M351" i="9"/>
  <c r="K351" i="9"/>
  <c r="L351" i="9" s="1"/>
  <c r="E351" i="9"/>
  <c r="N350" i="9"/>
  <c r="M350" i="9"/>
  <c r="K350" i="9"/>
  <c r="L350" i="9" s="1"/>
  <c r="E350" i="9"/>
  <c r="N349" i="9"/>
  <c r="M349" i="9"/>
  <c r="K349" i="9"/>
  <c r="L349" i="9" s="1"/>
  <c r="E349" i="9"/>
  <c r="N348" i="9"/>
  <c r="M348" i="9"/>
  <c r="K348" i="9"/>
  <c r="L348" i="9" s="1"/>
  <c r="E348" i="9"/>
  <c r="N347" i="9"/>
  <c r="M347" i="9"/>
  <c r="K347" i="9"/>
  <c r="L347" i="9" s="1"/>
  <c r="E347" i="9"/>
  <c r="N346" i="9"/>
  <c r="M346" i="9"/>
  <c r="K346" i="9"/>
  <c r="L346" i="9" s="1"/>
  <c r="E346" i="9"/>
  <c r="N345" i="9"/>
  <c r="M345" i="9"/>
  <c r="K345" i="9"/>
  <c r="L345" i="9" s="1"/>
  <c r="E345" i="9"/>
  <c r="N344" i="9"/>
  <c r="M344" i="9"/>
  <c r="K344" i="9"/>
  <c r="L344" i="9" s="1"/>
  <c r="E344" i="9"/>
  <c r="N343" i="9"/>
  <c r="M343" i="9"/>
  <c r="K343" i="9"/>
  <c r="L343" i="9" s="1"/>
  <c r="E343" i="9"/>
  <c r="N342" i="9"/>
  <c r="M342" i="9"/>
  <c r="K342" i="9"/>
  <c r="L342" i="9" s="1"/>
  <c r="E342" i="9"/>
  <c r="N341" i="9"/>
  <c r="M341" i="9"/>
  <c r="K341" i="9"/>
  <c r="L341" i="9" s="1"/>
  <c r="E341" i="9"/>
  <c r="N340" i="9"/>
  <c r="M340" i="9"/>
  <c r="K340" i="9"/>
  <c r="L340" i="9" s="1"/>
  <c r="E340" i="9"/>
  <c r="N339" i="9"/>
  <c r="M339" i="9"/>
  <c r="K339" i="9"/>
  <c r="L339" i="9" s="1"/>
  <c r="E339" i="9"/>
  <c r="N338" i="9"/>
  <c r="M338" i="9"/>
  <c r="K338" i="9"/>
  <c r="L338" i="9" s="1"/>
  <c r="E338" i="9"/>
  <c r="N337" i="9"/>
  <c r="M337" i="9"/>
  <c r="K337" i="9"/>
  <c r="L337" i="9" s="1"/>
  <c r="E337" i="9"/>
  <c r="N336" i="9"/>
  <c r="M336" i="9"/>
  <c r="K336" i="9"/>
  <c r="L336" i="9" s="1"/>
  <c r="E336" i="9"/>
  <c r="N335" i="9"/>
  <c r="M335" i="9"/>
  <c r="K335" i="9"/>
  <c r="L335" i="9" s="1"/>
  <c r="E335" i="9"/>
  <c r="N334" i="9"/>
  <c r="M334" i="9"/>
  <c r="K334" i="9"/>
  <c r="L334" i="9" s="1"/>
  <c r="E334" i="9"/>
  <c r="N333" i="9"/>
  <c r="M333" i="9"/>
  <c r="K333" i="9"/>
  <c r="L333" i="9" s="1"/>
  <c r="E333" i="9"/>
  <c r="N332" i="9"/>
  <c r="M332" i="9"/>
  <c r="K332" i="9"/>
  <c r="L332" i="9" s="1"/>
  <c r="E332" i="9"/>
  <c r="N331" i="9"/>
  <c r="M331" i="9"/>
  <c r="K331" i="9"/>
  <c r="L331" i="9" s="1"/>
  <c r="E331" i="9"/>
  <c r="N330" i="9"/>
  <c r="M330" i="9"/>
  <c r="K330" i="9"/>
  <c r="L330" i="9" s="1"/>
  <c r="E330" i="9"/>
  <c r="N329" i="9"/>
  <c r="M329" i="9"/>
  <c r="K329" i="9"/>
  <c r="L329" i="9" s="1"/>
  <c r="E329" i="9"/>
  <c r="N328" i="9"/>
  <c r="M328" i="9"/>
  <c r="K328" i="9"/>
  <c r="L328" i="9" s="1"/>
  <c r="E328" i="9"/>
  <c r="N327" i="9"/>
  <c r="M327" i="9"/>
  <c r="K327" i="9"/>
  <c r="L327" i="9" s="1"/>
  <c r="E327" i="9"/>
  <c r="N326" i="9"/>
  <c r="M326" i="9"/>
  <c r="K326" i="9"/>
  <c r="L326" i="9" s="1"/>
  <c r="E326" i="9"/>
  <c r="N325" i="9"/>
  <c r="M325" i="9"/>
  <c r="K325" i="9"/>
  <c r="L325" i="9" s="1"/>
  <c r="E325" i="9"/>
  <c r="N324" i="9"/>
  <c r="M324" i="9"/>
  <c r="K324" i="9"/>
  <c r="L324" i="9" s="1"/>
  <c r="E324" i="9"/>
  <c r="N323" i="9"/>
  <c r="M323" i="9"/>
  <c r="K323" i="9"/>
  <c r="L323" i="9" s="1"/>
  <c r="E323" i="9"/>
  <c r="N322" i="9"/>
  <c r="M322" i="9"/>
  <c r="K322" i="9"/>
  <c r="L322" i="9" s="1"/>
  <c r="E322" i="9"/>
  <c r="N321" i="9"/>
  <c r="M321" i="9"/>
  <c r="K321" i="9"/>
  <c r="L321" i="9" s="1"/>
  <c r="E321" i="9"/>
  <c r="N320" i="9"/>
  <c r="M320" i="9"/>
  <c r="K320" i="9"/>
  <c r="L320" i="9" s="1"/>
  <c r="E320" i="9"/>
  <c r="N319" i="9"/>
  <c r="M319" i="9"/>
  <c r="K319" i="9"/>
  <c r="L319" i="9" s="1"/>
  <c r="E319" i="9"/>
  <c r="N318" i="9"/>
  <c r="M318" i="9"/>
  <c r="K318" i="9"/>
  <c r="L318" i="9" s="1"/>
  <c r="E318" i="9"/>
  <c r="N317" i="9"/>
  <c r="M317" i="9"/>
  <c r="K317" i="9"/>
  <c r="L317" i="9" s="1"/>
  <c r="E317" i="9"/>
  <c r="N316" i="9"/>
  <c r="M316" i="9"/>
  <c r="K316" i="9"/>
  <c r="L316" i="9" s="1"/>
  <c r="E316" i="9"/>
  <c r="N315" i="9"/>
  <c r="M315" i="9"/>
  <c r="K315" i="9"/>
  <c r="L315" i="9" s="1"/>
  <c r="E315" i="9"/>
  <c r="N314" i="9"/>
  <c r="M314" i="9"/>
  <c r="K314" i="9"/>
  <c r="L314" i="9" s="1"/>
  <c r="E314" i="9"/>
  <c r="N313" i="9"/>
  <c r="M313" i="9"/>
  <c r="K313" i="9"/>
  <c r="L313" i="9" s="1"/>
  <c r="E313" i="9"/>
  <c r="N312" i="9"/>
  <c r="M312" i="9"/>
  <c r="K312" i="9"/>
  <c r="L312" i="9" s="1"/>
  <c r="E312" i="9"/>
  <c r="N311" i="9"/>
  <c r="M311" i="9"/>
  <c r="K311" i="9"/>
  <c r="L311" i="9" s="1"/>
  <c r="E311" i="9"/>
  <c r="N310" i="9"/>
  <c r="M310" i="9"/>
  <c r="K310" i="9"/>
  <c r="L310" i="9" s="1"/>
  <c r="E310" i="9"/>
  <c r="N309" i="9"/>
  <c r="M309" i="9"/>
  <c r="K309" i="9"/>
  <c r="L309" i="9" s="1"/>
  <c r="E309" i="9"/>
  <c r="N308" i="9"/>
  <c r="M308" i="9"/>
  <c r="K308" i="9"/>
  <c r="L308" i="9" s="1"/>
  <c r="E308" i="9"/>
  <c r="N307" i="9"/>
  <c r="M307" i="9"/>
  <c r="K307" i="9"/>
  <c r="L307" i="9" s="1"/>
  <c r="E307" i="9"/>
  <c r="N306" i="9"/>
  <c r="M306" i="9"/>
  <c r="K306" i="9"/>
  <c r="L306" i="9" s="1"/>
  <c r="E306" i="9"/>
  <c r="N305" i="9"/>
  <c r="M305" i="9"/>
  <c r="K305" i="9"/>
  <c r="L305" i="9" s="1"/>
  <c r="E305" i="9"/>
  <c r="N304" i="9"/>
  <c r="M304" i="9"/>
  <c r="K304" i="9"/>
  <c r="L304" i="9" s="1"/>
  <c r="E304" i="9"/>
  <c r="N303" i="9"/>
  <c r="M303" i="9"/>
  <c r="K303" i="9"/>
  <c r="L303" i="9" s="1"/>
  <c r="E303" i="9"/>
  <c r="N302" i="9"/>
  <c r="M302" i="9"/>
  <c r="K302" i="9"/>
  <c r="L302" i="9" s="1"/>
  <c r="E302" i="9"/>
  <c r="N301" i="9"/>
  <c r="M301" i="9"/>
  <c r="K301" i="9"/>
  <c r="L301" i="9" s="1"/>
  <c r="E301" i="9"/>
  <c r="N300" i="9"/>
  <c r="M300" i="9"/>
  <c r="K300" i="9"/>
  <c r="L300" i="9" s="1"/>
  <c r="E300" i="9"/>
  <c r="N299" i="9"/>
  <c r="M299" i="9"/>
  <c r="K299" i="9"/>
  <c r="L299" i="9" s="1"/>
  <c r="E299" i="9"/>
  <c r="N298" i="9"/>
  <c r="M298" i="9"/>
  <c r="K298" i="9"/>
  <c r="L298" i="9" s="1"/>
  <c r="E298" i="9"/>
  <c r="N297" i="9"/>
  <c r="M297" i="9"/>
  <c r="K297" i="9"/>
  <c r="L297" i="9" s="1"/>
  <c r="E297" i="9"/>
  <c r="N296" i="9"/>
  <c r="M296" i="9"/>
  <c r="K296" i="9"/>
  <c r="L296" i="9" s="1"/>
  <c r="E296" i="9"/>
  <c r="N295" i="9"/>
  <c r="M295" i="9"/>
  <c r="K295" i="9"/>
  <c r="L295" i="9" s="1"/>
  <c r="E295" i="9"/>
  <c r="N294" i="9"/>
  <c r="M294" i="9"/>
  <c r="K294" i="9"/>
  <c r="L294" i="9" s="1"/>
  <c r="E294" i="9"/>
  <c r="N293" i="9"/>
  <c r="M293" i="9"/>
  <c r="K293" i="9"/>
  <c r="L293" i="9" s="1"/>
  <c r="E293" i="9"/>
  <c r="N292" i="9"/>
  <c r="M292" i="9"/>
  <c r="K292" i="9"/>
  <c r="L292" i="9" s="1"/>
  <c r="E292" i="9"/>
  <c r="N291" i="9"/>
  <c r="M291" i="9"/>
  <c r="K291" i="9"/>
  <c r="L291" i="9" s="1"/>
  <c r="E291" i="9"/>
  <c r="N290" i="9"/>
  <c r="M290" i="9"/>
  <c r="K290" i="9"/>
  <c r="L290" i="9" s="1"/>
  <c r="E290" i="9"/>
  <c r="N289" i="9"/>
  <c r="M289" i="9"/>
  <c r="K289" i="9"/>
  <c r="L289" i="9" s="1"/>
  <c r="E289" i="9"/>
  <c r="N288" i="9"/>
  <c r="M288" i="9"/>
  <c r="K288" i="9"/>
  <c r="L288" i="9" s="1"/>
  <c r="E288" i="9"/>
  <c r="N287" i="9"/>
  <c r="M287" i="9"/>
  <c r="K287" i="9"/>
  <c r="L287" i="9" s="1"/>
  <c r="E287" i="9"/>
  <c r="N286" i="9"/>
  <c r="M286" i="9"/>
  <c r="K286" i="9"/>
  <c r="L286" i="9" s="1"/>
  <c r="E286" i="9"/>
  <c r="N285" i="9"/>
  <c r="M285" i="9"/>
  <c r="K285" i="9"/>
  <c r="L285" i="9" s="1"/>
  <c r="E285" i="9"/>
  <c r="N284" i="9"/>
  <c r="M284" i="9"/>
  <c r="K284" i="9"/>
  <c r="L284" i="9" s="1"/>
  <c r="E284" i="9"/>
  <c r="N283" i="9"/>
  <c r="M283" i="9"/>
  <c r="K283" i="9"/>
  <c r="L283" i="9" s="1"/>
  <c r="E283" i="9"/>
  <c r="N282" i="9"/>
  <c r="M282" i="9"/>
  <c r="K282" i="9"/>
  <c r="L282" i="9" s="1"/>
  <c r="E282" i="9"/>
  <c r="N281" i="9"/>
  <c r="M281" i="9"/>
  <c r="K281" i="9"/>
  <c r="L281" i="9" s="1"/>
  <c r="E281" i="9"/>
  <c r="N280" i="9"/>
  <c r="M280" i="9"/>
  <c r="K280" i="9"/>
  <c r="L280" i="9" s="1"/>
  <c r="E280" i="9"/>
  <c r="N279" i="9"/>
  <c r="M279" i="9"/>
  <c r="K279" i="9"/>
  <c r="L279" i="9" s="1"/>
  <c r="E279" i="9"/>
  <c r="N278" i="9"/>
  <c r="M278" i="9"/>
  <c r="K278" i="9"/>
  <c r="L278" i="9" s="1"/>
  <c r="E278" i="9"/>
  <c r="N277" i="9"/>
  <c r="M277" i="9"/>
  <c r="K277" i="9"/>
  <c r="L277" i="9" s="1"/>
  <c r="E277" i="9"/>
  <c r="N276" i="9"/>
  <c r="M276" i="9"/>
  <c r="K276" i="9"/>
  <c r="L276" i="9" s="1"/>
  <c r="E276" i="9"/>
  <c r="N275" i="9"/>
  <c r="M275" i="9"/>
  <c r="K275" i="9"/>
  <c r="L275" i="9" s="1"/>
  <c r="E275" i="9"/>
  <c r="N274" i="9"/>
  <c r="M274" i="9"/>
  <c r="K274" i="9"/>
  <c r="L274" i="9" s="1"/>
  <c r="E274" i="9"/>
  <c r="N273" i="9"/>
  <c r="M273" i="9"/>
  <c r="K273" i="9"/>
  <c r="L273" i="9" s="1"/>
  <c r="E273" i="9"/>
  <c r="N272" i="9"/>
  <c r="M272" i="9"/>
  <c r="K272" i="9"/>
  <c r="L272" i="9" s="1"/>
  <c r="E272" i="9"/>
  <c r="N271" i="9"/>
  <c r="M271" i="9"/>
  <c r="K271" i="9"/>
  <c r="L271" i="9" s="1"/>
  <c r="E271" i="9"/>
  <c r="N270" i="9"/>
  <c r="M270" i="9"/>
  <c r="K270" i="9"/>
  <c r="L270" i="9" s="1"/>
  <c r="E270" i="9"/>
  <c r="N269" i="9"/>
  <c r="M269" i="9"/>
  <c r="K269" i="9"/>
  <c r="L269" i="9" s="1"/>
  <c r="E269" i="9"/>
  <c r="N268" i="9"/>
  <c r="M268" i="9"/>
  <c r="K268" i="9"/>
  <c r="L268" i="9" s="1"/>
  <c r="E268" i="9"/>
  <c r="N267" i="9"/>
  <c r="M267" i="9"/>
  <c r="K267" i="9"/>
  <c r="L267" i="9" s="1"/>
  <c r="E267" i="9"/>
  <c r="N266" i="9"/>
  <c r="M266" i="9"/>
  <c r="K266" i="9"/>
  <c r="L266" i="9" s="1"/>
  <c r="E266" i="9"/>
  <c r="N265" i="9"/>
  <c r="M265" i="9"/>
  <c r="K265" i="9"/>
  <c r="L265" i="9" s="1"/>
  <c r="E265" i="9"/>
  <c r="N264" i="9"/>
  <c r="M264" i="9"/>
  <c r="K264" i="9"/>
  <c r="L264" i="9" s="1"/>
  <c r="E264" i="9"/>
  <c r="N263" i="9"/>
  <c r="M263" i="9"/>
  <c r="K263" i="9"/>
  <c r="L263" i="9" s="1"/>
  <c r="E263" i="9"/>
  <c r="N262" i="9"/>
  <c r="M262" i="9"/>
  <c r="K262" i="9"/>
  <c r="L262" i="9" s="1"/>
  <c r="E262" i="9"/>
  <c r="N261" i="9"/>
  <c r="M261" i="9"/>
  <c r="K261" i="9"/>
  <c r="L261" i="9" s="1"/>
  <c r="E261" i="9"/>
  <c r="N260" i="9"/>
  <c r="M260" i="9"/>
  <c r="K260" i="9"/>
  <c r="L260" i="9" s="1"/>
  <c r="E260" i="9"/>
  <c r="N259" i="9"/>
  <c r="M259" i="9"/>
  <c r="K259" i="9"/>
  <c r="L259" i="9" s="1"/>
  <c r="E259" i="9"/>
  <c r="N258" i="9"/>
  <c r="M258" i="9"/>
  <c r="K258" i="9"/>
  <c r="L258" i="9" s="1"/>
  <c r="E258" i="9"/>
  <c r="N257" i="9"/>
  <c r="M257" i="9"/>
  <c r="K257" i="9"/>
  <c r="L257" i="9" s="1"/>
  <c r="E257" i="9"/>
  <c r="N256" i="9"/>
  <c r="M256" i="9"/>
  <c r="K256" i="9"/>
  <c r="L256" i="9" s="1"/>
  <c r="E256" i="9"/>
  <c r="N255" i="9"/>
  <c r="M255" i="9"/>
  <c r="K255" i="9"/>
  <c r="L255" i="9" s="1"/>
  <c r="E255" i="9"/>
  <c r="N254" i="9"/>
  <c r="M254" i="9"/>
  <c r="K254" i="9"/>
  <c r="L254" i="9" s="1"/>
  <c r="E254" i="9"/>
  <c r="N253" i="9"/>
  <c r="M253" i="9"/>
  <c r="K253" i="9"/>
  <c r="L253" i="9" s="1"/>
  <c r="E253" i="9"/>
  <c r="N252" i="9"/>
  <c r="M252" i="9"/>
  <c r="K252" i="9"/>
  <c r="L252" i="9" s="1"/>
  <c r="E252" i="9"/>
  <c r="N251" i="9"/>
  <c r="M251" i="9"/>
  <c r="K251" i="9"/>
  <c r="L251" i="9" s="1"/>
  <c r="E251" i="9"/>
  <c r="N250" i="9"/>
  <c r="M250" i="9"/>
  <c r="K250" i="9"/>
  <c r="L250" i="9" s="1"/>
  <c r="E250" i="9"/>
  <c r="N249" i="9"/>
  <c r="M249" i="9"/>
  <c r="K249" i="9"/>
  <c r="L249" i="9" s="1"/>
  <c r="E249" i="9"/>
  <c r="N248" i="9"/>
  <c r="M248" i="9"/>
  <c r="K248" i="9"/>
  <c r="L248" i="9" s="1"/>
  <c r="E248" i="9"/>
  <c r="N247" i="9"/>
  <c r="M247" i="9"/>
  <c r="K247" i="9"/>
  <c r="L247" i="9" s="1"/>
  <c r="E247" i="9"/>
  <c r="N246" i="9"/>
  <c r="M246" i="9"/>
  <c r="K246" i="9"/>
  <c r="L246" i="9" s="1"/>
  <c r="E246" i="9"/>
  <c r="N245" i="9"/>
  <c r="M245" i="9"/>
  <c r="K245" i="9"/>
  <c r="L245" i="9" s="1"/>
  <c r="E245" i="9"/>
  <c r="N244" i="9"/>
  <c r="M244" i="9"/>
  <c r="K244" i="9"/>
  <c r="L244" i="9" s="1"/>
  <c r="E244" i="9"/>
  <c r="N243" i="9"/>
  <c r="M243" i="9"/>
  <c r="K243" i="9"/>
  <c r="L243" i="9" s="1"/>
  <c r="E243" i="9"/>
  <c r="N242" i="9"/>
  <c r="M242" i="9"/>
  <c r="K242" i="9"/>
  <c r="L242" i="9" s="1"/>
  <c r="E242" i="9"/>
  <c r="N241" i="9"/>
  <c r="M241" i="9"/>
  <c r="K241" i="9"/>
  <c r="L241" i="9" s="1"/>
  <c r="E241" i="9"/>
  <c r="N240" i="9"/>
  <c r="M240" i="9"/>
  <c r="K240" i="9"/>
  <c r="L240" i="9" s="1"/>
  <c r="E240" i="9"/>
  <c r="N239" i="9"/>
  <c r="M239" i="9"/>
  <c r="K239" i="9"/>
  <c r="L239" i="9" s="1"/>
  <c r="E239" i="9"/>
  <c r="N238" i="9"/>
  <c r="M238" i="9"/>
  <c r="K238" i="9"/>
  <c r="L238" i="9" s="1"/>
  <c r="E238" i="9"/>
  <c r="N237" i="9"/>
  <c r="M237" i="9"/>
  <c r="K237" i="9"/>
  <c r="L237" i="9" s="1"/>
  <c r="E237" i="9"/>
  <c r="N236" i="9"/>
  <c r="M236" i="9"/>
  <c r="K236" i="9"/>
  <c r="L236" i="9" s="1"/>
  <c r="E236" i="9"/>
  <c r="N235" i="9"/>
  <c r="M235" i="9"/>
  <c r="K235" i="9"/>
  <c r="L235" i="9" s="1"/>
  <c r="E235" i="9"/>
  <c r="N234" i="9"/>
  <c r="M234" i="9"/>
  <c r="K234" i="9"/>
  <c r="L234" i="9" s="1"/>
  <c r="E234" i="9"/>
  <c r="N233" i="9"/>
  <c r="M233" i="9"/>
  <c r="K233" i="9"/>
  <c r="L233" i="9" s="1"/>
  <c r="E233" i="9"/>
  <c r="N232" i="9"/>
  <c r="M232" i="9"/>
  <c r="K232" i="9"/>
  <c r="L232" i="9" s="1"/>
  <c r="E232" i="9"/>
  <c r="N231" i="9"/>
  <c r="M231" i="9"/>
  <c r="K231" i="9"/>
  <c r="L231" i="9" s="1"/>
  <c r="E231" i="9"/>
  <c r="N230" i="9"/>
  <c r="M230" i="9"/>
  <c r="K230" i="9"/>
  <c r="L230" i="9" s="1"/>
  <c r="E230" i="9"/>
  <c r="N229" i="9"/>
  <c r="M229" i="9"/>
  <c r="K229" i="9"/>
  <c r="L229" i="9" s="1"/>
  <c r="E229" i="9"/>
  <c r="N228" i="9"/>
  <c r="M228" i="9"/>
  <c r="K228" i="9"/>
  <c r="L228" i="9" s="1"/>
  <c r="E228" i="9"/>
  <c r="N227" i="9"/>
  <c r="M227" i="9"/>
  <c r="K227" i="9"/>
  <c r="L227" i="9" s="1"/>
  <c r="E227" i="9"/>
  <c r="N226" i="9"/>
  <c r="M226" i="9"/>
  <c r="K226" i="9"/>
  <c r="L226" i="9" s="1"/>
  <c r="E226" i="9"/>
  <c r="N225" i="9"/>
  <c r="M225" i="9"/>
  <c r="K225" i="9"/>
  <c r="L225" i="9" s="1"/>
  <c r="E225" i="9"/>
  <c r="N224" i="9"/>
  <c r="M224" i="9"/>
  <c r="K224" i="9"/>
  <c r="L224" i="9" s="1"/>
  <c r="E224" i="9"/>
  <c r="N223" i="9"/>
  <c r="M223" i="9"/>
  <c r="K223" i="9"/>
  <c r="L223" i="9" s="1"/>
  <c r="E223" i="9"/>
  <c r="N222" i="9"/>
  <c r="M222" i="9"/>
  <c r="K222" i="9"/>
  <c r="L222" i="9" s="1"/>
  <c r="E222" i="9"/>
  <c r="N221" i="9"/>
  <c r="M221" i="9"/>
  <c r="K221" i="9"/>
  <c r="L221" i="9" s="1"/>
  <c r="E221" i="9"/>
  <c r="N220" i="9"/>
  <c r="M220" i="9"/>
  <c r="K220" i="9"/>
  <c r="L220" i="9" s="1"/>
  <c r="E220" i="9"/>
  <c r="N219" i="9"/>
  <c r="M219" i="9"/>
  <c r="K219" i="9"/>
  <c r="L219" i="9" s="1"/>
  <c r="E219" i="9"/>
  <c r="N218" i="9"/>
  <c r="M218" i="9"/>
  <c r="K218" i="9"/>
  <c r="L218" i="9" s="1"/>
  <c r="E218" i="9"/>
  <c r="N217" i="9"/>
  <c r="M217" i="9"/>
  <c r="K217" i="9"/>
  <c r="L217" i="9" s="1"/>
  <c r="E217" i="9"/>
  <c r="N216" i="9"/>
  <c r="M216" i="9"/>
  <c r="K216" i="9"/>
  <c r="L216" i="9" s="1"/>
  <c r="E216" i="9"/>
  <c r="N215" i="9"/>
  <c r="M215" i="9"/>
  <c r="K215" i="9"/>
  <c r="L215" i="9" s="1"/>
  <c r="E215" i="9"/>
  <c r="N214" i="9"/>
  <c r="M214" i="9"/>
  <c r="K214" i="9"/>
  <c r="L214" i="9" s="1"/>
  <c r="E214" i="9"/>
  <c r="N213" i="9"/>
  <c r="M213" i="9"/>
  <c r="K213" i="9"/>
  <c r="L213" i="9" s="1"/>
  <c r="E213" i="9"/>
  <c r="N212" i="9"/>
  <c r="M212" i="9"/>
  <c r="K212" i="9"/>
  <c r="L212" i="9" s="1"/>
  <c r="E212" i="9"/>
  <c r="N211" i="9"/>
  <c r="M211" i="9"/>
  <c r="K211" i="9"/>
  <c r="L211" i="9" s="1"/>
  <c r="E211" i="9"/>
  <c r="N210" i="9"/>
  <c r="M210" i="9"/>
  <c r="K210" i="9"/>
  <c r="L210" i="9" s="1"/>
  <c r="E210" i="9"/>
  <c r="N209" i="9"/>
  <c r="M209" i="9"/>
  <c r="K209" i="9"/>
  <c r="L209" i="9" s="1"/>
  <c r="E209" i="9"/>
  <c r="N208" i="9"/>
  <c r="M208" i="9"/>
  <c r="K208" i="9"/>
  <c r="L208" i="9" s="1"/>
  <c r="E208" i="9"/>
  <c r="N207" i="9"/>
  <c r="M207" i="9"/>
  <c r="K207" i="9"/>
  <c r="L207" i="9" s="1"/>
  <c r="E207" i="9"/>
  <c r="N206" i="9"/>
  <c r="M206" i="9"/>
  <c r="K206" i="9"/>
  <c r="L206" i="9" s="1"/>
  <c r="E206" i="9"/>
  <c r="N205" i="9"/>
  <c r="M205" i="9"/>
  <c r="K205" i="9"/>
  <c r="L205" i="9" s="1"/>
  <c r="E205" i="9"/>
  <c r="N204" i="9"/>
  <c r="M204" i="9"/>
  <c r="K204" i="9"/>
  <c r="L204" i="9" s="1"/>
  <c r="E204" i="9"/>
  <c r="N203" i="9"/>
  <c r="M203" i="9"/>
  <c r="K203" i="9"/>
  <c r="L203" i="9" s="1"/>
  <c r="E203" i="9"/>
  <c r="N202" i="9"/>
  <c r="M202" i="9"/>
  <c r="K202" i="9"/>
  <c r="L202" i="9" s="1"/>
  <c r="E202" i="9"/>
  <c r="N201" i="9"/>
  <c r="M201" i="9"/>
  <c r="K201" i="9"/>
  <c r="L201" i="9" s="1"/>
  <c r="E201" i="9"/>
  <c r="N200" i="9"/>
  <c r="M200" i="9"/>
  <c r="K200" i="9"/>
  <c r="L200" i="9" s="1"/>
  <c r="E200" i="9"/>
  <c r="N199" i="9"/>
  <c r="M199" i="9"/>
  <c r="K199" i="9"/>
  <c r="L199" i="9" s="1"/>
  <c r="E199" i="9"/>
  <c r="N198" i="9"/>
  <c r="M198" i="9"/>
  <c r="K198" i="9"/>
  <c r="L198" i="9" s="1"/>
  <c r="E198" i="9"/>
  <c r="N197" i="9"/>
  <c r="M197" i="9"/>
  <c r="K197" i="9"/>
  <c r="L197" i="9" s="1"/>
  <c r="E197" i="9"/>
  <c r="N196" i="9"/>
  <c r="M196" i="9"/>
  <c r="K196" i="9"/>
  <c r="L196" i="9" s="1"/>
  <c r="E196" i="9"/>
  <c r="N195" i="9"/>
  <c r="M195" i="9"/>
  <c r="K195" i="9"/>
  <c r="L195" i="9" s="1"/>
  <c r="E195" i="9"/>
  <c r="N194" i="9"/>
  <c r="M194" i="9"/>
  <c r="K194" i="9"/>
  <c r="L194" i="9" s="1"/>
  <c r="E194" i="9"/>
  <c r="N193" i="9"/>
  <c r="M193" i="9"/>
  <c r="K193" i="9"/>
  <c r="L193" i="9" s="1"/>
  <c r="E193" i="9"/>
  <c r="N192" i="9"/>
  <c r="M192" i="9"/>
  <c r="K192" i="9"/>
  <c r="L192" i="9" s="1"/>
  <c r="E192" i="9"/>
  <c r="N191" i="9"/>
  <c r="M191" i="9"/>
  <c r="K191" i="9"/>
  <c r="L191" i="9" s="1"/>
  <c r="E191" i="9"/>
  <c r="N190" i="9"/>
  <c r="M190" i="9"/>
  <c r="K190" i="9"/>
  <c r="L190" i="9" s="1"/>
  <c r="E190" i="9"/>
  <c r="N189" i="9"/>
  <c r="M189" i="9"/>
  <c r="K189" i="9"/>
  <c r="L189" i="9" s="1"/>
  <c r="E189" i="9"/>
  <c r="N188" i="9"/>
  <c r="M188" i="9"/>
  <c r="K188" i="9"/>
  <c r="L188" i="9" s="1"/>
  <c r="E188" i="9"/>
  <c r="N187" i="9"/>
  <c r="M187" i="9"/>
  <c r="K187" i="9"/>
  <c r="L187" i="9" s="1"/>
  <c r="E187" i="9"/>
  <c r="N186" i="9"/>
  <c r="M186" i="9"/>
  <c r="K186" i="9"/>
  <c r="L186" i="9" s="1"/>
  <c r="E186" i="9"/>
  <c r="N185" i="9"/>
  <c r="M185" i="9"/>
  <c r="K185" i="9"/>
  <c r="L185" i="9" s="1"/>
  <c r="E185" i="9"/>
  <c r="N184" i="9"/>
  <c r="M184" i="9"/>
  <c r="K184" i="9"/>
  <c r="L184" i="9" s="1"/>
  <c r="E184" i="9"/>
  <c r="N183" i="9"/>
  <c r="M183" i="9"/>
  <c r="K183" i="9"/>
  <c r="L183" i="9" s="1"/>
  <c r="E183" i="9"/>
  <c r="N182" i="9"/>
  <c r="M182" i="9"/>
  <c r="K182" i="9"/>
  <c r="L182" i="9" s="1"/>
  <c r="E182" i="9"/>
  <c r="N181" i="9"/>
  <c r="M181" i="9"/>
  <c r="K181" i="9"/>
  <c r="L181" i="9" s="1"/>
  <c r="E181" i="9"/>
  <c r="N180" i="9"/>
  <c r="M180" i="9"/>
  <c r="K180" i="9"/>
  <c r="L180" i="9" s="1"/>
  <c r="E180" i="9"/>
  <c r="N179" i="9"/>
  <c r="M179" i="9"/>
  <c r="K179" i="9"/>
  <c r="L179" i="9" s="1"/>
  <c r="E179" i="9"/>
  <c r="N178" i="9"/>
  <c r="M178" i="9"/>
  <c r="K178" i="9"/>
  <c r="L178" i="9" s="1"/>
  <c r="E178" i="9"/>
  <c r="N177" i="9"/>
  <c r="M177" i="9"/>
  <c r="K177" i="9"/>
  <c r="L177" i="9" s="1"/>
  <c r="E177" i="9"/>
  <c r="N176" i="9"/>
  <c r="M176" i="9"/>
  <c r="K176" i="9"/>
  <c r="L176" i="9" s="1"/>
  <c r="E176" i="9"/>
  <c r="N175" i="9"/>
  <c r="M175" i="9"/>
  <c r="K175" i="9"/>
  <c r="L175" i="9" s="1"/>
  <c r="E175" i="9"/>
  <c r="N174" i="9"/>
  <c r="M174" i="9"/>
  <c r="K174" i="9"/>
  <c r="L174" i="9" s="1"/>
  <c r="E174" i="9"/>
  <c r="N173" i="9"/>
  <c r="M173" i="9"/>
  <c r="K173" i="9"/>
  <c r="L173" i="9" s="1"/>
  <c r="E173" i="9"/>
  <c r="N172" i="9"/>
  <c r="M172" i="9"/>
  <c r="K172" i="9"/>
  <c r="L172" i="9" s="1"/>
  <c r="E172" i="9"/>
  <c r="N171" i="9"/>
  <c r="M171" i="9"/>
  <c r="K171" i="9"/>
  <c r="L171" i="9" s="1"/>
  <c r="E171" i="9"/>
  <c r="N170" i="9"/>
  <c r="M170" i="9"/>
  <c r="K170" i="9"/>
  <c r="L170" i="9" s="1"/>
  <c r="E170" i="9"/>
  <c r="N169" i="9"/>
  <c r="M169" i="9"/>
  <c r="K169" i="9"/>
  <c r="L169" i="9" s="1"/>
  <c r="E169" i="9"/>
  <c r="N168" i="9"/>
  <c r="M168" i="9"/>
  <c r="K168" i="9"/>
  <c r="L168" i="9" s="1"/>
  <c r="E168" i="9"/>
  <c r="N167" i="9"/>
  <c r="M167" i="9"/>
  <c r="K167" i="9"/>
  <c r="L167" i="9" s="1"/>
  <c r="E167" i="9"/>
  <c r="N166" i="9"/>
  <c r="M166" i="9"/>
  <c r="K166" i="9"/>
  <c r="L166" i="9" s="1"/>
  <c r="E166" i="9"/>
  <c r="N165" i="9"/>
  <c r="M165" i="9"/>
  <c r="K165" i="9"/>
  <c r="L165" i="9" s="1"/>
  <c r="E165" i="9"/>
  <c r="N164" i="9"/>
  <c r="M164" i="9"/>
  <c r="K164" i="9"/>
  <c r="L164" i="9" s="1"/>
  <c r="E164" i="9"/>
  <c r="N163" i="9"/>
  <c r="M163" i="9"/>
  <c r="K163" i="9"/>
  <c r="L163" i="9" s="1"/>
  <c r="E163" i="9"/>
  <c r="N162" i="9"/>
  <c r="M162" i="9"/>
  <c r="K162" i="9"/>
  <c r="L162" i="9" s="1"/>
  <c r="E162" i="9"/>
  <c r="N161" i="9"/>
  <c r="M161" i="9"/>
  <c r="K161" i="9"/>
  <c r="L161" i="9" s="1"/>
  <c r="E161" i="9"/>
  <c r="N160" i="9"/>
  <c r="M160" i="9"/>
  <c r="K160" i="9"/>
  <c r="L160" i="9" s="1"/>
  <c r="E160" i="9"/>
  <c r="N159" i="9"/>
  <c r="M159" i="9"/>
  <c r="K159" i="9"/>
  <c r="L159" i="9" s="1"/>
  <c r="E159" i="9"/>
  <c r="N158" i="9"/>
  <c r="M158" i="9"/>
  <c r="K158" i="9"/>
  <c r="L158" i="9" s="1"/>
  <c r="E158" i="9"/>
  <c r="N157" i="9"/>
  <c r="M157" i="9"/>
  <c r="K157" i="9"/>
  <c r="L157" i="9" s="1"/>
  <c r="E157" i="9"/>
  <c r="N156" i="9"/>
  <c r="M156" i="9"/>
  <c r="K156" i="9"/>
  <c r="L156" i="9" s="1"/>
  <c r="E156" i="9"/>
  <c r="N155" i="9"/>
  <c r="M155" i="9"/>
  <c r="K155" i="9"/>
  <c r="L155" i="9" s="1"/>
  <c r="E155" i="9"/>
  <c r="N154" i="9"/>
  <c r="M154" i="9"/>
  <c r="K154" i="9"/>
  <c r="L154" i="9" s="1"/>
  <c r="E154" i="9"/>
  <c r="N153" i="9"/>
  <c r="M153" i="9"/>
  <c r="K153" i="9"/>
  <c r="L153" i="9" s="1"/>
  <c r="E153" i="9"/>
  <c r="N152" i="9"/>
  <c r="M152" i="9"/>
  <c r="K152" i="9"/>
  <c r="L152" i="9" s="1"/>
  <c r="E152" i="9"/>
  <c r="N151" i="9"/>
  <c r="M151" i="9"/>
  <c r="K151" i="9"/>
  <c r="L151" i="9" s="1"/>
  <c r="E151" i="9"/>
  <c r="N150" i="9"/>
  <c r="M150" i="9"/>
  <c r="K150" i="9"/>
  <c r="L150" i="9" s="1"/>
  <c r="E150" i="9"/>
  <c r="N149" i="9"/>
  <c r="M149" i="9"/>
  <c r="K149" i="9"/>
  <c r="L149" i="9" s="1"/>
  <c r="E149" i="9"/>
  <c r="N148" i="9"/>
  <c r="M148" i="9"/>
  <c r="K148" i="9"/>
  <c r="L148" i="9" s="1"/>
  <c r="E148" i="9"/>
  <c r="N147" i="9"/>
  <c r="M147" i="9"/>
  <c r="K147" i="9"/>
  <c r="L147" i="9" s="1"/>
  <c r="E147" i="9"/>
  <c r="N146" i="9"/>
  <c r="M146" i="9"/>
  <c r="K146" i="9"/>
  <c r="L146" i="9" s="1"/>
  <c r="E146" i="9"/>
  <c r="N145" i="9"/>
  <c r="M145" i="9"/>
  <c r="K145" i="9"/>
  <c r="L145" i="9" s="1"/>
  <c r="E145" i="9"/>
  <c r="N144" i="9"/>
  <c r="M144" i="9"/>
  <c r="K144" i="9"/>
  <c r="L144" i="9" s="1"/>
  <c r="E144" i="9"/>
  <c r="N143" i="9"/>
  <c r="M143" i="9"/>
  <c r="K143" i="9"/>
  <c r="L143" i="9" s="1"/>
  <c r="E143" i="9"/>
  <c r="N142" i="9"/>
  <c r="M142" i="9"/>
  <c r="K142" i="9"/>
  <c r="L142" i="9" s="1"/>
  <c r="E142" i="9"/>
  <c r="N141" i="9"/>
  <c r="M141" i="9"/>
  <c r="K141" i="9"/>
  <c r="L141" i="9" s="1"/>
  <c r="E141" i="9"/>
  <c r="N140" i="9"/>
  <c r="M140" i="9"/>
  <c r="K140" i="9"/>
  <c r="L140" i="9" s="1"/>
  <c r="E140" i="9"/>
  <c r="N139" i="9"/>
  <c r="M139" i="9"/>
  <c r="K139" i="9"/>
  <c r="L139" i="9" s="1"/>
  <c r="E139" i="9"/>
  <c r="N138" i="9"/>
  <c r="M138" i="9"/>
  <c r="K138" i="9"/>
  <c r="L138" i="9" s="1"/>
  <c r="E138" i="9"/>
  <c r="N137" i="9"/>
  <c r="M137" i="9"/>
  <c r="K137" i="9"/>
  <c r="L137" i="9" s="1"/>
  <c r="E137" i="9"/>
  <c r="N136" i="9"/>
  <c r="M136" i="9"/>
  <c r="K136" i="9"/>
  <c r="L136" i="9" s="1"/>
  <c r="E136" i="9"/>
  <c r="N135" i="9"/>
  <c r="M135" i="9"/>
  <c r="K135" i="9"/>
  <c r="L135" i="9" s="1"/>
  <c r="E135" i="9"/>
  <c r="N134" i="9"/>
  <c r="M134" i="9"/>
  <c r="K134" i="9"/>
  <c r="L134" i="9" s="1"/>
  <c r="E134" i="9"/>
  <c r="N133" i="9"/>
  <c r="M133" i="9"/>
  <c r="K133" i="9"/>
  <c r="L133" i="9" s="1"/>
  <c r="E133" i="9"/>
  <c r="N132" i="9"/>
  <c r="M132" i="9"/>
  <c r="K132" i="9"/>
  <c r="L132" i="9" s="1"/>
  <c r="E132" i="9"/>
  <c r="N131" i="9"/>
  <c r="M131" i="9"/>
  <c r="K131" i="9"/>
  <c r="L131" i="9" s="1"/>
  <c r="E131" i="9"/>
  <c r="N130" i="9"/>
  <c r="M130" i="9"/>
  <c r="K130" i="9"/>
  <c r="L130" i="9" s="1"/>
  <c r="E130" i="9"/>
  <c r="N129" i="9"/>
  <c r="M129" i="9"/>
  <c r="K129" i="9"/>
  <c r="L129" i="9" s="1"/>
  <c r="E129" i="9"/>
  <c r="N128" i="9"/>
  <c r="M128" i="9"/>
  <c r="K128" i="9"/>
  <c r="L128" i="9" s="1"/>
  <c r="E128" i="9"/>
  <c r="N127" i="9"/>
  <c r="M127" i="9"/>
  <c r="K127" i="9"/>
  <c r="L127" i="9" s="1"/>
  <c r="E127" i="9"/>
  <c r="N126" i="9"/>
  <c r="M126" i="9"/>
  <c r="K126" i="9"/>
  <c r="L126" i="9" s="1"/>
  <c r="E126" i="9"/>
  <c r="N125" i="9"/>
  <c r="M125" i="9"/>
  <c r="K125" i="9"/>
  <c r="L125" i="9" s="1"/>
  <c r="E125" i="9"/>
  <c r="N124" i="9"/>
  <c r="M124" i="9"/>
  <c r="K124" i="9"/>
  <c r="L124" i="9" s="1"/>
  <c r="E124" i="9"/>
  <c r="N123" i="9"/>
  <c r="M123" i="9"/>
  <c r="K123" i="9"/>
  <c r="L123" i="9" s="1"/>
  <c r="E123" i="9"/>
  <c r="N122" i="9"/>
  <c r="M122" i="9"/>
  <c r="K122" i="9"/>
  <c r="L122" i="9" s="1"/>
  <c r="E122" i="9"/>
  <c r="N121" i="9"/>
  <c r="M121" i="9"/>
  <c r="K121" i="9"/>
  <c r="L121" i="9" s="1"/>
  <c r="E121" i="9"/>
  <c r="N120" i="9"/>
  <c r="M120" i="9"/>
  <c r="K120" i="9"/>
  <c r="L120" i="9" s="1"/>
  <c r="E120" i="9"/>
  <c r="N119" i="9"/>
  <c r="M119" i="9"/>
  <c r="K119" i="9"/>
  <c r="L119" i="9" s="1"/>
  <c r="E119" i="9"/>
  <c r="N118" i="9"/>
  <c r="M118" i="9"/>
  <c r="K118" i="9"/>
  <c r="L118" i="9" s="1"/>
  <c r="E118" i="9"/>
  <c r="N117" i="9"/>
  <c r="M117" i="9"/>
  <c r="K117" i="9"/>
  <c r="L117" i="9" s="1"/>
  <c r="E117" i="9"/>
  <c r="N116" i="9"/>
  <c r="M116" i="9"/>
  <c r="K116" i="9"/>
  <c r="L116" i="9" s="1"/>
  <c r="E116" i="9"/>
  <c r="N115" i="9"/>
  <c r="M115" i="9"/>
  <c r="K115" i="9"/>
  <c r="L115" i="9" s="1"/>
  <c r="E115" i="9"/>
  <c r="N114" i="9"/>
  <c r="M114" i="9"/>
  <c r="K114" i="9"/>
  <c r="L114" i="9" s="1"/>
  <c r="E114" i="9"/>
  <c r="N113" i="9"/>
  <c r="M113" i="9"/>
  <c r="K113" i="9"/>
  <c r="L113" i="9" s="1"/>
  <c r="E113" i="9"/>
  <c r="N112" i="9"/>
  <c r="M112" i="9"/>
  <c r="K112" i="9"/>
  <c r="L112" i="9" s="1"/>
  <c r="E112" i="9"/>
  <c r="N111" i="9"/>
  <c r="M111" i="9"/>
  <c r="K111" i="9"/>
  <c r="L111" i="9" s="1"/>
  <c r="E111" i="9"/>
  <c r="N110" i="9"/>
  <c r="M110" i="9"/>
  <c r="K110" i="9"/>
  <c r="L110" i="9" s="1"/>
  <c r="E110" i="9"/>
  <c r="N109" i="9"/>
  <c r="M109" i="9"/>
  <c r="K109" i="9"/>
  <c r="L109" i="9" s="1"/>
  <c r="E109" i="9"/>
  <c r="N108" i="9"/>
  <c r="M108" i="9"/>
  <c r="K108" i="9"/>
  <c r="L108" i="9" s="1"/>
  <c r="E108" i="9"/>
  <c r="N107" i="9"/>
  <c r="M107" i="9"/>
  <c r="K107" i="9"/>
  <c r="L107" i="9" s="1"/>
  <c r="E107" i="9"/>
  <c r="N106" i="9"/>
  <c r="M106" i="9"/>
  <c r="K106" i="9"/>
  <c r="L106" i="9" s="1"/>
  <c r="E106" i="9"/>
  <c r="N105" i="9"/>
  <c r="M105" i="9"/>
  <c r="K105" i="9"/>
  <c r="L105" i="9" s="1"/>
  <c r="E105" i="9"/>
  <c r="N104" i="9"/>
  <c r="M104" i="9"/>
  <c r="K104" i="9"/>
  <c r="L104" i="9" s="1"/>
  <c r="E104" i="9"/>
  <c r="N103" i="9"/>
  <c r="M103" i="9"/>
  <c r="K103" i="9"/>
  <c r="L103" i="9" s="1"/>
  <c r="E103" i="9"/>
  <c r="N102" i="9"/>
  <c r="M102" i="9"/>
  <c r="K102" i="9"/>
  <c r="L102" i="9" s="1"/>
  <c r="E102" i="9"/>
  <c r="N101" i="9"/>
  <c r="M101" i="9"/>
  <c r="K101" i="9"/>
  <c r="L101" i="9" s="1"/>
  <c r="E101" i="9"/>
  <c r="N100" i="9"/>
  <c r="M100" i="9"/>
  <c r="K100" i="9"/>
  <c r="L100" i="9" s="1"/>
  <c r="E100" i="9"/>
  <c r="N99" i="9"/>
  <c r="M99" i="9"/>
  <c r="K99" i="9"/>
  <c r="L99" i="9" s="1"/>
  <c r="E99" i="9"/>
  <c r="N98" i="9"/>
  <c r="M98" i="9"/>
  <c r="K98" i="9"/>
  <c r="L98" i="9" s="1"/>
  <c r="E98" i="9"/>
  <c r="N97" i="9"/>
  <c r="M97" i="9"/>
  <c r="K97" i="9"/>
  <c r="L97" i="9" s="1"/>
  <c r="E97" i="9"/>
  <c r="N96" i="9"/>
  <c r="M96" i="9"/>
  <c r="K96" i="9"/>
  <c r="L96" i="9" s="1"/>
  <c r="E96" i="9"/>
  <c r="N95" i="9"/>
  <c r="M95" i="9"/>
  <c r="K95" i="9"/>
  <c r="L95" i="9" s="1"/>
  <c r="E95" i="9"/>
  <c r="N94" i="9"/>
  <c r="M94" i="9"/>
  <c r="K94" i="9"/>
  <c r="L94" i="9" s="1"/>
  <c r="E94" i="9"/>
  <c r="N93" i="9"/>
  <c r="M93" i="9"/>
  <c r="K93" i="9"/>
  <c r="L93" i="9" s="1"/>
  <c r="E93" i="9"/>
  <c r="N92" i="9"/>
  <c r="M92" i="9"/>
  <c r="K92" i="9"/>
  <c r="L92" i="9" s="1"/>
  <c r="E92" i="9"/>
  <c r="N91" i="9"/>
  <c r="M91" i="9"/>
  <c r="K91" i="9"/>
  <c r="L91" i="9" s="1"/>
  <c r="E91" i="9"/>
  <c r="N90" i="9"/>
  <c r="M90" i="9"/>
  <c r="K90" i="9"/>
  <c r="L90" i="9" s="1"/>
  <c r="E90" i="9"/>
  <c r="N89" i="9"/>
  <c r="M89" i="9"/>
  <c r="K89" i="9"/>
  <c r="L89" i="9" s="1"/>
  <c r="E89" i="9"/>
  <c r="N88" i="9"/>
  <c r="M88" i="9"/>
  <c r="K88" i="9"/>
  <c r="L88" i="9" s="1"/>
  <c r="E88" i="9"/>
  <c r="N87" i="9"/>
  <c r="M87" i="9"/>
  <c r="K87" i="9"/>
  <c r="L87" i="9" s="1"/>
  <c r="E87" i="9"/>
  <c r="N86" i="9"/>
  <c r="M86" i="9"/>
  <c r="K86" i="9"/>
  <c r="L86" i="9" s="1"/>
  <c r="E86" i="9"/>
  <c r="N85" i="9"/>
  <c r="M85" i="9"/>
  <c r="K85" i="9"/>
  <c r="L85" i="9" s="1"/>
  <c r="E85" i="9"/>
  <c r="N84" i="9"/>
  <c r="M84" i="9"/>
  <c r="K84" i="9"/>
  <c r="L84" i="9" s="1"/>
  <c r="E84" i="9"/>
  <c r="N83" i="9"/>
  <c r="M83" i="9"/>
  <c r="K83" i="9"/>
  <c r="L83" i="9" s="1"/>
  <c r="E83" i="9"/>
  <c r="N82" i="9"/>
  <c r="M82" i="9"/>
  <c r="K82" i="9"/>
  <c r="L82" i="9" s="1"/>
  <c r="E82" i="9"/>
  <c r="N81" i="9"/>
  <c r="M81" i="9"/>
  <c r="K81" i="9"/>
  <c r="L81" i="9" s="1"/>
  <c r="E81" i="9"/>
  <c r="N80" i="9"/>
  <c r="M80" i="9"/>
  <c r="K80" i="9"/>
  <c r="L80" i="9" s="1"/>
  <c r="E80" i="9"/>
  <c r="N79" i="9"/>
  <c r="M79" i="9"/>
  <c r="K79" i="9"/>
  <c r="L79" i="9" s="1"/>
  <c r="E79" i="9"/>
  <c r="N78" i="9"/>
  <c r="M78" i="9"/>
  <c r="K78" i="9"/>
  <c r="L78" i="9" s="1"/>
  <c r="E78" i="9"/>
  <c r="N77" i="9"/>
  <c r="M77" i="9"/>
  <c r="K77" i="9"/>
  <c r="L77" i="9" s="1"/>
  <c r="E77" i="9"/>
  <c r="N76" i="9"/>
  <c r="M76" i="9"/>
  <c r="K76" i="9"/>
  <c r="L76" i="9" s="1"/>
  <c r="E76" i="9"/>
  <c r="N75" i="9"/>
  <c r="M75" i="9"/>
  <c r="K75" i="9"/>
  <c r="L75" i="9" s="1"/>
  <c r="E75" i="9"/>
  <c r="N74" i="9"/>
  <c r="M74" i="9"/>
  <c r="K74" i="9"/>
  <c r="L74" i="9" s="1"/>
  <c r="E74" i="9"/>
  <c r="N73" i="9"/>
  <c r="M73" i="9"/>
  <c r="K73" i="9"/>
  <c r="L73" i="9" s="1"/>
  <c r="E73" i="9"/>
  <c r="N72" i="9"/>
  <c r="M72" i="9"/>
  <c r="K72" i="9"/>
  <c r="L72" i="9" s="1"/>
  <c r="E72" i="9"/>
  <c r="N71" i="9"/>
  <c r="M71" i="9"/>
  <c r="K71" i="9"/>
  <c r="L71" i="9" s="1"/>
  <c r="E71" i="9"/>
  <c r="N70" i="9"/>
  <c r="M70" i="9"/>
  <c r="K70" i="9"/>
  <c r="L70" i="9" s="1"/>
  <c r="E70" i="9"/>
  <c r="N69" i="9"/>
  <c r="M69" i="9"/>
  <c r="K69" i="9"/>
  <c r="L69" i="9" s="1"/>
  <c r="E69" i="9"/>
  <c r="N68" i="9"/>
  <c r="M68" i="9"/>
  <c r="K68" i="9"/>
  <c r="L68" i="9" s="1"/>
  <c r="E68" i="9"/>
  <c r="N67" i="9"/>
  <c r="M67" i="9"/>
  <c r="K67" i="9"/>
  <c r="L67" i="9" s="1"/>
  <c r="E67" i="9"/>
  <c r="N66" i="9"/>
  <c r="M66" i="9"/>
  <c r="K66" i="9"/>
  <c r="L66" i="9" s="1"/>
  <c r="E66" i="9"/>
  <c r="N65" i="9"/>
  <c r="M65" i="9"/>
  <c r="K65" i="9"/>
  <c r="L65" i="9" s="1"/>
  <c r="E65" i="9"/>
  <c r="N64" i="9"/>
  <c r="M64" i="9"/>
  <c r="K64" i="9"/>
  <c r="L64" i="9" s="1"/>
  <c r="E64" i="9"/>
  <c r="N63" i="9"/>
  <c r="M63" i="9"/>
  <c r="K63" i="9"/>
  <c r="L63" i="9" s="1"/>
  <c r="E63" i="9"/>
  <c r="N62" i="9"/>
  <c r="M62" i="9"/>
  <c r="K62" i="9"/>
  <c r="L62" i="9" s="1"/>
  <c r="E62" i="9"/>
  <c r="N61" i="9"/>
  <c r="M61" i="9"/>
  <c r="K61" i="9"/>
  <c r="L61" i="9" s="1"/>
  <c r="E61" i="9"/>
  <c r="N60" i="9"/>
  <c r="M60" i="9"/>
  <c r="K60" i="9"/>
  <c r="L60" i="9" s="1"/>
  <c r="E60" i="9"/>
  <c r="N59" i="9"/>
  <c r="M59" i="9"/>
  <c r="K59" i="9"/>
  <c r="L59" i="9" s="1"/>
  <c r="E59" i="9"/>
  <c r="N58" i="9"/>
  <c r="M58" i="9"/>
  <c r="K58" i="9"/>
  <c r="L58" i="9" s="1"/>
  <c r="E58" i="9"/>
  <c r="N57" i="9"/>
  <c r="M57" i="9"/>
  <c r="K57" i="9"/>
  <c r="L57" i="9" s="1"/>
  <c r="E57" i="9"/>
  <c r="N56" i="9"/>
  <c r="M56" i="9"/>
  <c r="K56" i="9"/>
  <c r="L56" i="9" s="1"/>
  <c r="E56" i="9"/>
  <c r="N55" i="9"/>
  <c r="M55" i="9"/>
  <c r="K55" i="9"/>
  <c r="L55" i="9" s="1"/>
  <c r="E55" i="9"/>
  <c r="N54" i="9"/>
  <c r="M54" i="9"/>
  <c r="K54" i="9"/>
  <c r="L54" i="9" s="1"/>
  <c r="E54" i="9"/>
  <c r="N53" i="9"/>
  <c r="M53" i="9"/>
  <c r="K53" i="9"/>
  <c r="L53" i="9" s="1"/>
  <c r="E53" i="9"/>
  <c r="N52" i="9"/>
  <c r="M52" i="9"/>
  <c r="K52" i="9"/>
  <c r="L52" i="9" s="1"/>
  <c r="E52" i="9"/>
  <c r="N51" i="9"/>
  <c r="M51" i="9"/>
  <c r="K51" i="9"/>
  <c r="L51" i="9" s="1"/>
  <c r="E51" i="9"/>
  <c r="N50" i="9"/>
  <c r="M50" i="9"/>
  <c r="K50" i="9"/>
  <c r="L50" i="9" s="1"/>
  <c r="E50" i="9"/>
  <c r="N49" i="9"/>
  <c r="M49" i="9"/>
  <c r="K49" i="9"/>
  <c r="L49" i="9" s="1"/>
  <c r="E49" i="9"/>
  <c r="N48" i="9"/>
  <c r="M48" i="9"/>
  <c r="K48" i="9"/>
  <c r="L48" i="9" s="1"/>
  <c r="E48" i="9"/>
  <c r="N47" i="9"/>
  <c r="M47" i="9"/>
  <c r="K47" i="9"/>
  <c r="L47" i="9" s="1"/>
  <c r="E47" i="9"/>
  <c r="N46" i="9"/>
  <c r="M46" i="9"/>
  <c r="K46" i="9"/>
  <c r="L46" i="9" s="1"/>
  <c r="E46" i="9"/>
  <c r="N45" i="9"/>
  <c r="M45" i="9"/>
  <c r="K45" i="9"/>
  <c r="L45" i="9" s="1"/>
  <c r="E45" i="9"/>
  <c r="N44" i="9"/>
  <c r="M44" i="9"/>
  <c r="K44" i="9"/>
  <c r="L44" i="9" s="1"/>
  <c r="E44" i="9"/>
  <c r="N43" i="9"/>
  <c r="M43" i="9"/>
  <c r="K43" i="9"/>
  <c r="L43" i="9" s="1"/>
  <c r="E43" i="9"/>
  <c r="N42" i="9"/>
  <c r="M42" i="9"/>
  <c r="K42" i="9"/>
  <c r="L42" i="9" s="1"/>
  <c r="E42" i="9"/>
  <c r="N41" i="9"/>
  <c r="M41" i="9"/>
  <c r="K41" i="9"/>
  <c r="L41" i="9" s="1"/>
  <c r="E41" i="9"/>
  <c r="N40" i="9"/>
  <c r="M40" i="9"/>
  <c r="K40" i="9"/>
  <c r="L40" i="9" s="1"/>
  <c r="E40" i="9"/>
  <c r="N39" i="9"/>
  <c r="M39" i="9"/>
  <c r="K39" i="9"/>
  <c r="L39" i="9" s="1"/>
  <c r="E39" i="9"/>
  <c r="N38" i="9"/>
  <c r="M38" i="9"/>
  <c r="K38" i="9"/>
  <c r="L38" i="9" s="1"/>
  <c r="E38" i="9"/>
  <c r="N37" i="9"/>
  <c r="M37" i="9"/>
  <c r="K37" i="9"/>
  <c r="L37" i="9" s="1"/>
  <c r="E37" i="9"/>
  <c r="N36" i="9"/>
  <c r="M36" i="9"/>
  <c r="K36" i="9"/>
  <c r="L36" i="9" s="1"/>
  <c r="E36" i="9"/>
  <c r="N35" i="9"/>
  <c r="M35" i="9"/>
  <c r="K35" i="9"/>
  <c r="L35" i="9" s="1"/>
  <c r="E35" i="9"/>
  <c r="N34" i="9"/>
  <c r="M34" i="9"/>
  <c r="K34" i="9"/>
  <c r="L34" i="9" s="1"/>
  <c r="E34" i="9"/>
  <c r="N33" i="9"/>
  <c r="M33" i="9"/>
  <c r="K33" i="9"/>
  <c r="L33" i="9" s="1"/>
  <c r="E33" i="9"/>
  <c r="N32" i="9"/>
  <c r="M32" i="9"/>
  <c r="K32" i="9"/>
  <c r="L32" i="9" s="1"/>
  <c r="E32" i="9"/>
  <c r="N31" i="9"/>
  <c r="M31" i="9"/>
  <c r="K31" i="9"/>
  <c r="L31" i="9" s="1"/>
  <c r="E31" i="9"/>
  <c r="N30" i="9"/>
  <c r="M30" i="9"/>
  <c r="K30" i="9"/>
  <c r="L30" i="9" s="1"/>
  <c r="E30" i="9"/>
  <c r="N29" i="9"/>
  <c r="M29" i="9"/>
  <c r="K29" i="9"/>
  <c r="L29" i="9" s="1"/>
  <c r="E29" i="9"/>
  <c r="N28" i="9"/>
  <c r="M28" i="9"/>
  <c r="K28" i="9"/>
  <c r="L28" i="9" s="1"/>
  <c r="E28" i="9"/>
  <c r="N27" i="9"/>
  <c r="M27" i="9"/>
  <c r="K27" i="9"/>
  <c r="L27" i="9" s="1"/>
  <c r="E27" i="9"/>
  <c r="N26" i="9"/>
  <c r="M26" i="9"/>
  <c r="K26" i="9"/>
  <c r="L26" i="9" s="1"/>
  <c r="E26" i="9"/>
  <c r="N25" i="9"/>
  <c r="M25" i="9"/>
  <c r="K25" i="9"/>
  <c r="L25" i="9" s="1"/>
  <c r="E25" i="9"/>
  <c r="N24" i="9"/>
  <c r="M24" i="9"/>
  <c r="K24" i="9"/>
  <c r="L24" i="9" s="1"/>
  <c r="E24" i="9"/>
  <c r="N23" i="9"/>
  <c r="M23" i="9"/>
  <c r="K23" i="9"/>
  <c r="L23" i="9" s="1"/>
  <c r="E23" i="9"/>
  <c r="N22" i="9"/>
  <c r="M22" i="9"/>
  <c r="K22" i="9"/>
  <c r="L22" i="9" s="1"/>
  <c r="E22" i="9"/>
  <c r="N21" i="9"/>
  <c r="M21" i="9"/>
  <c r="K21" i="9"/>
  <c r="L21" i="9" s="1"/>
  <c r="E21" i="9"/>
  <c r="N20" i="9"/>
  <c r="M20" i="9"/>
  <c r="K20" i="9"/>
  <c r="L20" i="9" s="1"/>
  <c r="E20" i="9"/>
  <c r="N19" i="9"/>
  <c r="M19" i="9"/>
  <c r="K19" i="9"/>
  <c r="L19" i="9" s="1"/>
  <c r="E19" i="9"/>
  <c r="R18" i="9"/>
  <c r="Q18" i="9"/>
  <c r="N18" i="9"/>
  <c r="M18" i="9"/>
  <c r="K18" i="9"/>
  <c r="L18" i="9" s="1"/>
  <c r="E18" i="9"/>
  <c r="O17" i="9"/>
  <c r="N17" i="9"/>
  <c r="M17" i="9"/>
  <c r="K17" i="9"/>
  <c r="L17" i="9" s="1"/>
  <c r="E17" i="9"/>
  <c r="O16" i="9"/>
  <c r="N16" i="9"/>
  <c r="M16" i="9"/>
  <c r="K16" i="9"/>
  <c r="L16" i="9" s="1"/>
  <c r="E16" i="9"/>
  <c r="O15" i="9"/>
  <c r="N15" i="9"/>
  <c r="M15" i="9"/>
  <c r="K15" i="9"/>
  <c r="L15" i="9" s="1"/>
  <c r="E15" i="9"/>
  <c r="O14" i="9"/>
  <c r="N14" i="9"/>
  <c r="M14" i="9"/>
  <c r="K14" i="9"/>
  <c r="L14" i="9" s="1"/>
  <c r="E14" i="9"/>
  <c r="O13" i="9"/>
  <c r="N13" i="9"/>
  <c r="M13" i="9"/>
  <c r="K13" i="9"/>
  <c r="L13" i="9" s="1"/>
  <c r="E13" i="9"/>
  <c r="O12" i="9"/>
  <c r="N12" i="9"/>
  <c r="M12" i="9"/>
  <c r="K12" i="9"/>
  <c r="L12" i="9" s="1"/>
  <c r="E12" i="9"/>
  <c r="O11" i="9"/>
  <c r="N11" i="9"/>
  <c r="M11" i="9"/>
  <c r="K11" i="9"/>
  <c r="L11" i="9" s="1"/>
  <c r="E11" i="9"/>
  <c r="O10" i="9"/>
  <c r="N10" i="9"/>
  <c r="M10" i="9"/>
  <c r="K10" i="9"/>
  <c r="L10" i="9" s="1"/>
  <c r="E10" i="9"/>
  <c r="O9" i="9"/>
  <c r="N9" i="9"/>
  <c r="M9" i="9"/>
  <c r="K9" i="9"/>
  <c r="L9" i="9" s="1"/>
  <c r="E9" i="9"/>
  <c r="O8" i="9"/>
  <c r="N8" i="9"/>
  <c r="M8" i="9"/>
  <c r="K8" i="9"/>
  <c r="L8" i="9" s="1"/>
  <c r="E8" i="9"/>
  <c r="N7" i="9"/>
  <c r="M7" i="9"/>
  <c r="K7" i="9"/>
  <c r="L7" i="9" s="1"/>
  <c r="E7" i="9"/>
  <c r="N6" i="9"/>
  <c r="M6" i="9"/>
  <c r="K6" i="9"/>
  <c r="L6" i="9" s="1"/>
  <c r="E6" i="9"/>
  <c r="N5" i="9"/>
  <c r="M5" i="9"/>
  <c r="K5" i="9"/>
  <c r="L5" i="9" s="1"/>
  <c r="E5" i="9"/>
  <c r="N4" i="9"/>
  <c r="M4" i="9"/>
  <c r="K4" i="9"/>
  <c r="L4" i="9" s="1"/>
  <c r="E4" i="9"/>
  <c r="N3" i="9"/>
  <c r="O3" i="9" s="1"/>
  <c r="M3" i="9"/>
  <c r="K3" i="9"/>
  <c r="L3" i="9" s="1"/>
  <c r="E3" i="9"/>
  <c r="I1" i="9"/>
  <c r="M2370" i="9" l="1"/>
  <c r="M2366" i="9"/>
  <c r="M2362" i="9"/>
  <c r="M2358" i="9"/>
  <c r="M2354" i="9"/>
  <c r="M2350" i="9"/>
  <c r="M2346" i="9"/>
  <c r="M2342" i="9"/>
  <c r="M2338" i="9"/>
  <c r="M2334" i="9"/>
  <c r="K2370" i="9"/>
  <c r="L2370" i="9" s="1"/>
  <c r="K2366" i="9"/>
  <c r="L2366" i="9" s="1"/>
  <c r="K2362" i="9"/>
  <c r="L2362" i="9" s="1"/>
  <c r="K2358" i="9"/>
  <c r="L2358" i="9" s="1"/>
  <c r="K2354" i="9"/>
  <c r="L2354" i="9" s="1"/>
  <c r="K2350" i="9"/>
  <c r="L2350" i="9" s="1"/>
  <c r="K2346" i="9"/>
  <c r="L2346" i="9" s="1"/>
  <c r="K2342" i="9"/>
  <c r="L2342" i="9" s="1"/>
  <c r="K2338" i="9"/>
  <c r="L2338" i="9" s="1"/>
  <c r="K2334" i="9"/>
  <c r="L2334" i="9" s="1"/>
  <c r="M2368" i="9"/>
  <c r="M2364" i="9"/>
  <c r="M2360" i="9"/>
  <c r="M2356" i="9"/>
  <c r="M2352" i="9"/>
  <c r="M2348" i="9"/>
  <c r="M2344" i="9"/>
  <c r="M2340" i="9"/>
  <c r="M2336" i="9"/>
  <c r="N2331" i="9"/>
  <c r="N2327" i="9"/>
  <c r="N2323" i="9"/>
  <c r="N2319" i="9"/>
  <c r="N2315" i="9"/>
  <c r="N2311" i="9"/>
  <c r="N2307" i="9"/>
  <c r="N2303" i="9"/>
  <c r="N2299" i="9"/>
  <c r="N2295" i="9"/>
  <c r="N2291" i="9"/>
  <c r="N2287" i="9"/>
  <c r="N2283" i="9"/>
  <c r="N2279" i="9"/>
  <c r="N2275" i="9"/>
  <c r="N2271" i="9"/>
  <c r="N2267" i="9"/>
  <c r="N2263" i="9"/>
  <c r="M2329" i="9"/>
  <c r="M2325" i="9"/>
  <c r="M2321" i="9"/>
  <c r="M2317" i="9"/>
  <c r="M2313" i="9"/>
  <c r="M2309" i="9"/>
  <c r="M2305" i="9"/>
  <c r="M2301" i="9"/>
  <c r="M2297" i="9"/>
  <c r="M2293" i="9"/>
  <c r="M2289" i="9"/>
  <c r="M2285" i="9"/>
  <c r="M2281" i="9"/>
  <c r="M2277" i="9"/>
  <c r="M2273" i="9"/>
  <c r="M2269" i="9"/>
  <c r="M2265" i="9"/>
  <c r="K2331" i="9"/>
  <c r="L2331" i="9" s="1"/>
  <c r="K2327" i="9"/>
  <c r="L2327" i="9" s="1"/>
  <c r="K2323" i="9"/>
  <c r="L2323" i="9" s="1"/>
  <c r="K2319" i="9"/>
  <c r="L2319" i="9" s="1"/>
  <c r="K2315" i="9"/>
  <c r="L2315" i="9" s="1"/>
  <c r="K2311" i="9"/>
  <c r="L2311" i="9" s="1"/>
  <c r="K2307" i="9"/>
  <c r="L2307" i="9" s="1"/>
  <c r="K2303" i="9"/>
  <c r="L2303" i="9" s="1"/>
  <c r="K2299" i="9"/>
  <c r="L2299" i="9" s="1"/>
  <c r="K2295" i="9"/>
  <c r="L2295" i="9" s="1"/>
  <c r="K2291" i="9"/>
  <c r="L2291" i="9" s="1"/>
  <c r="K2287" i="9"/>
  <c r="L2287" i="9" s="1"/>
  <c r="K2283" i="9"/>
  <c r="L2283" i="9" s="1"/>
  <c r="K2279" i="9"/>
  <c r="L2279" i="9" s="1"/>
  <c r="K2275" i="9"/>
  <c r="L2275" i="9" s="1"/>
  <c r="K2271" i="9"/>
  <c r="L2271" i="9" s="1"/>
  <c r="K2267" i="9"/>
  <c r="L2267" i="9" s="1"/>
  <c r="K2263" i="9"/>
  <c r="L2263" i="9" s="1"/>
  <c r="N2329" i="9"/>
  <c r="N2325" i="9"/>
  <c r="N2321" i="9"/>
  <c r="N2317" i="9"/>
  <c r="N2313" i="9"/>
  <c r="N2309" i="9"/>
  <c r="N2305" i="9"/>
  <c r="N2301" i="9"/>
  <c r="N2297" i="9"/>
  <c r="N2293" i="9"/>
  <c r="N2289" i="9"/>
  <c r="N2285" i="9"/>
  <c r="N2281" i="9"/>
  <c r="N2277" i="9"/>
  <c r="N2273" i="9"/>
  <c r="N2269" i="9"/>
  <c r="N2265" i="9"/>
  <c r="K2261" i="9"/>
  <c r="L2261" i="9" s="1"/>
  <c r="K2257" i="9"/>
  <c r="L2257" i="9" s="1"/>
  <c r="K2253" i="9"/>
  <c r="L2253" i="9" s="1"/>
  <c r="K2249" i="9"/>
  <c r="L2249" i="9" s="1"/>
  <c r="K2245" i="9"/>
  <c r="L2245" i="9" s="1"/>
  <c r="K2241" i="9"/>
  <c r="L2241" i="9" s="1"/>
  <c r="K2237" i="9"/>
  <c r="L2237" i="9" s="1"/>
  <c r="K2234" i="9"/>
  <c r="L2234" i="9" s="1"/>
  <c r="K2230" i="9"/>
  <c r="L2230" i="9" s="1"/>
  <c r="K2226" i="9"/>
  <c r="L2226" i="9" s="1"/>
  <c r="K2222" i="9"/>
  <c r="L2222" i="9" s="1"/>
  <c r="M2259" i="9"/>
  <c r="M2255" i="9"/>
  <c r="M2251" i="9"/>
  <c r="M2247" i="9"/>
  <c r="M2243" i="9"/>
  <c r="M2239" i="9"/>
  <c r="M2236" i="9"/>
  <c r="M2232" i="9"/>
  <c r="M2228" i="9"/>
  <c r="M2224" i="9"/>
  <c r="N2220" i="9"/>
  <c r="N2216" i="9"/>
  <c r="N2212" i="9"/>
  <c r="N2208" i="9"/>
  <c r="N2204" i="9"/>
  <c r="N2200" i="9"/>
  <c r="N2196" i="9"/>
  <c r="N2192" i="9"/>
  <c r="N2188" i="9"/>
  <c r="N2184" i="9"/>
  <c r="N2180" i="9"/>
  <c r="K2220" i="9"/>
  <c r="L2220" i="9" s="1"/>
  <c r="K2216" i="9"/>
  <c r="L2216" i="9" s="1"/>
  <c r="K2212" i="9"/>
  <c r="L2212" i="9" s="1"/>
  <c r="K2208" i="9"/>
  <c r="L2208" i="9" s="1"/>
  <c r="K2204" i="9"/>
  <c r="L2204" i="9" s="1"/>
  <c r="K2200" i="9"/>
  <c r="L2200" i="9" s="1"/>
  <c r="K2196" i="9"/>
  <c r="L2196" i="9" s="1"/>
  <c r="K2192" i="9"/>
  <c r="L2192" i="9" s="1"/>
  <c r="K2188" i="9"/>
  <c r="L2188" i="9" s="1"/>
  <c r="K2184" i="9"/>
  <c r="L2184" i="9" s="1"/>
  <c r="K2180" i="9"/>
  <c r="L2180" i="9" s="1"/>
  <c r="N2218" i="9"/>
  <c r="N2214" i="9"/>
  <c r="N2210" i="9"/>
  <c r="N2206" i="9"/>
  <c r="N2202" i="9"/>
  <c r="N2198" i="9"/>
  <c r="N2194" i="9"/>
  <c r="N2190" i="9"/>
  <c r="N2186" i="9"/>
  <c r="N2182" i="9"/>
  <c r="N2178" i="9"/>
  <c r="N2130" i="9"/>
  <c r="N2126" i="9"/>
  <c r="M2126" i="9"/>
  <c r="M2124" i="9"/>
  <c r="M2128" i="9"/>
  <c r="N2173" i="9"/>
  <c r="N2169" i="9"/>
  <c r="N2165" i="9"/>
  <c r="N2161" i="9"/>
  <c r="N2157" i="9"/>
  <c r="N2153" i="9"/>
  <c r="N2149" i="9"/>
  <c r="N2145" i="9"/>
  <c r="N2141" i="9"/>
  <c r="N2137" i="9"/>
  <c r="N2133" i="9"/>
  <c r="K2169" i="9"/>
  <c r="L2169" i="9" s="1"/>
  <c r="K2161" i="9"/>
  <c r="L2161" i="9" s="1"/>
  <c r="K2153" i="9"/>
  <c r="L2153" i="9" s="1"/>
  <c r="K2145" i="9"/>
  <c r="L2145" i="9" s="1"/>
  <c r="K2137" i="9"/>
  <c r="L2137" i="9" s="1"/>
  <c r="K2176" i="9"/>
  <c r="L2176" i="9" s="1"/>
  <c r="K2172" i="9"/>
  <c r="L2172" i="9" s="1"/>
  <c r="K2168" i="9"/>
  <c r="L2168" i="9" s="1"/>
  <c r="K2164" i="9"/>
  <c r="L2164" i="9" s="1"/>
  <c r="K2160" i="9"/>
  <c r="L2160" i="9" s="1"/>
  <c r="K2156" i="9"/>
  <c r="L2156" i="9" s="1"/>
  <c r="K2152" i="9"/>
  <c r="L2152" i="9" s="1"/>
  <c r="K2148" i="9"/>
  <c r="L2148" i="9" s="1"/>
  <c r="K2144" i="9"/>
  <c r="L2144" i="9" s="1"/>
  <c r="K2140" i="9"/>
  <c r="L2140" i="9" s="1"/>
  <c r="K2136" i="9"/>
  <c r="L2136" i="9" s="1"/>
  <c r="K2132" i="9"/>
  <c r="L2132" i="9" s="1"/>
  <c r="K2128" i="9"/>
  <c r="L2128" i="9" s="1"/>
  <c r="K2124" i="9"/>
  <c r="L2124" i="9" s="1"/>
  <c r="N2063" i="9"/>
  <c r="N2059" i="9"/>
  <c r="N2055" i="9"/>
  <c r="N2051" i="9"/>
  <c r="N2047" i="9"/>
  <c r="N2043" i="9"/>
  <c r="N2039" i="9"/>
  <c r="N2035" i="9"/>
  <c r="N2031" i="9"/>
  <c r="N2027" i="9"/>
  <c r="N2023" i="9"/>
  <c r="N2019" i="9"/>
  <c r="N2015" i="9"/>
  <c r="N2011" i="9"/>
  <c r="M2061" i="9"/>
  <c r="M2057" i="9"/>
  <c r="M2053" i="9"/>
  <c r="M2049" i="9"/>
  <c r="M2045" i="9"/>
  <c r="M2041" i="9"/>
  <c r="M2037" i="9"/>
  <c r="M2033" i="9"/>
  <c r="M2029" i="9"/>
  <c r="M2025" i="9"/>
  <c r="M2021" i="9"/>
  <c r="M2017" i="9"/>
  <c r="M2013" i="9"/>
  <c r="K2063" i="9"/>
  <c r="L2063" i="9" s="1"/>
  <c r="K2059" i="9"/>
  <c r="L2059" i="9" s="1"/>
  <c r="K2055" i="9"/>
  <c r="L2055" i="9" s="1"/>
  <c r="K2051" i="9"/>
  <c r="L2051" i="9" s="1"/>
  <c r="K2047" i="9"/>
  <c r="L2047" i="9" s="1"/>
  <c r="K2043" i="9"/>
  <c r="L2043" i="9" s="1"/>
  <c r="K2039" i="9"/>
  <c r="L2039" i="9" s="1"/>
  <c r="K2035" i="9"/>
  <c r="L2035" i="9" s="1"/>
  <c r="K2031" i="9"/>
  <c r="L2031" i="9" s="1"/>
  <c r="K2027" i="9"/>
  <c r="L2027" i="9" s="1"/>
  <c r="K2023" i="9"/>
  <c r="L2023" i="9" s="1"/>
  <c r="K2019" i="9"/>
  <c r="L2019" i="9" s="1"/>
  <c r="K2015" i="9"/>
  <c r="L2015" i="9" s="1"/>
  <c r="K2011" i="9"/>
  <c r="L2011" i="9" s="1"/>
  <c r="N2061" i="9"/>
  <c r="N2057" i="9"/>
  <c r="N2053" i="9"/>
  <c r="N2049" i="9"/>
  <c r="N2045" i="9"/>
  <c r="N2041" i="9"/>
  <c r="N2037" i="9"/>
  <c r="N2033" i="9"/>
  <c r="N2029" i="9"/>
  <c r="N2025" i="9"/>
  <c r="N2021" i="9"/>
  <c r="N2017" i="9"/>
  <c r="N2013" i="9"/>
  <c r="M2007" i="9"/>
  <c r="M2003" i="9"/>
  <c r="M1999" i="9"/>
  <c r="M1995" i="9"/>
  <c r="M1991" i="9"/>
  <c r="M1987" i="9"/>
  <c r="M1983" i="9"/>
  <c r="M1979" i="9"/>
  <c r="M1975" i="9"/>
  <c r="M1971" i="9"/>
  <c r="M1967" i="9"/>
  <c r="M1963" i="9"/>
  <c r="M1959" i="9"/>
  <c r="M1955" i="9"/>
  <c r="M1951" i="9"/>
  <c r="K2009" i="9"/>
  <c r="L2009" i="9" s="1"/>
  <c r="K2005" i="9"/>
  <c r="L2005" i="9" s="1"/>
  <c r="K2001" i="9"/>
  <c r="L2001" i="9" s="1"/>
  <c r="K1997" i="9"/>
  <c r="L1997" i="9" s="1"/>
  <c r="K1993" i="9"/>
  <c r="L1993" i="9" s="1"/>
  <c r="K1989" i="9"/>
  <c r="L1989" i="9" s="1"/>
  <c r="K1985" i="9"/>
  <c r="L1985" i="9" s="1"/>
  <c r="K1981" i="9"/>
  <c r="L1981" i="9" s="1"/>
  <c r="K1977" i="9"/>
  <c r="L1977" i="9" s="1"/>
  <c r="K1973" i="9"/>
  <c r="L1973" i="9" s="1"/>
  <c r="K1969" i="9"/>
  <c r="L1969" i="9" s="1"/>
  <c r="K1965" i="9"/>
  <c r="L1965" i="9" s="1"/>
  <c r="K1961" i="9"/>
  <c r="L1961" i="9" s="1"/>
  <c r="K1957" i="9"/>
  <c r="L1957" i="9" s="1"/>
  <c r="K1953" i="9"/>
  <c r="L1953" i="9" s="1"/>
  <c r="K1949" i="9"/>
  <c r="L1949" i="9" s="1"/>
  <c r="N2007" i="9"/>
  <c r="N2003" i="9"/>
  <c r="N1999" i="9"/>
  <c r="N1995" i="9"/>
  <c r="N1991" i="9"/>
  <c r="N1987" i="9"/>
  <c r="N1983" i="9"/>
  <c r="N1979" i="9"/>
  <c r="N1975" i="9"/>
  <c r="N1971" i="9"/>
  <c r="N1967" i="9"/>
  <c r="N1963" i="9"/>
  <c r="N1959" i="9"/>
  <c r="N1955" i="9"/>
  <c r="N1951" i="9"/>
  <c r="N1944" i="9"/>
  <c r="N1940" i="9"/>
  <c r="N1936" i="9"/>
  <c r="N1932" i="9"/>
  <c r="N1928" i="9"/>
  <c r="K1946" i="9"/>
  <c r="L1946" i="9" s="1"/>
  <c r="K1938" i="9"/>
  <c r="L1938" i="9" s="1"/>
  <c r="K1934" i="9"/>
  <c r="L1934" i="9" s="1"/>
  <c r="M1944" i="9"/>
  <c r="M1940" i="9"/>
  <c r="M1936" i="9"/>
  <c r="M1932" i="9"/>
  <c r="M1928" i="9"/>
  <c r="K1942" i="9"/>
  <c r="L1942" i="9" s="1"/>
  <c r="K1930" i="9"/>
  <c r="L1930" i="9" s="1"/>
  <c r="N1923" i="9"/>
  <c r="N1919" i="9"/>
  <c r="N1915" i="9"/>
  <c r="N1911" i="9"/>
  <c r="N1907" i="9"/>
  <c r="N1903" i="9"/>
  <c r="N1899" i="9"/>
  <c r="N1895" i="9"/>
  <c r="N1891" i="9"/>
  <c r="K1925" i="9"/>
  <c r="L1925" i="9" s="1"/>
  <c r="K1921" i="9"/>
  <c r="L1921" i="9" s="1"/>
  <c r="K1917" i="9"/>
  <c r="L1917" i="9" s="1"/>
  <c r="K1913" i="9"/>
  <c r="L1913" i="9" s="1"/>
  <c r="K1909" i="9"/>
  <c r="L1909" i="9" s="1"/>
  <c r="K1905" i="9"/>
  <c r="L1905" i="9" s="1"/>
  <c r="K1901" i="9"/>
  <c r="L1901" i="9" s="1"/>
  <c r="K1897" i="9"/>
  <c r="L1897" i="9" s="1"/>
  <c r="K1893" i="9"/>
  <c r="L1893" i="9" s="1"/>
  <c r="M1923" i="9"/>
  <c r="M1919" i="9"/>
  <c r="M1915" i="9"/>
  <c r="M1911" i="9"/>
  <c r="M1907" i="9"/>
  <c r="M1903" i="9"/>
  <c r="M1899" i="9"/>
  <c r="M1895" i="9"/>
  <c r="M1891" i="9"/>
  <c r="N1886" i="9"/>
  <c r="N1882" i="9"/>
  <c r="N1878" i="9"/>
  <c r="N1874" i="9"/>
  <c r="N1870" i="9"/>
  <c r="N1866" i="9"/>
  <c r="N1862" i="9"/>
  <c r="N1858" i="9"/>
  <c r="N1854" i="9"/>
  <c r="N1850" i="9"/>
  <c r="N1846" i="9"/>
  <c r="N1842" i="9"/>
  <c r="N1838" i="9"/>
  <c r="N1834" i="9"/>
  <c r="N1830" i="9"/>
  <c r="N1826" i="9"/>
  <c r="N1822" i="9"/>
  <c r="M1886" i="9"/>
  <c r="M1882" i="9"/>
  <c r="M1878" i="9"/>
  <c r="M1874" i="9"/>
  <c r="M1870" i="9"/>
  <c r="M1866" i="9"/>
  <c r="M1862" i="9"/>
  <c r="M1858" i="9"/>
  <c r="M1854" i="9"/>
  <c r="M1850" i="9"/>
  <c r="M1846" i="9"/>
  <c r="M1842" i="9"/>
  <c r="M1838" i="9"/>
  <c r="M1834" i="9"/>
  <c r="M1830" i="9"/>
  <c r="M1826" i="9"/>
  <c r="M1822" i="9"/>
  <c r="N1888" i="9"/>
  <c r="N1884" i="9"/>
  <c r="N1880" i="9"/>
  <c r="N1876" i="9"/>
  <c r="N1872" i="9"/>
  <c r="N1868" i="9"/>
  <c r="N1864" i="9"/>
  <c r="N1860" i="9"/>
  <c r="N1856" i="9"/>
  <c r="N1852" i="9"/>
  <c r="N1848" i="9"/>
  <c r="N1844" i="9"/>
  <c r="N1840" i="9"/>
  <c r="N1836" i="9"/>
  <c r="N1832" i="9"/>
  <c r="N1828" i="9"/>
  <c r="N1824" i="9"/>
  <c r="M1888" i="9"/>
  <c r="M1884" i="9"/>
  <c r="M1880" i="9"/>
  <c r="M1876" i="9"/>
  <c r="M1872" i="9"/>
  <c r="M1868" i="9"/>
  <c r="M1864" i="9"/>
  <c r="M1860" i="9"/>
  <c r="M1856" i="9"/>
  <c r="M1852" i="9"/>
  <c r="M1848" i="9"/>
  <c r="M1844" i="9"/>
  <c r="M1840" i="9"/>
  <c r="M1836" i="9"/>
  <c r="M1832" i="9"/>
  <c r="M1828" i="9"/>
  <c r="M1824" i="9"/>
  <c r="K1815" i="9"/>
  <c r="L1815" i="9" s="1"/>
  <c r="N1817" i="9"/>
  <c r="N1813" i="9"/>
  <c r="N1809" i="9"/>
  <c r="N1805" i="9"/>
  <c r="N1801" i="9"/>
  <c r="N1797" i="9"/>
  <c r="N1793" i="9"/>
  <c r="N1789" i="9"/>
  <c r="N1785" i="9"/>
  <c r="N1781" i="9"/>
  <c r="N1777" i="9"/>
  <c r="N1773" i="9"/>
  <c r="N1765" i="9"/>
  <c r="N1753" i="9"/>
  <c r="N1737" i="9"/>
  <c r="N1721" i="9"/>
  <c r="N1709" i="9"/>
  <c r="M1753" i="9"/>
  <c r="M1737" i="9"/>
  <c r="M1721" i="9"/>
  <c r="M1705" i="9"/>
  <c r="K1761" i="9"/>
  <c r="L1761" i="9" s="1"/>
  <c r="K1745" i="9"/>
  <c r="L1745" i="9" s="1"/>
  <c r="K1729" i="9"/>
  <c r="L1729" i="9" s="1"/>
  <c r="K1713" i="9"/>
  <c r="L1713" i="9" s="1"/>
  <c r="N1761" i="9"/>
  <c r="N1749" i="9"/>
  <c r="N1733" i="9"/>
  <c r="N1717" i="9"/>
  <c r="N1705" i="9"/>
  <c r="M1701" i="9"/>
  <c r="N1759" i="9"/>
  <c r="N1745" i="9"/>
  <c r="N1729" i="9"/>
  <c r="N1724" i="9"/>
  <c r="M1734" i="9"/>
  <c r="M1740" i="9"/>
  <c r="K1730" i="9"/>
  <c r="L1730" i="9" s="1"/>
  <c r="K1770" i="9"/>
  <c r="L1770" i="9" s="1"/>
  <c r="N1712" i="9"/>
  <c r="N1744" i="9"/>
  <c r="M1770" i="9"/>
  <c r="K1768" i="9"/>
  <c r="L1768" i="9" s="1"/>
  <c r="K1752" i="9"/>
  <c r="L1752" i="9" s="1"/>
  <c r="N1708" i="9"/>
  <c r="N1762" i="9"/>
  <c r="N1728" i="9"/>
  <c r="K1722" i="9"/>
  <c r="L1722" i="9" s="1"/>
  <c r="N1706" i="9"/>
  <c r="M1766" i="9"/>
  <c r="K1738" i="9"/>
  <c r="L1738" i="9" s="1"/>
  <c r="K1718" i="9"/>
  <c r="L1718" i="9" s="1"/>
  <c r="N1746" i="9"/>
  <c r="N1756" i="9"/>
  <c r="N1748" i="9"/>
  <c r="N1740" i="9"/>
  <c r="N1726" i="9"/>
  <c r="N1720" i="9"/>
  <c r="M1722" i="9"/>
  <c r="M1760" i="9"/>
  <c r="M1771" i="9"/>
  <c r="M1758" i="9"/>
  <c r="M1706" i="9"/>
  <c r="M1702" i="9"/>
  <c r="K1742" i="9"/>
  <c r="L1742" i="9" s="1"/>
  <c r="K1750" i="9"/>
  <c r="L1750" i="9" s="1"/>
  <c r="K1710" i="9"/>
  <c r="L1710" i="9" s="1"/>
  <c r="N1767" i="9"/>
  <c r="N1742" i="9"/>
  <c r="N1710" i="9"/>
  <c r="M1738" i="9"/>
  <c r="K1754" i="9"/>
  <c r="L1754" i="9" s="1"/>
  <c r="K1708" i="9"/>
  <c r="L1708" i="9" s="1"/>
  <c r="N1711" i="9"/>
  <c r="N1743" i="9"/>
  <c r="K1714" i="9"/>
  <c r="L1714" i="9" s="1"/>
  <c r="M1719" i="9"/>
  <c r="M1724" i="9"/>
  <c r="N1754" i="9"/>
  <c r="N1703" i="9"/>
  <c r="N1735" i="9"/>
  <c r="M1726" i="9"/>
  <c r="M1763" i="9"/>
  <c r="M1747" i="9"/>
  <c r="M1731" i="9"/>
  <c r="M1715" i="9"/>
  <c r="K1760" i="9"/>
  <c r="L1760" i="9" s="1"/>
  <c r="K1744" i="9"/>
  <c r="L1744" i="9" s="1"/>
  <c r="K1728" i="9"/>
  <c r="L1728" i="9" s="1"/>
  <c r="K1712" i="9"/>
  <c r="L1712" i="9" s="1"/>
  <c r="M1704" i="9"/>
  <c r="M1720" i="9"/>
  <c r="M1736" i="9"/>
  <c r="M1752" i="9"/>
  <c r="M1768" i="9"/>
  <c r="N1766" i="9"/>
  <c r="N1750" i="9"/>
  <c r="N1734" i="9"/>
  <c r="N1718" i="9"/>
  <c r="N1702" i="9"/>
  <c r="M1762" i="9"/>
  <c r="M1746" i="9"/>
  <c r="M1730" i="9"/>
  <c r="M1714" i="9"/>
  <c r="K1764" i="9"/>
  <c r="L1764" i="9" s="1"/>
  <c r="K1748" i="9"/>
  <c r="L1748" i="9" s="1"/>
  <c r="K1732" i="9"/>
  <c r="L1732" i="9" s="1"/>
  <c r="K1716" i="9"/>
  <c r="L1716" i="9" s="1"/>
  <c r="N1707" i="9"/>
  <c r="N1723" i="9"/>
  <c r="N1739" i="9"/>
  <c r="N1755" i="9"/>
  <c r="K1767" i="9"/>
  <c r="L1767" i="9" s="1"/>
  <c r="K1763" i="9"/>
  <c r="L1763" i="9" s="1"/>
  <c r="K1759" i="9"/>
  <c r="L1759" i="9" s="1"/>
  <c r="K1755" i="9"/>
  <c r="L1755" i="9" s="1"/>
  <c r="K1751" i="9"/>
  <c r="L1751" i="9" s="1"/>
  <c r="K1747" i="9"/>
  <c r="L1747" i="9" s="1"/>
  <c r="K1743" i="9"/>
  <c r="L1743" i="9" s="1"/>
  <c r="K1739" i="9"/>
  <c r="L1739" i="9" s="1"/>
  <c r="K1735" i="9"/>
  <c r="L1735" i="9" s="1"/>
  <c r="K1731" i="9"/>
  <c r="L1731" i="9" s="1"/>
  <c r="K1727" i="9"/>
  <c r="L1727" i="9" s="1"/>
  <c r="K1723" i="9"/>
  <c r="L1723" i="9" s="1"/>
  <c r="K1719" i="9"/>
  <c r="L1719" i="9" s="1"/>
  <c r="K1715" i="9"/>
  <c r="L1715" i="9" s="1"/>
  <c r="K1711" i="9"/>
  <c r="L1711" i="9" s="1"/>
  <c r="K1707" i="9"/>
  <c r="L1707" i="9" s="1"/>
  <c r="K1703" i="9"/>
  <c r="L1703" i="9" s="1"/>
  <c r="O6" i="9"/>
  <c r="O4" i="9"/>
  <c r="O5" i="9"/>
  <c r="O7" i="9"/>
  <c r="R18" i="1" l="1"/>
  <c r="O9" i="1"/>
  <c r="O10" i="1"/>
  <c r="O11" i="1"/>
  <c r="O12" i="1"/>
  <c r="O13" i="1"/>
  <c r="O14" i="1"/>
  <c r="O15" i="1"/>
  <c r="O16" i="1"/>
  <c r="O17" i="1"/>
  <c r="O8" i="1"/>
  <c r="Q18" i="1"/>
  <c r="M5" i="1"/>
  <c r="M3" i="1"/>
  <c r="M4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N1700" i="1" l="1"/>
  <c r="N1699" i="1"/>
  <c r="N1698" i="1"/>
  <c r="N1697" i="1"/>
  <c r="N1696" i="1"/>
  <c r="N1695" i="1"/>
  <c r="N1694" i="1"/>
  <c r="N1693" i="1"/>
  <c r="N1692" i="1"/>
  <c r="N1691" i="1"/>
  <c r="N1690" i="1"/>
  <c r="N1689" i="1"/>
  <c r="N1688" i="1"/>
  <c r="N1687" i="1"/>
  <c r="N1686" i="1"/>
  <c r="N1685" i="1"/>
  <c r="N1684" i="1"/>
  <c r="N1683" i="1"/>
  <c r="N1682" i="1"/>
  <c r="N1681" i="1"/>
  <c r="N1680" i="1"/>
  <c r="N1679" i="1"/>
  <c r="N1678" i="1"/>
  <c r="N1677" i="1"/>
  <c r="N1676" i="1"/>
  <c r="N1675" i="1"/>
  <c r="N1674" i="1"/>
  <c r="N1673" i="1"/>
  <c r="N1672" i="1"/>
  <c r="N1671" i="1"/>
  <c r="N1670" i="1"/>
  <c r="N1669" i="1"/>
  <c r="N1668" i="1"/>
  <c r="N1667" i="1"/>
  <c r="N1666" i="1"/>
  <c r="N1665" i="1"/>
  <c r="N1664" i="1"/>
  <c r="N1663" i="1"/>
  <c r="N1662" i="1"/>
  <c r="N1661" i="1"/>
  <c r="N1660" i="1"/>
  <c r="N1659" i="1"/>
  <c r="N1658" i="1"/>
  <c r="N1657" i="1"/>
  <c r="N1656" i="1"/>
  <c r="N1655" i="1"/>
  <c r="N1654" i="1"/>
  <c r="N1653" i="1"/>
  <c r="N1652" i="1"/>
  <c r="N1651" i="1"/>
  <c r="N1650" i="1"/>
  <c r="N1649" i="1"/>
  <c r="N1648" i="1"/>
  <c r="N1647" i="1"/>
  <c r="N1646" i="1"/>
  <c r="N1645" i="1"/>
  <c r="N1644" i="1"/>
  <c r="N1643" i="1"/>
  <c r="N1642" i="1"/>
  <c r="N1641" i="1"/>
  <c r="N1640" i="1"/>
  <c r="N1639" i="1"/>
  <c r="N1638" i="1"/>
  <c r="N1637" i="1"/>
  <c r="N1636" i="1"/>
  <c r="N1635" i="1"/>
  <c r="N1634" i="1"/>
  <c r="N1633" i="1"/>
  <c r="N1632" i="1"/>
  <c r="N1631" i="1"/>
  <c r="N1630" i="1"/>
  <c r="N1629" i="1"/>
  <c r="N1628" i="1"/>
  <c r="N1627" i="1"/>
  <c r="N1626" i="1"/>
  <c r="N1625" i="1"/>
  <c r="N1624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10" i="1"/>
  <c r="N1609" i="1"/>
  <c r="N1608" i="1"/>
  <c r="N1607" i="1"/>
  <c r="N1606" i="1"/>
  <c r="N1605" i="1"/>
  <c r="N1604" i="1"/>
  <c r="N1603" i="1"/>
  <c r="N1602" i="1"/>
  <c r="N1601" i="1"/>
  <c r="N1600" i="1"/>
  <c r="N1599" i="1"/>
  <c r="N1598" i="1"/>
  <c r="N1597" i="1"/>
  <c r="N1596" i="1"/>
  <c r="N1595" i="1"/>
  <c r="N1594" i="1"/>
  <c r="N1593" i="1"/>
  <c r="N1592" i="1"/>
  <c r="N1591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1571" i="1"/>
  <c r="N1570" i="1"/>
  <c r="N1569" i="1"/>
  <c r="N1568" i="1"/>
  <c r="N1567" i="1"/>
  <c r="N1566" i="1"/>
  <c r="N1565" i="1"/>
  <c r="N1564" i="1"/>
  <c r="N1563" i="1"/>
  <c r="N1562" i="1"/>
  <c r="N1561" i="1"/>
  <c r="N1560" i="1"/>
  <c r="N1559" i="1"/>
  <c r="N1558" i="1"/>
  <c r="N1557" i="1"/>
  <c r="N1556" i="1"/>
  <c r="N1555" i="1"/>
  <c r="N1554" i="1"/>
  <c r="N1553" i="1"/>
  <c r="N1552" i="1"/>
  <c r="N1551" i="1"/>
  <c r="N1550" i="1"/>
  <c r="N1549" i="1"/>
  <c r="N1548" i="1"/>
  <c r="N1547" i="1"/>
  <c r="N1546" i="1"/>
  <c r="N1545" i="1"/>
  <c r="N1544" i="1"/>
  <c r="N1543" i="1"/>
  <c r="N1542" i="1"/>
  <c r="N1541" i="1"/>
  <c r="N1540" i="1"/>
  <c r="N1539" i="1"/>
  <c r="N1538" i="1"/>
  <c r="N1537" i="1"/>
  <c r="N1536" i="1"/>
  <c r="N1535" i="1"/>
  <c r="N1534" i="1"/>
  <c r="N1533" i="1"/>
  <c r="N1532" i="1"/>
  <c r="N1531" i="1"/>
  <c r="N1530" i="1"/>
  <c r="N1529" i="1"/>
  <c r="N1528" i="1"/>
  <c r="N1527" i="1"/>
  <c r="N1526" i="1"/>
  <c r="N1525" i="1"/>
  <c r="N1524" i="1"/>
  <c r="N1523" i="1"/>
  <c r="N1522" i="1"/>
  <c r="N1521" i="1"/>
  <c r="N1520" i="1"/>
  <c r="N1519" i="1"/>
  <c r="N1518" i="1"/>
  <c r="N1517" i="1"/>
  <c r="N1516" i="1"/>
  <c r="N1515" i="1"/>
  <c r="N1514" i="1"/>
  <c r="N1513" i="1"/>
  <c r="N1512" i="1"/>
  <c r="N1511" i="1"/>
  <c r="N1510" i="1"/>
  <c r="N1509" i="1"/>
  <c r="N1508" i="1"/>
  <c r="N1507" i="1"/>
  <c r="N1506" i="1"/>
  <c r="N1505" i="1"/>
  <c r="N1504" i="1"/>
  <c r="N1503" i="1"/>
  <c r="N1502" i="1"/>
  <c r="N1501" i="1"/>
  <c r="N1500" i="1"/>
  <c r="N1499" i="1"/>
  <c r="N1498" i="1"/>
  <c r="N1497" i="1"/>
  <c r="N1496" i="1"/>
  <c r="N1495" i="1"/>
  <c r="N1494" i="1"/>
  <c r="N1493" i="1"/>
  <c r="N1492" i="1"/>
  <c r="N1491" i="1"/>
  <c r="N1490" i="1"/>
  <c r="N1489" i="1"/>
  <c r="N1488" i="1"/>
  <c r="N1487" i="1"/>
  <c r="N1486" i="1"/>
  <c r="N1485" i="1"/>
  <c r="N1484" i="1"/>
  <c r="N1483" i="1"/>
  <c r="N1482" i="1"/>
  <c r="N1481" i="1"/>
  <c r="N1480" i="1"/>
  <c r="N1479" i="1"/>
  <c r="N1478" i="1"/>
  <c r="N1477" i="1"/>
  <c r="N1476" i="1"/>
  <c r="N1475" i="1"/>
  <c r="N1474" i="1"/>
  <c r="N1473" i="1"/>
  <c r="N1472" i="1"/>
  <c r="N1471" i="1"/>
  <c r="N1470" i="1"/>
  <c r="N1469" i="1"/>
  <c r="N1468" i="1"/>
  <c r="N1467" i="1"/>
  <c r="N1466" i="1"/>
  <c r="N1465" i="1"/>
  <c r="N1464" i="1"/>
  <c r="N1463" i="1"/>
  <c r="N1462" i="1"/>
  <c r="N1461" i="1"/>
  <c r="N1460" i="1"/>
  <c r="N1459" i="1"/>
  <c r="N1458" i="1"/>
  <c r="N1457" i="1"/>
  <c r="N1456" i="1"/>
  <c r="N1455" i="1"/>
  <c r="N1454" i="1"/>
  <c r="N1453" i="1"/>
  <c r="N1452" i="1"/>
  <c r="N1451" i="1"/>
  <c r="N1450" i="1"/>
  <c r="N1449" i="1"/>
  <c r="N1448" i="1"/>
  <c r="N1447" i="1"/>
  <c r="N1446" i="1"/>
  <c r="N1445" i="1"/>
  <c r="N1444" i="1"/>
  <c r="N1443" i="1"/>
  <c r="N1442" i="1"/>
  <c r="N1441" i="1"/>
  <c r="N1440" i="1"/>
  <c r="N1439" i="1"/>
  <c r="N1438" i="1"/>
  <c r="N1437" i="1"/>
  <c r="N1436" i="1"/>
  <c r="N1435" i="1"/>
  <c r="N1434" i="1"/>
  <c r="N1433" i="1"/>
  <c r="N1432" i="1"/>
  <c r="N1431" i="1"/>
  <c r="N1430" i="1"/>
  <c r="N1429" i="1"/>
  <c r="N1428" i="1"/>
  <c r="N1427" i="1"/>
  <c r="N1426" i="1"/>
  <c r="N1425" i="1"/>
  <c r="N1424" i="1"/>
  <c r="N1423" i="1"/>
  <c r="N1422" i="1"/>
  <c r="N1421" i="1"/>
  <c r="N1420" i="1"/>
  <c r="N1419" i="1"/>
  <c r="N1418" i="1"/>
  <c r="N1417" i="1"/>
  <c r="N1416" i="1"/>
  <c r="N1415" i="1"/>
  <c r="N1414" i="1"/>
  <c r="N1413" i="1"/>
  <c r="N1412" i="1"/>
  <c r="N1411" i="1"/>
  <c r="N1410" i="1"/>
  <c r="N1409" i="1"/>
  <c r="N1408" i="1"/>
  <c r="N1407" i="1"/>
  <c r="N1406" i="1"/>
  <c r="N1405" i="1"/>
  <c r="N1404" i="1"/>
  <c r="N1403" i="1"/>
  <c r="N1402" i="1"/>
  <c r="N1401" i="1"/>
  <c r="N1400" i="1"/>
  <c r="N1399" i="1"/>
  <c r="N1398" i="1"/>
  <c r="N1397" i="1"/>
  <c r="N1396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O3" i="1" s="1"/>
  <c r="I1" i="1"/>
  <c r="I2" i="8" l="1"/>
  <c r="L42" i="4" l="1"/>
  <c r="H49" i="4"/>
  <c r="H50" i="4"/>
  <c r="F31" i="2"/>
  <c r="F22" i="2"/>
  <c r="F39" i="2"/>
  <c r="F16" i="2"/>
  <c r="D73" i="4" l="1"/>
  <c r="M42" i="4"/>
  <c r="G7" i="2"/>
  <c r="G8" i="2"/>
  <c r="H48" i="4" l="1"/>
  <c r="H47" i="4"/>
  <c r="H46" i="4"/>
  <c r="H40" i="4"/>
  <c r="H39" i="4"/>
  <c r="H38" i="4"/>
  <c r="H37" i="4"/>
  <c r="L34" i="4"/>
  <c r="G13" i="2"/>
  <c r="G12" i="2"/>
  <c r="G11" i="2"/>
  <c r="G10" i="2"/>
  <c r="G9" i="2"/>
  <c r="G6" i="2"/>
  <c r="G5" i="2"/>
  <c r="G4" i="2"/>
  <c r="F17" i="2" s="1"/>
  <c r="K1700" i="1"/>
  <c r="L1700" i="1" s="1"/>
  <c r="E1700" i="1"/>
  <c r="K1699" i="1"/>
  <c r="L1699" i="1" s="1"/>
  <c r="E1699" i="1"/>
  <c r="K1698" i="1"/>
  <c r="L1698" i="1" s="1"/>
  <c r="E1698" i="1"/>
  <c r="K1697" i="1"/>
  <c r="L1697" i="1" s="1"/>
  <c r="E1697" i="1"/>
  <c r="K1696" i="1"/>
  <c r="L1696" i="1" s="1"/>
  <c r="E1696" i="1"/>
  <c r="K1695" i="1"/>
  <c r="L1695" i="1" s="1"/>
  <c r="E1695" i="1"/>
  <c r="K1694" i="1"/>
  <c r="L1694" i="1" s="1"/>
  <c r="E1694" i="1"/>
  <c r="K1693" i="1"/>
  <c r="L1693" i="1" s="1"/>
  <c r="E1693" i="1"/>
  <c r="K1692" i="1"/>
  <c r="L1692" i="1" s="1"/>
  <c r="E1692" i="1"/>
  <c r="K1691" i="1"/>
  <c r="L1691" i="1" s="1"/>
  <c r="E1691" i="1"/>
  <c r="K1690" i="1"/>
  <c r="L1690" i="1" s="1"/>
  <c r="E1690" i="1"/>
  <c r="K1689" i="1"/>
  <c r="L1689" i="1" s="1"/>
  <c r="E1689" i="1"/>
  <c r="K1688" i="1"/>
  <c r="L1688" i="1" s="1"/>
  <c r="E1688" i="1"/>
  <c r="K1687" i="1"/>
  <c r="L1687" i="1" s="1"/>
  <c r="E1687" i="1"/>
  <c r="K1686" i="1"/>
  <c r="L1686" i="1" s="1"/>
  <c r="E1686" i="1"/>
  <c r="K1685" i="1"/>
  <c r="L1685" i="1" s="1"/>
  <c r="E1685" i="1"/>
  <c r="K1684" i="1"/>
  <c r="L1684" i="1" s="1"/>
  <c r="E1684" i="1"/>
  <c r="K1683" i="1"/>
  <c r="L1683" i="1" s="1"/>
  <c r="E1683" i="1"/>
  <c r="K1682" i="1"/>
  <c r="L1682" i="1" s="1"/>
  <c r="E1682" i="1"/>
  <c r="K1681" i="1"/>
  <c r="L1681" i="1" s="1"/>
  <c r="E1681" i="1"/>
  <c r="K1680" i="1"/>
  <c r="L1680" i="1" s="1"/>
  <c r="E1680" i="1"/>
  <c r="K1679" i="1"/>
  <c r="L1679" i="1" s="1"/>
  <c r="E1679" i="1"/>
  <c r="K1678" i="1"/>
  <c r="L1678" i="1" s="1"/>
  <c r="E1678" i="1"/>
  <c r="K1677" i="1"/>
  <c r="L1677" i="1" s="1"/>
  <c r="E1677" i="1"/>
  <c r="K1676" i="1"/>
  <c r="L1676" i="1" s="1"/>
  <c r="E1676" i="1"/>
  <c r="K1675" i="1"/>
  <c r="L1675" i="1" s="1"/>
  <c r="E1675" i="1"/>
  <c r="K1674" i="1"/>
  <c r="L1674" i="1" s="1"/>
  <c r="E1674" i="1"/>
  <c r="K1673" i="1"/>
  <c r="L1673" i="1" s="1"/>
  <c r="E1673" i="1"/>
  <c r="K1672" i="1"/>
  <c r="L1672" i="1" s="1"/>
  <c r="E1672" i="1"/>
  <c r="K1671" i="1"/>
  <c r="L1671" i="1" s="1"/>
  <c r="E1671" i="1"/>
  <c r="K1670" i="1"/>
  <c r="L1670" i="1" s="1"/>
  <c r="E1670" i="1"/>
  <c r="K1669" i="1"/>
  <c r="L1669" i="1" s="1"/>
  <c r="E1669" i="1"/>
  <c r="K1668" i="1"/>
  <c r="L1668" i="1" s="1"/>
  <c r="E1668" i="1"/>
  <c r="K1667" i="1"/>
  <c r="L1667" i="1" s="1"/>
  <c r="E1667" i="1"/>
  <c r="K1666" i="1"/>
  <c r="L1666" i="1" s="1"/>
  <c r="E1666" i="1"/>
  <c r="K1665" i="1"/>
  <c r="L1665" i="1" s="1"/>
  <c r="E1665" i="1"/>
  <c r="K1664" i="1"/>
  <c r="L1664" i="1" s="1"/>
  <c r="E1664" i="1"/>
  <c r="K1663" i="1"/>
  <c r="L1663" i="1" s="1"/>
  <c r="E1663" i="1"/>
  <c r="K1662" i="1"/>
  <c r="L1662" i="1" s="1"/>
  <c r="E1662" i="1"/>
  <c r="K1661" i="1"/>
  <c r="L1661" i="1" s="1"/>
  <c r="E1661" i="1"/>
  <c r="K1660" i="1"/>
  <c r="L1660" i="1" s="1"/>
  <c r="E1660" i="1"/>
  <c r="K1659" i="1"/>
  <c r="L1659" i="1" s="1"/>
  <c r="E1659" i="1"/>
  <c r="K1658" i="1"/>
  <c r="L1658" i="1" s="1"/>
  <c r="E1658" i="1"/>
  <c r="K1657" i="1"/>
  <c r="L1657" i="1" s="1"/>
  <c r="E1657" i="1"/>
  <c r="K1656" i="1"/>
  <c r="L1656" i="1" s="1"/>
  <c r="E1656" i="1"/>
  <c r="K1655" i="1"/>
  <c r="L1655" i="1" s="1"/>
  <c r="E1655" i="1"/>
  <c r="K1654" i="1"/>
  <c r="L1654" i="1" s="1"/>
  <c r="E1654" i="1"/>
  <c r="K1653" i="1"/>
  <c r="L1653" i="1" s="1"/>
  <c r="E1653" i="1"/>
  <c r="K1652" i="1"/>
  <c r="L1652" i="1" s="1"/>
  <c r="E1652" i="1"/>
  <c r="K1651" i="1"/>
  <c r="L1651" i="1" s="1"/>
  <c r="E1651" i="1"/>
  <c r="K1650" i="1"/>
  <c r="L1650" i="1" s="1"/>
  <c r="E1650" i="1"/>
  <c r="K1649" i="1"/>
  <c r="L1649" i="1" s="1"/>
  <c r="E1649" i="1"/>
  <c r="K1648" i="1"/>
  <c r="L1648" i="1" s="1"/>
  <c r="E1648" i="1"/>
  <c r="K1647" i="1"/>
  <c r="L1647" i="1" s="1"/>
  <c r="E1647" i="1"/>
  <c r="K1646" i="1"/>
  <c r="L1646" i="1" s="1"/>
  <c r="E1646" i="1"/>
  <c r="K1645" i="1"/>
  <c r="L1645" i="1" s="1"/>
  <c r="E1645" i="1"/>
  <c r="K1644" i="1"/>
  <c r="L1644" i="1" s="1"/>
  <c r="E1644" i="1"/>
  <c r="K1643" i="1"/>
  <c r="L1643" i="1" s="1"/>
  <c r="E1643" i="1"/>
  <c r="K1642" i="1"/>
  <c r="L1642" i="1" s="1"/>
  <c r="E1642" i="1"/>
  <c r="K1641" i="1"/>
  <c r="L1641" i="1" s="1"/>
  <c r="E1641" i="1"/>
  <c r="K1640" i="1"/>
  <c r="L1640" i="1" s="1"/>
  <c r="E1640" i="1"/>
  <c r="K1639" i="1"/>
  <c r="L1639" i="1" s="1"/>
  <c r="E1639" i="1"/>
  <c r="K1638" i="1"/>
  <c r="L1638" i="1" s="1"/>
  <c r="E1638" i="1"/>
  <c r="K1637" i="1"/>
  <c r="L1637" i="1" s="1"/>
  <c r="E1637" i="1"/>
  <c r="K1636" i="1"/>
  <c r="L1636" i="1" s="1"/>
  <c r="E1636" i="1"/>
  <c r="K1635" i="1"/>
  <c r="L1635" i="1" s="1"/>
  <c r="E1635" i="1"/>
  <c r="K1634" i="1"/>
  <c r="L1634" i="1" s="1"/>
  <c r="E1634" i="1"/>
  <c r="K1633" i="1"/>
  <c r="L1633" i="1" s="1"/>
  <c r="E1633" i="1"/>
  <c r="K1632" i="1"/>
  <c r="L1632" i="1" s="1"/>
  <c r="E1632" i="1"/>
  <c r="K1631" i="1"/>
  <c r="L1631" i="1" s="1"/>
  <c r="E1631" i="1"/>
  <c r="K1630" i="1"/>
  <c r="L1630" i="1" s="1"/>
  <c r="E1630" i="1"/>
  <c r="K1629" i="1"/>
  <c r="L1629" i="1" s="1"/>
  <c r="E1629" i="1"/>
  <c r="K1628" i="1"/>
  <c r="L1628" i="1" s="1"/>
  <c r="E1628" i="1"/>
  <c r="K1627" i="1"/>
  <c r="L1627" i="1" s="1"/>
  <c r="E1627" i="1"/>
  <c r="K1626" i="1"/>
  <c r="L1626" i="1" s="1"/>
  <c r="E1626" i="1"/>
  <c r="K1625" i="1"/>
  <c r="L1625" i="1" s="1"/>
  <c r="E1625" i="1"/>
  <c r="K1624" i="1"/>
  <c r="L1624" i="1" s="1"/>
  <c r="E1624" i="1"/>
  <c r="K1623" i="1"/>
  <c r="L1623" i="1" s="1"/>
  <c r="E1623" i="1"/>
  <c r="K1622" i="1"/>
  <c r="L1622" i="1" s="1"/>
  <c r="E1622" i="1"/>
  <c r="K1621" i="1"/>
  <c r="L1621" i="1" s="1"/>
  <c r="E1621" i="1"/>
  <c r="K1620" i="1"/>
  <c r="L1620" i="1" s="1"/>
  <c r="E1620" i="1"/>
  <c r="K1619" i="1"/>
  <c r="L1619" i="1" s="1"/>
  <c r="E1619" i="1"/>
  <c r="K1618" i="1"/>
  <c r="L1618" i="1" s="1"/>
  <c r="E1618" i="1"/>
  <c r="K1617" i="1"/>
  <c r="L1617" i="1" s="1"/>
  <c r="E1617" i="1"/>
  <c r="K1616" i="1"/>
  <c r="L1616" i="1" s="1"/>
  <c r="E1616" i="1"/>
  <c r="K1615" i="1"/>
  <c r="L1615" i="1" s="1"/>
  <c r="E1615" i="1"/>
  <c r="K1614" i="1"/>
  <c r="L1614" i="1" s="1"/>
  <c r="E1614" i="1"/>
  <c r="K1613" i="1"/>
  <c r="L1613" i="1" s="1"/>
  <c r="E1613" i="1"/>
  <c r="K1612" i="1"/>
  <c r="L1612" i="1" s="1"/>
  <c r="E1612" i="1"/>
  <c r="K1611" i="1"/>
  <c r="L1611" i="1" s="1"/>
  <c r="E1611" i="1"/>
  <c r="K1610" i="1"/>
  <c r="L1610" i="1" s="1"/>
  <c r="E1610" i="1"/>
  <c r="K1609" i="1"/>
  <c r="L1609" i="1" s="1"/>
  <c r="E1609" i="1"/>
  <c r="K1608" i="1"/>
  <c r="L1608" i="1" s="1"/>
  <c r="E1608" i="1"/>
  <c r="K1607" i="1"/>
  <c r="L1607" i="1" s="1"/>
  <c r="E1607" i="1"/>
  <c r="K1606" i="1"/>
  <c r="L1606" i="1" s="1"/>
  <c r="E1606" i="1"/>
  <c r="K1605" i="1"/>
  <c r="L1605" i="1" s="1"/>
  <c r="E1605" i="1"/>
  <c r="K1604" i="1"/>
  <c r="L1604" i="1" s="1"/>
  <c r="E1604" i="1"/>
  <c r="K1603" i="1"/>
  <c r="L1603" i="1" s="1"/>
  <c r="E1603" i="1"/>
  <c r="K1602" i="1"/>
  <c r="L1602" i="1" s="1"/>
  <c r="E1602" i="1"/>
  <c r="K1601" i="1"/>
  <c r="L1601" i="1" s="1"/>
  <c r="E1601" i="1"/>
  <c r="K1600" i="1"/>
  <c r="L1600" i="1" s="1"/>
  <c r="E1600" i="1"/>
  <c r="K1599" i="1"/>
  <c r="L1599" i="1" s="1"/>
  <c r="E1599" i="1"/>
  <c r="K1598" i="1"/>
  <c r="L1598" i="1" s="1"/>
  <c r="E1598" i="1"/>
  <c r="K1597" i="1"/>
  <c r="L1597" i="1" s="1"/>
  <c r="E1597" i="1"/>
  <c r="K1596" i="1"/>
  <c r="L1596" i="1" s="1"/>
  <c r="E1596" i="1"/>
  <c r="K1595" i="1"/>
  <c r="L1595" i="1" s="1"/>
  <c r="E1595" i="1"/>
  <c r="K1594" i="1"/>
  <c r="L1594" i="1" s="1"/>
  <c r="E1594" i="1"/>
  <c r="K1593" i="1"/>
  <c r="L1593" i="1" s="1"/>
  <c r="E1593" i="1"/>
  <c r="K1592" i="1"/>
  <c r="L1592" i="1" s="1"/>
  <c r="E1592" i="1"/>
  <c r="K1591" i="1"/>
  <c r="L1591" i="1" s="1"/>
  <c r="E1591" i="1"/>
  <c r="K1590" i="1"/>
  <c r="L1590" i="1" s="1"/>
  <c r="E1590" i="1"/>
  <c r="K1589" i="1"/>
  <c r="L1589" i="1" s="1"/>
  <c r="E1589" i="1"/>
  <c r="K1588" i="1"/>
  <c r="L1588" i="1" s="1"/>
  <c r="E1588" i="1"/>
  <c r="K1587" i="1"/>
  <c r="L1587" i="1" s="1"/>
  <c r="E1587" i="1"/>
  <c r="K1586" i="1"/>
  <c r="L1586" i="1" s="1"/>
  <c r="E1586" i="1"/>
  <c r="K1585" i="1"/>
  <c r="L1585" i="1" s="1"/>
  <c r="E1585" i="1"/>
  <c r="K1584" i="1"/>
  <c r="L1584" i="1" s="1"/>
  <c r="E1584" i="1"/>
  <c r="K1583" i="1"/>
  <c r="L1583" i="1" s="1"/>
  <c r="E1583" i="1"/>
  <c r="K1582" i="1"/>
  <c r="L1582" i="1" s="1"/>
  <c r="E1582" i="1"/>
  <c r="K1581" i="1"/>
  <c r="L1581" i="1" s="1"/>
  <c r="E1581" i="1"/>
  <c r="K1580" i="1"/>
  <c r="L1580" i="1" s="1"/>
  <c r="E1580" i="1"/>
  <c r="K1579" i="1"/>
  <c r="L1579" i="1" s="1"/>
  <c r="E1579" i="1"/>
  <c r="K1578" i="1"/>
  <c r="L1578" i="1" s="1"/>
  <c r="E1578" i="1"/>
  <c r="K1577" i="1"/>
  <c r="L1577" i="1" s="1"/>
  <c r="E1577" i="1"/>
  <c r="K1576" i="1"/>
  <c r="L1576" i="1" s="1"/>
  <c r="E1576" i="1"/>
  <c r="K1575" i="1"/>
  <c r="L1575" i="1" s="1"/>
  <c r="E1575" i="1"/>
  <c r="K1574" i="1"/>
  <c r="L1574" i="1" s="1"/>
  <c r="E1574" i="1"/>
  <c r="K1573" i="1"/>
  <c r="L1573" i="1" s="1"/>
  <c r="E1573" i="1"/>
  <c r="K1572" i="1"/>
  <c r="L1572" i="1" s="1"/>
  <c r="E1572" i="1"/>
  <c r="K1571" i="1"/>
  <c r="L1571" i="1" s="1"/>
  <c r="E1571" i="1"/>
  <c r="K1570" i="1"/>
  <c r="L1570" i="1" s="1"/>
  <c r="E1570" i="1"/>
  <c r="K1569" i="1"/>
  <c r="L1569" i="1" s="1"/>
  <c r="E1569" i="1"/>
  <c r="K1568" i="1"/>
  <c r="L1568" i="1" s="1"/>
  <c r="E1568" i="1"/>
  <c r="K1567" i="1"/>
  <c r="L1567" i="1" s="1"/>
  <c r="E1567" i="1"/>
  <c r="K1566" i="1"/>
  <c r="L1566" i="1" s="1"/>
  <c r="E1566" i="1"/>
  <c r="K1565" i="1"/>
  <c r="L1565" i="1" s="1"/>
  <c r="E1565" i="1"/>
  <c r="K1564" i="1"/>
  <c r="L1564" i="1" s="1"/>
  <c r="E1564" i="1"/>
  <c r="K1563" i="1"/>
  <c r="L1563" i="1" s="1"/>
  <c r="E1563" i="1"/>
  <c r="K1562" i="1"/>
  <c r="L1562" i="1" s="1"/>
  <c r="E1562" i="1"/>
  <c r="K1561" i="1"/>
  <c r="L1561" i="1" s="1"/>
  <c r="E1561" i="1"/>
  <c r="K1560" i="1"/>
  <c r="L1560" i="1" s="1"/>
  <c r="E1560" i="1"/>
  <c r="K1559" i="1"/>
  <c r="L1559" i="1" s="1"/>
  <c r="E1559" i="1"/>
  <c r="K1558" i="1"/>
  <c r="L1558" i="1" s="1"/>
  <c r="E1558" i="1"/>
  <c r="K1557" i="1"/>
  <c r="L1557" i="1" s="1"/>
  <c r="E1557" i="1"/>
  <c r="K1556" i="1"/>
  <c r="L1556" i="1" s="1"/>
  <c r="E1556" i="1"/>
  <c r="K1555" i="1"/>
  <c r="L1555" i="1" s="1"/>
  <c r="E1555" i="1"/>
  <c r="K1554" i="1"/>
  <c r="L1554" i="1" s="1"/>
  <c r="E1554" i="1"/>
  <c r="K1553" i="1"/>
  <c r="L1553" i="1" s="1"/>
  <c r="E1553" i="1"/>
  <c r="K1552" i="1"/>
  <c r="L1552" i="1" s="1"/>
  <c r="E1552" i="1"/>
  <c r="K1551" i="1"/>
  <c r="L1551" i="1" s="1"/>
  <c r="E1551" i="1"/>
  <c r="K1550" i="1"/>
  <c r="L1550" i="1" s="1"/>
  <c r="E1550" i="1"/>
  <c r="K1549" i="1"/>
  <c r="L1549" i="1" s="1"/>
  <c r="E1549" i="1"/>
  <c r="K1548" i="1"/>
  <c r="L1548" i="1" s="1"/>
  <c r="E1548" i="1"/>
  <c r="K1547" i="1"/>
  <c r="L1547" i="1" s="1"/>
  <c r="E1547" i="1"/>
  <c r="K1546" i="1"/>
  <c r="L1546" i="1" s="1"/>
  <c r="E1546" i="1"/>
  <c r="K1545" i="1"/>
  <c r="L1545" i="1" s="1"/>
  <c r="E1545" i="1"/>
  <c r="K1544" i="1"/>
  <c r="L1544" i="1" s="1"/>
  <c r="E1544" i="1"/>
  <c r="K1543" i="1"/>
  <c r="L1543" i="1" s="1"/>
  <c r="E1543" i="1"/>
  <c r="K1542" i="1"/>
  <c r="L1542" i="1" s="1"/>
  <c r="E1542" i="1"/>
  <c r="K1541" i="1"/>
  <c r="L1541" i="1" s="1"/>
  <c r="E1541" i="1"/>
  <c r="K1540" i="1"/>
  <c r="L1540" i="1" s="1"/>
  <c r="E1540" i="1"/>
  <c r="K1539" i="1"/>
  <c r="L1539" i="1" s="1"/>
  <c r="E1539" i="1"/>
  <c r="K1538" i="1"/>
  <c r="L1538" i="1" s="1"/>
  <c r="E1538" i="1"/>
  <c r="K1537" i="1"/>
  <c r="L1537" i="1" s="1"/>
  <c r="E1537" i="1"/>
  <c r="K1536" i="1"/>
  <c r="L1536" i="1" s="1"/>
  <c r="E1536" i="1"/>
  <c r="K1535" i="1"/>
  <c r="L1535" i="1" s="1"/>
  <c r="E1535" i="1"/>
  <c r="K1534" i="1"/>
  <c r="L1534" i="1" s="1"/>
  <c r="E1534" i="1"/>
  <c r="K1533" i="1"/>
  <c r="L1533" i="1" s="1"/>
  <c r="E1533" i="1"/>
  <c r="K1532" i="1"/>
  <c r="L1532" i="1" s="1"/>
  <c r="E1532" i="1"/>
  <c r="K1531" i="1"/>
  <c r="L1531" i="1" s="1"/>
  <c r="E1531" i="1"/>
  <c r="K1530" i="1"/>
  <c r="L1530" i="1" s="1"/>
  <c r="E1530" i="1"/>
  <c r="K1529" i="1"/>
  <c r="L1529" i="1" s="1"/>
  <c r="E1529" i="1"/>
  <c r="K1528" i="1"/>
  <c r="L1528" i="1" s="1"/>
  <c r="E1528" i="1"/>
  <c r="K1527" i="1"/>
  <c r="L1527" i="1" s="1"/>
  <c r="E1527" i="1"/>
  <c r="K1526" i="1"/>
  <c r="L1526" i="1" s="1"/>
  <c r="E1526" i="1"/>
  <c r="K1525" i="1"/>
  <c r="L1525" i="1" s="1"/>
  <c r="E1525" i="1"/>
  <c r="K1524" i="1"/>
  <c r="L1524" i="1" s="1"/>
  <c r="E1524" i="1"/>
  <c r="K1523" i="1"/>
  <c r="L1523" i="1" s="1"/>
  <c r="E1523" i="1"/>
  <c r="K1522" i="1"/>
  <c r="L1522" i="1" s="1"/>
  <c r="E1522" i="1"/>
  <c r="K1521" i="1"/>
  <c r="L1521" i="1" s="1"/>
  <c r="E1521" i="1"/>
  <c r="K1520" i="1"/>
  <c r="L1520" i="1" s="1"/>
  <c r="E1520" i="1"/>
  <c r="K1519" i="1"/>
  <c r="L1519" i="1" s="1"/>
  <c r="E1519" i="1"/>
  <c r="K1518" i="1"/>
  <c r="L1518" i="1" s="1"/>
  <c r="E1518" i="1"/>
  <c r="K1517" i="1"/>
  <c r="L1517" i="1" s="1"/>
  <c r="E1517" i="1"/>
  <c r="K1516" i="1"/>
  <c r="L1516" i="1" s="1"/>
  <c r="E1516" i="1"/>
  <c r="K1515" i="1"/>
  <c r="L1515" i="1" s="1"/>
  <c r="E1515" i="1"/>
  <c r="K1514" i="1"/>
  <c r="L1514" i="1" s="1"/>
  <c r="E1514" i="1"/>
  <c r="K1513" i="1"/>
  <c r="L1513" i="1" s="1"/>
  <c r="E1513" i="1"/>
  <c r="K1512" i="1"/>
  <c r="L1512" i="1" s="1"/>
  <c r="E1512" i="1"/>
  <c r="K1511" i="1"/>
  <c r="L1511" i="1" s="1"/>
  <c r="E1511" i="1"/>
  <c r="K1510" i="1"/>
  <c r="L1510" i="1" s="1"/>
  <c r="E1510" i="1"/>
  <c r="K1509" i="1"/>
  <c r="L1509" i="1" s="1"/>
  <c r="E1509" i="1"/>
  <c r="K1508" i="1"/>
  <c r="L1508" i="1" s="1"/>
  <c r="E1508" i="1"/>
  <c r="K1507" i="1"/>
  <c r="L1507" i="1" s="1"/>
  <c r="E1507" i="1"/>
  <c r="K1506" i="1"/>
  <c r="L1506" i="1" s="1"/>
  <c r="E1506" i="1"/>
  <c r="K1505" i="1"/>
  <c r="L1505" i="1" s="1"/>
  <c r="E1505" i="1"/>
  <c r="K1504" i="1"/>
  <c r="L1504" i="1" s="1"/>
  <c r="E1504" i="1"/>
  <c r="K1503" i="1"/>
  <c r="L1503" i="1" s="1"/>
  <c r="E1503" i="1"/>
  <c r="K1502" i="1"/>
  <c r="L1502" i="1" s="1"/>
  <c r="E1502" i="1"/>
  <c r="K1501" i="1"/>
  <c r="L1501" i="1" s="1"/>
  <c r="E1501" i="1"/>
  <c r="K1500" i="1"/>
  <c r="L1500" i="1" s="1"/>
  <c r="E1500" i="1"/>
  <c r="K1499" i="1"/>
  <c r="L1499" i="1" s="1"/>
  <c r="E1499" i="1"/>
  <c r="K1498" i="1"/>
  <c r="L1498" i="1" s="1"/>
  <c r="E1498" i="1"/>
  <c r="K1497" i="1"/>
  <c r="L1497" i="1" s="1"/>
  <c r="E1497" i="1"/>
  <c r="K1496" i="1"/>
  <c r="L1496" i="1" s="1"/>
  <c r="E1496" i="1"/>
  <c r="K1495" i="1"/>
  <c r="L1495" i="1" s="1"/>
  <c r="E1495" i="1"/>
  <c r="K1494" i="1"/>
  <c r="L1494" i="1" s="1"/>
  <c r="E1494" i="1"/>
  <c r="K1493" i="1"/>
  <c r="L1493" i="1" s="1"/>
  <c r="E1493" i="1"/>
  <c r="K1492" i="1"/>
  <c r="L1492" i="1" s="1"/>
  <c r="E1492" i="1"/>
  <c r="K1491" i="1"/>
  <c r="L1491" i="1" s="1"/>
  <c r="E1491" i="1"/>
  <c r="K1490" i="1"/>
  <c r="L1490" i="1" s="1"/>
  <c r="E1490" i="1"/>
  <c r="K1489" i="1"/>
  <c r="L1489" i="1" s="1"/>
  <c r="E1489" i="1"/>
  <c r="K1488" i="1"/>
  <c r="L1488" i="1" s="1"/>
  <c r="E1488" i="1"/>
  <c r="K1487" i="1"/>
  <c r="L1487" i="1" s="1"/>
  <c r="E1487" i="1"/>
  <c r="K1486" i="1"/>
  <c r="L1486" i="1" s="1"/>
  <c r="E1486" i="1"/>
  <c r="K1485" i="1"/>
  <c r="L1485" i="1" s="1"/>
  <c r="E1485" i="1"/>
  <c r="K1484" i="1"/>
  <c r="L1484" i="1" s="1"/>
  <c r="E1484" i="1"/>
  <c r="K1483" i="1"/>
  <c r="L1483" i="1" s="1"/>
  <c r="E1483" i="1"/>
  <c r="K1482" i="1"/>
  <c r="L1482" i="1" s="1"/>
  <c r="E1482" i="1"/>
  <c r="K1481" i="1"/>
  <c r="L1481" i="1" s="1"/>
  <c r="E1481" i="1"/>
  <c r="K1480" i="1"/>
  <c r="L1480" i="1" s="1"/>
  <c r="E1480" i="1"/>
  <c r="K1479" i="1"/>
  <c r="L1479" i="1" s="1"/>
  <c r="E1479" i="1"/>
  <c r="K1478" i="1"/>
  <c r="L1478" i="1" s="1"/>
  <c r="E1478" i="1"/>
  <c r="K1477" i="1"/>
  <c r="L1477" i="1" s="1"/>
  <c r="E1477" i="1"/>
  <c r="K1476" i="1"/>
  <c r="L1476" i="1" s="1"/>
  <c r="E1476" i="1"/>
  <c r="K1475" i="1"/>
  <c r="L1475" i="1" s="1"/>
  <c r="E1475" i="1"/>
  <c r="K1474" i="1"/>
  <c r="L1474" i="1" s="1"/>
  <c r="E1474" i="1"/>
  <c r="K1473" i="1"/>
  <c r="L1473" i="1" s="1"/>
  <c r="E1473" i="1"/>
  <c r="K1472" i="1"/>
  <c r="L1472" i="1" s="1"/>
  <c r="E1472" i="1"/>
  <c r="K1471" i="1"/>
  <c r="L1471" i="1" s="1"/>
  <c r="E1471" i="1"/>
  <c r="K1470" i="1"/>
  <c r="L1470" i="1" s="1"/>
  <c r="E1470" i="1"/>
  <c r="K1469" i="1"/>
  <c r="L1469" i="1" s="1"/>
  <c r="E1469" i="1"/>
  <c r="K1468" i="1"/>
  <c r="L1468" i="1" s="1"/>
  <c r="E1468" i="1"/>
  <c r="K1467" i="1"/>
  <c r="L1467" i="1" s="1"/>
  <c r="E1467" i="1"/>
  <c r="K1466" i="1"/>
  <c r="L1466" i="1" s="1"/>
  <c r="E1466" i="1"/>
  <c r="K1465" i="1"/>
  <c r="L1465" i="1" s="1"/>
  <c r="E1465" i="1"/>
  <c r="K1464" i="1"/>
  <c r="L1464" i="1" s="1"/>
  <c r="E1464" i="1"/>
  <c r="K1463" i="1"/>
  <c r="L1463" i="1" s="1"/>
  <c r="E1463" i="1"/>
  <c r="K1462" i="1"/>
  <c r="L1462" i="1" s="1"/>
  <c r="E1462" i="1"/>
  <c r="K1461" i="1"/>
  <c r="L1461" i="1" s="1"/>
  <c r="E1461" i="1"/>
  <c r="K1460" i="1"/>
  <c r="L1460" i="1" s="1"/>
  <c r="E1460" i="1"/>
  <c r="K1459" i="1"/>
  <c r="L1459" i="1" s="1"/>
  <c r="E1459" i="1"/>
  <c r="K1458" i="1"/>
  <c r="L1458" i="1" s="1"/>
  <c r="E1458" i="1"/>
  <c r="K1457" i="1"/>
  <c r="L1457" i="1" s="1"/>
  <c r="E1457" i="1"/>
  <c r="K1456" i="1"/>
  <c r="L1456" i="1" s="1"/>
  <c r="E1456" i="1"/>
  <c r="K1455" i="1"/>
  <c r="L1455" i="1" s="1"/>
  <c r="E1455" i="1"/>
  <c r="K1454" i="1"/>
  <c r="L1454" i="1" s="1"/>
  <c r="E1454" i="1"/>
  <c r="K1453" i="1"/>
  <c r="L1453" i="1" s="1"/>
  <c r="E1453" i="1"/>
  <c r="K1452" i="1"/>
  <c r="L1452" i="1" s="1"/>
  <c r="E1452" i="1"/>
  <c r="K1451" i="1"/>
  <c r="L1451" i="1" s="1"/>
  <c r="E1451" i="1"/>
  <c r="K1450" i="1"/>
  <c r="L1450" i="1" s="1"/>
  <c r="E1450" i="1"/>
  <c r="K1449" i="1"/>
  <c r="L1449" i="1" s="1"/>
  <c r="E1449" i="1"/>
  <c r="K1448" i="1"/>
  <c r="L1448" i="1" s="1"/>
  <c r="E1448" i="1"/>
  <c r="K1447" i="1"/>
  <c r="L1447" i="1" s="1"/>
  <c r="E1447" i="1"/>
  <c r="K1446" i="1"/>
  <c r="L1446" i="1" s="1"/>
  <c r="E1446" i="1"/>
  <c r="K1445" i="1"/>
  <c r="L1445" i="1" s="1"/>
  <c r="E1445" i="1"/>
  <c r="K1444" i="1"/>
  <c r="L1444" i="1" s="1"/>
  <c r="E1444" i="1"/>
  <c r="K1443" i="1"/>
  <c r="L1443" i="1" s="1"/>
  <c r="E1443" i="1"/>
  <c r="K1442" i="1"/>
  <c r="L1442" i="1" s="1"/>
  <c r="E1442" i="1"/>
  <c r="K1441" i="1"/>
  <c r="L1441" i="1" s="1"/>
  <c r="E1441" i="1"/>
  <c r="K1440" i="1"/>
  <c r="L1440" i="1" s="1"/>
  <c r="E1440" i="1"/>
  <c r="K1439" i="1"/>
  <c r="L1439" i="1" s="1"/>
  <c r="E1439" i="1"/>
  <c r="K1438" i="1"/>
  <c r="L1438" i="1" s="1"/>
  <c r="E1438" i="1"/>
  <c r="K1437" i="1"/>
  <c r="L1437" i="1" s="1"/>
  <c r="E1437" i="1"/>
  <c r="K1436" i="1"/>
  <c r="L1436" i="1" s="1"/>
  <c r="E1436" i="1"/>
  <c r="K1435" i="1"/>
  <c r="L1435" i="1" s="1"/>
  <c r="E1435" i="1"/>
  <c r="K1434" i="1"/>
  <c r="L1434" i="1" s="1"/>
  <c r="E1434" i="1"/>
  <c r="K1433" i="1"/>
  <c r="L1433" i="1" s="1"/>
  <c r="E1433" i="1"/>
  <c r="K1432" i="1"/>
  <c r="L1432" i="1" s="1"/>
  <c r="E1432" i="1"/>
  <c r="K1431" i="1"/>
  <c r="L1431" i="1" s="1"/>
  <c r="E1431" i="1"/>
  <c r="K1430" i="1"/>
  <c r="L1430" i="1" s="1"/>
  <c r="E1430" i="1"/>
  <c r="K1429" i="1"/>
  <c r="L1429" i="1" s="1"/>
  <c r="E1429" i="1"/>
  <c r="K1428" i="1"/>
  <c r="L1428" i="1" s="1"/>
  <c r="E1428" i="1"/>
  <c r="K1427" i="1"/>
  <c r="L1427" i="1" s="1"/>
  <c r="E1427" i="1"/>
  <c r="K1426" i="1"/>
  <c r="L1426" i="1" s="1"/>
  <c r="E1426" i="1"/>
  <c r="K1425" i="1"/>
  <c r="L1425" i="1" s="1"/>
  <c r="E1425" i="1"/>
  <c r="K1424" i="1"/>
  <c r="L1424" i="1" s="1"/>
  <c r="E1424" i="1"/>
  <c r="K1423" i="1"/>
  <c r="L1423" i="1" s="1"/>
  <c r="E1423" i="1"/>
  <c r="K1422" i="1"/>
  <c r="L1422" i="1" s="1"/>
  <c r="E1422" i="1"/>
  <c r="K1421" i="1"/>
  <c r="L1421" i="1" s="1"/>
  <c r="E1421" i="1"/>
  <c r="K1420" i="1"/>
  <c r="L1420" i="1" s="1"/>
  <c r="E1420" i="1"/>
  <c r="K1419" i="1"/>
  <c r="L1419" i="1" s="1"/>
  <c r="E1419" i="1"/>
  <c r="K1418" i="1"/>
  <c r="L1418" i="1" s="1"/>
  <c r="E1418" i="1"/>
  <c r="K1417" i="1"/>
  <c r="L1417" i="1" s="1"/>
  <c r="E1417" i="1"/>
  <c r="K1416" i="1"/>
  <c r="L1416" i="1" s="1"/>
  <c r="E1416" i="1"/>
  <c r="K1415" i="1"/>
  <c r="L1415" i="1" s="1"/>
  <c r="E1415" i="1"/>
  <c r="K1414" i="1"/>
  <c r="L1414" i="1" s="1"/>
  <c r="E1414" i="1"/>
  <c r="K1413" i="1"/>
  <c r="L1413" i="1" s="1"/>
  <c r="E1413" i="1"/>
  <c r="K1412" i="1"/>
  <c r="L1412" i="1" s="1"/>
  <c r="E1412" i="1"/>
  <c r="K1411" i="1"/>
  <c r="L1411" i="1" s="1"/>
  <c r="E1411" i="1"/>
  <c r="K1410" i="1"/>
  <c r="L1410" i="1" s="1"/>
  <c r="E1410" i="1"/>
  <c r="K1409" i="1"/>
  <c r="L1409" i="1" s="1"/>
  <c r="E1409" i="1"/>
  <c r="K1408" i="1"/>
  <c r="L1408" i="1" s="1"/>
  <c r="E1408" i="1"/>
  <c r="K1407" i="1"/>
  <c r="L1407" i="1" s="1"/>
  <c r="E1407" i="1"/>
  <c r="K1406" i="1"/>
  <c r="L1406" i="1" s="1"/>
  <c r="E1406" i="1"/>
  <c r="K1405" i="1"/>
  <c r="L1405" i="1" s="1"/>
  <c r="E1405" i="1"/>
  <c r="K1404" i="1"/>
  <c r="L1404" i="1" s="1"/>
  <c r="E1404" i="1"/>
  <c r="K1403" i="1"/>
  <c r="L1403" i="1" s="1"/>
  <c r="E1403" i="1"/>
  <c r="K1402" i="1"/>
  <c r="L1402" i="1" s="1"/>
  <c r="E1402" i="1"/>
  <c r="K1401" i="1"/>
  <c r="L1401" i="1" s="1"/>
  <c r="E1401" i="1"/>
  <c r="K1400" i="1"/>
  <c r="L1400" i="1" s="1"/>
  <c r="E1400" i="1"/>
  <c r="K1399" i="1"/>
  <c r="L1399" i="1" s="1"/>
  <c r="E1399" i="1"/>
  <c r="K1398" i="1"/>
  <c r="L1398" i="1" s="1"/>
  <c r="E1398" i="1"/>
  <c r="K1397" i="1"/>
  <c r="L1397" i="1" s="1"/>
  <c r="E1397" i="1"/>
  <c r="K1396" i="1"/>
  <c r="L1396" i="1" s="1"/>
  <c r="E1396" i="1"/>
  <c r="K1395" i="1"/>
  <c r="L1395" i="1" s="1"/>
  <c r="E1395" i="1"/>
  <c r="K1394" i="1"/>
  <c r="L1394" i="1" s="1"/>
  <c r="E1394" i="1"/>
  <c r="K1393" i="1"/>
  <c r="L1393" i="1" s="1"/>
  <c r="E1393" i="1"/>
  <c r="K1392" i="1"/>
  <c r="L1392" i="1" s="1"/>
  <c r="E1392" i="1"/>
  <c r="K1391" i="1"/>
  <c r="L1391" i="1" s="1"/>
  <c r="E1391" i="1"/>
  <c r="K1390" i="1"/>
  <c r="L1390" i="1" s="1"/>
  <c r="E1390" i="1"/>
  <c r="K1389" i="1"/>
  <c r="L1389" i="1" s="1"/>
  <c r="E1389" i="1"/>
  <c r="K1388" i="1"/>
  <c r="L1388" i="1" s="1"/>
  <c r="E1388" i="1"/>
  <c r="K1387" i="1"/>
  <c r="L1387" i="1" s="1"/>
  <c r="E1387" i="1"/>
  <c r="K1386" i="1"/>
  <c r="L1386" i="1" s="1"/>
  <c r="E1386" i="1"/>
  <c r="K1385" i="1"/>
  <c r="L1385" i="1" s="1"/>
  <c r="E1385" i="1"/>
  <c r="K1384" i="1"/>
  <c r="L1384" i="1" s="1"/>
  <c r="E1384" i="1"/>
  <c r="K1383" i="1"/>
  <c r="L1383" i="1" s="1"/>
  <c r="E1383" i="1"/>
  <c r="K1382" i="1"/>
  <c r="L1382" i="1" s="1"/>
  <c r="E1382" i="1"/>
  <c r="K1381" i="1"/>
  <c r="L1381" i="1" s="1"/>
  <c r="E1381" i="1"/>
  <c r="K1380" i="1"/>
  <c r="L1380" i="1" s="1"/>
  <c r="E1380" i="1"/>
  <c r="K1379" i="1"/>
  <c r="L1379" i="1" s="1"/>
  <c r="E1379" i="1"/>
  <c r="K1378" i="1"/>
  <c r="L1378" i="1" s="1"/>
  <c r="E1378" i="1"/>
  <c r="K1377" i="1"/>
  <c r="L1377" i="1" s="1"/>
  <c r="E1377" i="1"/>
  <c r="K1376" i="1"/>
  <c r="L1376" i="1" s="1"/>
  <c r="E1376" i="1"/>
  <c r="K1375" i="1"/>
  <c r="L1375" i="1" s="1"/>
  <c r="E1375" i="1"/>
  <c r="K1374" i="1"/>
  <c r="L1374" i="1" s="1"/>
  <c r="E1374" i="1"/>
  <c r="K1373" i="1"/>
  <c r="L1373" i="1" s="1"/>
  <c r="E1373" i="1"/>
  <c r="K1372" i="1"/>
  <c r="L1372" i="1" s="1"/>
  <c r="E1372" i="1"/>
  <c r="K1371" i="1"/>
  <c r="L1371" i="1" s="1"/>
  <c r="E1371" i="1"/>
  <c r="K1370" i="1"/>
  <c r="L1370" i="1" s="1"/>
  <c r="E1370" i="1"/>
  <c r="K1369" i="1"/>
  <c r="L1369" i="1" s="1"/>
  <c r="E1369" i="1"/>
  <c r="K1368" i="1"/>
  <c r="L1368" i="1" s="1"/>
  <c r="E1368" i="1"/>
  <c r="K1367" i="1"/>
  <c r="L1367" i="1" s="1"/>
  <c r="E1367" i="1"/>
  <c r="K1366" i="1"/>
  <c r="L1366" i="1" s="1"/>
  <c r="E1366" i="1"/>
  <c r="K1365" i="1"/>
  <c r="L1365" i="1" s="1"/>
  <c r="E1365" i="1"/>
  <c r="K1364" i="1"/>
  <c r="L1364" i="1" s="1"/>
  <c r="E1364" i="1"/>
  <c r="K1363" i="1"/>
  <c r="L1363" i="1" s="1"/>
  <c r="E1363" i="1"/>
  <c r="K1362" i="1"/>
  <c r="L1362" i="1" s="1"/>
  <c r="E1362" i="1"/>
  <c r="K1361" i="1"/>
  <c r="L1361" i="1" s="1"/>
  <c r="E1361" i="1"/>
  <c r="K1360" i="1"/>
  <c r="L1360" i="1" s="1"/>
  <c r="E1360" i="1"/>
  <c r="K1359" i="1"/>
  <c r="L1359" i="1" s="1"/>
  <c r="E1359" i="1"/>
  <c r="K1358" i="1"/>
  <c r="L1358" i="1" s="1"/>
  <c r="E1358" i="1"/>
  <c r="K1357" i="1"/>
  <c r="L1357" i="1" s="1"/>
  <c r="E1357" i="1"/>
  <c r="K1356" i="1"/>
  <c r="L1356" i="1" s="1"/>
  <c r="E1356" i="1"/>
  <c r="K1355" i="1"/>
  <c r="L1355" i="1" s="1"/>
  <c r="E1355" i="1"/>
  <c r="K1354" i="1"/>
  <c r="L1354" i="1" s="1"/>
  <c r="E1354" i="1"/>
  <c r="K1353" i="1"/>
  <c r="L1353" i="1" s="1"/>
  <c r="E1353" i="1"/>
  <c r="K1352" i="1"/>
  <c r="L1352" i="1" s="1"/>
  <c r="E1352" i="1"/>
  <c r="K1351" i="1"/>
  <c r="L1351" i="1" s="1"/>
  <c r="E1351" i="1"/>
  <c r="K1350" i="1"/>
  <c r="L1350" i="1" s="1"/>
  <c r="E1350" i="1"/>
  <c r="K1349" i="1"/>
  <c r="L1349" i="1" s="1"/>
  <c r="E1349" i="1"/>
  <c r="K1348" i="1"/>
  <c r="L1348" i="1" s="1"/>
  <c r="E1348" i="1"/>
  <c r="K1347" i="1"/>
  <c r="L1347" i="1" s="1"/>
  <c r="E1347" i="1"/>
  <c r="K1346" i="1"/>
  <c r="L1346" i="1" s="1"/>
  <c r="E1346" i="1"/>
  <c r="K1345" i="1"/>
  <c r="L1345" i="1" s="1"/>
  <c r="E1345" i="1"/>
  <c r="K1344" i="1"/>
  <c r="L1344" i="1" s="1"/>
  <c r="E1344" i="1"/>
  <c r="K1343" i="1"/>
  <c r="L1343" i="1" s="1"/>
  <c r="E1343" i="1"/>
  <c r="K1342" i="1"/>
  <c r="L1342" i="1" s="1"/>
  <c r="E1342" i="1"/>
  <c r="K1341" i="1"/>
  <c r="L1341" i="1" s="1"/>
  <c r="E1341" i="1"/>
  <c r="K1340" i="1"/>
  <c r="L1340" i="1" s="1"/>
  <c r="E1340" i="1"/>
  <c r="K1339" i="1"/>
  <c r="L1339" i="1" s="1"/>
  <c r="E1339" i="1"/>
  <c r="K1338" i="1"/>
  <c r="L1338" i="1" s="1"/>
  <c r="E1338" i="1"/>
  <c r="K1337" i="1"/>
  <c r="L1337" i="1" s="1"/>
  <c r="E1337" i="1"/>
  <c r="K1336" i="1"/>
  <c r="L1336" i="1" s="1"/>
  <c r="E1336" i="1"/>
  <c r="K1335" i="1"/>
  <c r="L1335" i="1" s="1"/>
  <c r="E1335" i="1"/>
  <c r="K1334" i="1"/>
  <c r="L1334" i="1" s="1"/>
  <c r="E1334" i="1"/>
  <c r="K1333" i="1"/>
  <c r="L1333" i="1" s="1"/>
  <c r="E1333" i="1"/>
  <c r="K1332" i="1"/>
  <c r="L1332" i="1" s="1"/>
  <c r="E1332" i="1"/>
  <c r="K1331" i="1"/>
  <c r="L1331" i="1" s="1"/>
  <c r="E1331" i="1"/>
  <c r="K1330" i="1"/>
  <c r="L1330" i="1" s="1"/>
  <c r="E1330" i="1"/>
  <c r="K1329" i="1"/>
  <c r="L1329" i="1" s="1"/>
  <c r="E1329" i="1"/>
  <c r="K1328" i="1"/>
  <c r="L1328" i="1" s="1"/>
  <c r="E1328" i="1"/>
  <c r="K1327" i="1"/>
  <c r="L1327" i="1" s="1"/>
  <c r="E1327" i="1"/>
  <c r="K1326" i="1"/>
  <c r="L1326" i="1" s="1"/>
  <c r="E1326" i="1"/>
  <c r="K1325" i="1"/>
  <c r="L1325" i="1" s="1"/>
  <c r="E1325" i="1"/>
  <c r="K1324" i="1"/>
  <c r="L1324" i="1" s="1"/>
  <c r="E1324" i="1"/>
  <c r="K1323" i="1"/>
  <c r="L1323" i="1" s="1"/>
  <c r="E1323" i="1"/>
  <c r="K1322" i="1"/>
  <c r="L1322" i="1" s="1"/>
  <c r="E1322" i="1"/>
  <c r="K1321" i="1"/>
  <c r="L1321" i="1" s="1"/>
  <c r="E1321" i="1"/>
  <c r="K1320" i="1"/>
  <c r="L1320" i="1" s="1"/>
  <c r="E1320" i="1"/>
  <c r="K1319" i="1"/>
  <c r="L1319" i="1" s="1"/>
  <c r="E1319" i="1"/>
  <c r="K1318" i="1"/>
  <c r="L1318" i="1" s="1"/>
  <c r="E1318" i="1"/>
  <c r="K1317" i="1"/>
  <c r="L1317" i="1" s="1"/>
  <c r="E1317" i="1"/>
  <c r="K1316" i="1"/>
  <c r="L1316" i="1" s="1"/>
  <c r="E1316" i="1"/>
  <c r="K1315" i="1"/>
  <c r="L1315" i="1" s="1"/>
  <c r="E1315" i="1"/>
  <c r="K1314" i="1"/>
  <c r="L1314" i="1" s="1"/>
  <c r="E1314" i="1"/>
  <c r="K1313" i="1"/>
  <c r="L1313" i="1" s="1"/>
  <c r="E1313" i="1"/>
  <c r="K1312" i="1"/>
  <c r="L1312" i="1" s="1"/>
  <c r="E1312" i="1"/>
  <c r="K1311" i="1"/>
  <c r="L1311" i="1" s="1"/>
  <c r="E1311" i="1"/>
  <c r="K1310" i="1"/>
  <c r="L1310" i="1" s="1"/>
  <c r="E1310" i="1"/>
  <c r="K1309" i="1"/>
  <c r="L1309" i="1" s="1"/>
  <c r="E1309" i="1"/>
  <c r="K1308" i="1"/>
  <c r="L1308" i="1" s="1"/>
  <c r="E1308" i="1"/>
  <c r="K1307" i="1"/>
  <c r="L1307" i="1" s="1"/>
  <c r="E1307" i="1"/>
  <c r="K1306" i="1"/>
  <c r="L1306" i="1" s="1"/>
  <c r="E1306" i="1"/>
  <c r="K1305" i="1"/>
  <c r="L1305" i="1" s="1"/>
  <c r="E1305" i="1"/>
  <c r="K1304" i="1"/>
  <c r="L1304" i="1" s="1"/>
  <c r="E1304" i="1"/>
  <c r="K1303" i="1"/>
  <c r="L1303" i="1" s="1"/>
  <c r="E1303" i="1"/>
  <c r="K1302" i="1"/>
  <c r="L1302" i="1" s="1"/>
  <c r="E1302" i="1"/>
  <c r="K1301" i="1"/>
  <c r="L1301" i="1" s="1"/>
  <c r="E1301" i="1"/>
  <c r="K1300" i="1"/>
  <c r="L1300" i="1" s="1"/>
  <c r="E1300" i="1"/>
  <c r="K1299" i="1"/>
  <c r="L1299" i="1" s="1"/>
  <c r="E1299" i="1"/>
  <c r="K1298" i="1"/>
  <c r="L1298" i="1" s="1"/>
  <c r="E1298" i="1"/>
  <c r="K1297" i="1"/>
  <c r="L1297" i="1" s="1"/>
  <c r="E1297" i="1"/>
  <c r="K1296" i="1"/>
  <c r="L1296" i="1" s="1"/>
  <c r="E1296" i="1"/>
  <c r="K1295" i="1"/>
  <c r="L1295" i="1" s="1"/>
  <c r="E1295" i="1"/>
  <c r="K1294" i="1"/>
  <c r="L1294" i="1" s="1"/>
  <c r="E1294" i="1"/>
  <c r="K1293" i="1"/>
  <c r="L1293" i="1" s="1"/>
  <c r="E1293" i="1"/>
  <c r="K1292" i="1"/>
  <c r="L1292" i="1" s="1"/>
  <c r="E1292" i="1"/>
  <c r="K1291" i="1"/>
  <c r="L1291" i="1" s="1"/>
  <c r="E1291" i="1"/>
  <c r="K1290" i="1"/>
  <c r="L1290" i="1" s="1"/>
  <c r="E1290" i="1"/>
  <c r="K1289" i="1"/>
  <c r="L1289" i="1" s="1"/>
  <c r="E1289" i="1"/>
  <c r="K1288" i="1"/>
  <c r="L1288" i="1" s="1"/>
  <c r="E1288" i="1"/>
  <c r="K1287" i="1"/>
  <c r="L1287" i="1" s="1"/>
  <c r="E1287" i="1"/>
  <c r="K1286" i="1"/>
  <c r="L1286" i="1" s="1"/>
  <c r="E1286" i="1"/>
  <c r="K1285" i="1"/>
  <c r="L1285" i="1" s="1"/>
  <c r="E1285" i="1"/>
  <c r="K1284" i="1"/>
  <c r="L1284" i="1" s="1"/>
  <c r="E1284" i="1"/>
  <c r="K1283" i="1"/>
  <c r="L1283" i="1" s="1"/>
  <c r="E1283" i="1"/>
  <c r="K1282" i="1"/>
  <c r="L1282" i="1" s="1"/>
  <c r="E1282" i="1"/>
  <c r="K1281" i="1"/>
  <c r="L1281" i="1" s="1"/>
  <c r="E1281" i="1"/>
  <c r="K1280" i="1"/>
  <c r="L1280" i="1" s="1"/>
  <c r="E1280" i="1"/>
  <c r="K1279" i="1"/>
  <c r="L1279" i="1" s="1"/>
  <c r="E1279" i="1"/>
  <c r="K1278" i="1"/>
  <c r="L1278" i="1" s="1"/>
  <c r="E1278" i="1"/>
  <c r="K1277" i="1"/>
  <c r="L1277" i="1" s="1"/>
  <c r="E1277" i="1"/>
  <c r="K1276" i="1"/>
  <c r="L1276" i="1" s="1"/>
  <c r="E1276" i="1"/>
  <c r="K1275" i="1"/>
  <c r="L1275" i="1" s="1"/>
  <c r="E1275" i="1"/>
  <c r="K1274" i="1"/>
  <c r="L1274" i="1" s="1"/>
  <c r="E1274" i="1"/>
  <c r="K1273" i="1"/>
  <c r="L1273" i="1" s="1"/>
  <c r="E1273" i="1"/>
  <c r="K1272" i="1"/>
  <c r="L1272" i="1" s="1"/>
  <c r="E1272" i="1"/>
  <c r="K1271" i="1"/>
  <c r="L1271" i="1" s="1"/>
  <c r="E1271" i="1"/>
  <c r="K1270" i="1"/>
  <c r="L1270" i="1" s="1"/>
  <c r="E1270" i="1"/>
  <c r="K1269" i="1"/>
  <c r="L1269" i="1" s="1"/>
  <c r="E1269" i="1"/>
  <c r="K1268" i="1"/>
  <c r="L1268" i="1" s="1"/>
  <c r="E1268" i="1"/>
  <c r="K1267" i="1"/>
  <c r="L1267" i="1" s="1"/>
  <c r="E1267" i="1"/>
  <c r="K1266" i="1"/>
  <c r="L1266" i="1" s="1"/>
  <c r="E1266" i="1"/>
  <c r="K1265" i="1"/>
  <c r="L1265" i="1" s="1"/>
  <c r="E1265" i="1"/>
  <c r="K1264" i="1"/>
  <c r="L1264" i="1" s="1"/>
  <c r="E1264" i="1"/>
  <c r="K1263" i="1"/>
  <c r="L1263" i="1" s="1"/>
  <c r="E1263" i="1"/>
  <c r="K1262" i="1"/>
  <c r="L1262" i="1" s="1"/>
  <c r="E1262" i="1"/>
  <c r="K1261" i="1"/>
  <c r="L1261" i="1" s="1"/>
  <c r="E1261" i="1"/>
  <c r="K1260" i="1"/>
  <c r="L1260" i="1" s="1"/>
  <c r="E1260" i="1"/>
  <c r="K1259" i="1"/>
  <c r="L1259" i="1" s="1"/>
  <c r="E1259" i="1"/>
  <c r="K1258" i="1"/>
  <c r="L1258" i="1" s="1"/>
  <c r="E1258" i="1"/>
  <c r="K1257" i="1"/>
  <c r="L1257" i="1" s="1"/>
  <c r="E1257" i="1"/>
  <c r="K1256" i="1"/>
  <c r="L1256" i="1" s="1"/>
  <c r="E1256" i="1"/>
  <c r="K1255" i="1"/>
  <c r="L1255" i="1" s="1"/>
  <c r="E1255" i="1"/>
  <c r="K1254" i="1"/>
  <c r="L1254" i="1" s="1"/>
  <c r="E1254" i="1"/>
  <c r="K1253" i="1"/>
  <c r="L1253" i="1" s="1"/>
  <c r="E1253" i="1"/>
  <c r="K1252" i="1"/>
  <c r="L1252" i="1" s="1"/>
  <c r="E1252" i="1"/>
  <c r="K1251" i="1"/>
  <c r="L1251" i="1" s="1"/>
  <c r="E1251" i="1"/>
  <c r="K1250" i="1"/>
  <c r="L1250" i="1" s="1"/>
  <c r="E1250" i="1"/>
  <c r="K1249" i="1"/>
  <c r="L1249" i="1" s="1"/>
  <c r="E1249" i="1"/>
  <c r="K1248" i="1"/>
  <c r="L1248" i="1" s="1"/>
  <c r="E1248" i="1"/>
  <c r="K1247" i="1"/>
  <c r="L1247" i="1" s="1"/>
  <c r="E1247" i="1"/>
  <c r="K1246" i="1"/>
  <c r="L1246" i="1" s="1"/>
  <c r="E1246" i="1"/>
  <c r="K1245" i="1"/>
  <c r="L1245" i="1" s="1"/>
  <c r="E1245" i="1"/>
  <c r="K1244" i="1"/>
  <c r="L1244" i="1" s="1"/>
  <c r="E1244" i="1"/>
  <c r="K1243" i="1"/>
  <c r="L1243" i="1" s="1"/>
  <c r="E1243" i="1"/>
  <c r="K1242" i="1"/>
  <c r="L1242" i="1" s="1"/>
  <c r="E1242" i="1"/>
  <c r="K1241" i="1"/>
  <c r="L1241" i="1" s="1"/>
  <c r="E1241" i="1"/>
  <c r="K1240" i="1"/>
  <c r="L1240" i="1" s="1"/>
  <c r="E1240" i="1"/>
  <c r="K1239" i="1"/>
  <c r="L1239" i="1" s="1"/>
  <c r="E1239" i="1"/>
  <c r="K1238" i="1"/>
  <c r="L1238" i="1" s="1"/>
  <c r="E1238" i="1"/>
  <c r="K1237" i="1"/>
  <c r="L1237" i="1" s="1"/>
  <c r="E1237" i="1"/>
  <c r="K1236" i="1"/>
  <c r="L1236" i="1" s="1"/>
  <c r="E1236" i="1"/>
  <c r="K1235" i="1"/>
  <c r="L1235" i="1" s="1"/>
  <c r="E1235" i="1"/>
  <c r="K1234" i="1"/>
  <c r="L1234" i="1" s="1"/>
  <c r="E1234" i="1"/>
  <c r="K1233" i="1"/>
  <c r="L1233" i="1" s="1"/>
  <c r="E1233" i="1"/>
  <c r="K1232" i="1"/>
  <c r="L1232" i="1" s="1"/>
  <c r="E1232" i="1"/>
  <c r="K1231" i="1"/>
  <c r="L1231" i="1" s="1"/>
  <c r="E1231" i="1"/>
  <c r="K1230" i="1"/>
  <c r="L1230" i="1" s="1"/>
  <c r="E1230" i="1"/>
  <c r="K1229" i="1"/>
  <c r="L1229" i="1" s="1"/>
  <c r="E1229" i="1"/>
  <c r="K1228" i="1"/>
  <c r="L1228" i="1" s="1"/>
  <c r="E1228" i="1"/>
  <c r="K1227" i="1"/>
  <c r="L1227" i="1" s="1"/>
  <c r="E1227" i="1"/>
  <c r="K1226" i="1"/>
  <c r="L1226" i="1" s="1"/>
  <c r="E1226" i="1"/>
  <c r="K1225" i="1"/>
  <c r="L1225" i="1" s="1"/>
  <c r="E1225" i="1"/>
  <c r="K1224" i="1"/>
  <c r="L1224" i="1" s="1"/>
  <c r="E1224" i="1"/>
  <c r="K1223" i="1"/>
  <c r="L1223" i="1" s="1"/>
  <c r="E1223" i="1"/>
  <c r="K1222" i="1"/>
  <c r="L1222" i="1" s="1"/>
  <c r="E1222" i="1"/>
  <c r="K1221" i="1"/>
  <c r="L1221" i="1" s="1"/>
  <c r="E1221" i="1"/>
  <c r="K1220" i="1"/>
  <c r="L1220" i="1" s="1"/>
  <c r="E1220" i="1"/>
  <c r="K1219" i="1"/>
  <c r="L1219" i="1" s="1"/>
  <c r="E1219" i="1"/>
  <c r="K1218" i="1"/>
  <c r="L1218" i="1" s="1"/>
  <c r="E1218" i="1"/>
  <c r="K1217" i="1"/>
  <c r="L1217" i="1" s="1"/>
  <c r="E1217" i="1"/>
  <c r="K1216" i="1"/>
  <c r="L1216" i="1" s="1"/>
  <c r="E1216" i="1"/>
  <c r="K1215" i="1"/>
  <c r="L1215" i="1" s="1"/>
  <c r="E1215" i="1"/>
  <c r="K1214" i="1"/>
  <c r="L1214" i="1" s="1"/>
  <c r="E1214" i="1"/>
  <c r="K1213" i="1"/>
  <c r="L1213" i="1" s="1"/>
  <c r="E1213" i="1"/>
  <c r="K1212" i="1"/>
  <c r="L1212" i="1" s="1"/>
  <c r="E1212" i="1"/>
  <c r="K1211" i="1"/>
  <c r="L1211" i="1" s="1"/>
  <c r="E1211" i="1"/>
  <c r="K1210" i="1"/>
  <c r="L1210" i="1" s="1"/>
  <c r="E1210" i="1"/>
  <c r="K1209" i="1"/>
  <c r="L1209" i="1" s="1"/>
  <c r="E1209" i="1"/>
  <c r="K1208" i="1"/>
  <c r="L1208" i="1" s="1"/>
  <c r="E1208" i="1"/>
  <c r="K1207" i="1"/>
  <c r="L1207" i="1" s="1"/>
  <c r="E1207" i="1"/>
  <c r="K1206" i="1"/>
  <c r="L1206" i="1" s="1"/>
  <c r="E1206" i="1"/>
  <c r="K1205" i="1"/>
  <c r="L1205" i="1" s="1"/>
  <c r="E1205" i="1"/>
  <c r="K1204" i="1"/>
  <c r="L1204" i="1" s="1"/>
  <c r="E1204" i="1"/>
  <c r="K1203" i="1"/>
  <c r="L1203" i="1" s="1"/>
  <c r="E1203" i="1"/>
  <c r="K1202" i="1"/>
  <c r="L1202" i="1" s="1"/>
  <c r="E1202" i="1"/>
  <c r="K1201" i="1"/>
  <c r="L1201" i="1" s="1"/>
  <c r="E1201" i="1"/>
  <c r="K1200" i="1"/>
  <c r="L1200" i="1" s="1"/>
  <c r="E1200" i="1"/>
  <c r="K1199" i="1"/>
  <c r="L1199" i="1" s="1"/>
  <c r="E1199" i="1"/>
  <c r="K1198" i="1"/>
  <c r="L1198" i="1" s="1"/>
  <c r="E1198" i="1"/>
  <c r="K1197" i="1"/>
  <c r="L1197" i="1" s="1"/>
  <c r="E1197" i="1"/>
  <c r="K1196" i="1"/>
  <c r="L1196" i="1" s="1"/>
  <c r="E1196" i="1"/>
  <c r="K1195" i="1"/>
  <c r="L1195" i="1" s="1"/>
  <c r="E1195" i="1"/>
  <c r="K1194" i="1"/>
  <c r="L1194" i="1" s="1"/>
  <c r="E1194" i="1"/>
  <c r="K1193" i="1"/>
  <c r="L1193" i="1" s="1"/>
  <c r="E1193" i="1"/>
  <c r="K1192" i="1"/>
  <c r="L1192" i="1" s="1"/>
  <c r="E1192" i="1"/>
  <c r="K1191" i="1"/>
  <c r="L1191" i="1" s="1"/>
  <c r="E1191" i="1"/>
  <c r="K1190" i="1"/>
  <c r="L1190" i="1" s="1"/>
  <c r="E1190" i="1"/>
  <c r="K1189" i="1"/>
  <c r="L1189" i="1" s="1"/>
  <c r="E1189" i="1"/>
  <c r="K1188" i="1"/>
  <c r="L1188" i="1" s="1"/>
  <c r="E1188" i="1"/>
  <c r="K1187" i="1"/>
  <c r="L1187" i="1" s="1"/>
  <c r="E1187" i="1"/>
  <c r="K1186" i="1"/>
  <c r="L1186" i="1" s="1"/>
  <c r="E1186" i="1"/>
  <c r="K1185" i="1"/>
  <c r="L1185" i="1" s="1"/>
  <c r="E1185" i="1"/>
  <c r="K1184" i="1"/>
  <c r="L1184" i="1" s="1"/>
  <c r="E1184" i="1"/>
  <c r="K1183" i="1"/>
  <c r="L1183" i="1" s="1"/>
  <c r="E1183" i="1"/>
  <c r="K1182" i="1"/>
  <c r="L1182" i="1" s="1"/>
  <c r="E1182" i="1"/>
  <c r="K1181" i="1"/>
  <c r="L1181" i="1" s="1"/>
  <c r="E1181" i="1"/>
  <c r="K1180" i="1"/>
  <c r="L1180" i="1" s="1"/>
  <c r="E1180" i="1"/>
  <c r="K1179" i="1"/>
  <c r="L1179" i="1" s="1"/>
  <c r="E1179" i="1"/>
  <c r="K1178" i="1"/>
  <c r="L1178" i="1" s="1"/>
  <c r="E1178" i="1"/>
  <c r="K1177" i="1"/>
  <c r="L1177" i="1" s="1"/>
  <c r="E1177" i="1"/>
  <c r="K1176" i="1"/>
  <c r="L1176" i="1" s="1"/>
  <c r="E1176" i="1"/>
  <c r="K1175" i="1"/>
  <c r="L1175" i="1" s="1"/>
  <c r="E1175" i="1"/>
  <c r="K1174" i="1"/>
  <c r="L1174" i="1" s="1"/>
  <c r="E1174" i="1"/>
  <c r="K1173" i="1"/>
  <c r="L1173" i="1" s="1"/>
  <c r="E1173" i="1"/>
  <c r="K1172" i="1"/>
  <c r="L1172" i="1" s="1"/>
  <c r="E1172" i="1"/>
  <c r="K1171" i="1"/>
  <c r="L1171" i="1" s="1"/>
  <c r="E1171" i="1"/>
  <c r="K1170" i="1"/>
  <c r="L1170" i="1" s="1"/>
  <c r="E1170" i="1"/>
  <c r="K1169" i="1"/>
  <c r="L1169" i="1" s="1"/>
  <c r="E1169" i="1"/>
  <c r="K1168" i="1"/>
  <c r="L1168" i="1" s="1"/>
  <c r="E1168" i="1"/>
  <c r="K1167" i="1"/>
  <c r="L1167" i="1" s="1"/>
  <c r="E1167" i="1"/>
  <c r="K1166" i="1"/>
  <c r="L1166" i="1" s="1"/>
  <c r="E1166" i="1"/>
  <c r="K1165" i="1"/>
  <c r="L1165" i="1" s="1"/>
  <c r="E1165" i="1"/>
  <c r="K1164" i="1"/>
  <c r="L1164" i="1" s="1"/>
  <c r="E1164" i="1"/>
  <c r="K1163" i="1"/>
  <c r="L1163" i="1" s="1"/>
  <c r="E1163" i="1"/>
  <c r="K1162" i="1"/>
  <c r="L1162" i="1" s="1"/>
  <c r="E1162" i="1"/>
  <c r="K1161" i="1"/>
  <c r="L1161" i="1" s="1"/>
  <c r="E1161" i="1"/>
  <c r="K1160" i="1"/>
  <c r="L1160" i="1" s="1"/>
  <c r="E1160" i="1"/>
  <c r="K1159" i="1"/>
  <c r="L1159" i="1" s="1"/>
  <c r="E1159" i="1"/>
  <c r="K1158" i="1"/>
  <c r="L1158" i="1" s="1"/>
  <c r="E1158" i="1"/>
  <c r="K1157" i="1"/>
  <c r="L1157" i="1" s="1"/>
  <c r="E1157" i="1"/>
  <c r="K1156" i="1"/>
  <c r="L1156" i="1" s="1"/>
  <c r="E1156" i="1"/>
  <c r="K1155" i="1"/>
  <c r="L1155" i="1" s="1"/>
  <c r="E1155" i="1"/>
  <c r="K1154" i="1"/>
  <c r="L1154" i="1" s="1"/>
  <c r="E1154" i="1"/>
  <c r="K1153" i="1"/>
  <c r="L1153" i="1" s="1"/>
  <c r="E1153" i="1"/>
  <c r="K1152" i="1"/>
  <c r="L1152" i="1" s="1"/>
  <c r="E1152" i="1"/>
  <c r="K1151" i="1"/>
  <c r="L1151" i="1" s="1"/>
  <c r="E1151" i="1"/>
  <c r="K1150" i="1"/>
  <c r="L1150" i="1" s="1"/>
  <c r="E1150" i="1"/>
  <c r="K1149" i="1"/>
  <c r="L1149" i="1" s="1"/>
  <c r="E1149" i="1"/>
  <c r="K1148" i="1"/>
  <c r="L1148" i="1" s="1"/>
  <c r="E1148" i="1"/>
  <c r="K1147" i="1"/>
  <c r="L1147" i="1" s="1"/>
  <c r="E1147" i="1"/>
  <c r="K1146" i="1"/>
  <c r="L1146" i="1" s="1"/>
  <c r="E1146" i="1"/>
  <c r="K1145" i="1"/>
  <c r="L1145" i="1" s="1"/>
  <c r="E1145" i="1"/>
  <c r="K1144" i="1"/>
  <c r="L1144" i="1" s="1"/>
  <c r="E1144" i="1"/>
  <c r="K1143" i="1"/>
  <c r="L1143" i="1" s="1"/>
  <c r="E1143" i="1"/>
  <c r="K1142" i="1"/>
  <c r="L1142" i="1" s="1"/>
  <c r="E1142" i="1"/>
  <c r="K1141" i="1"/>
  <c r="L1141" i="1" s="1"/>
  <c r="E1141" i="1"/>
  <c r="K1140" i="1"/>
  <c r="L1140" i="1" s="1"/>
  <c r="E1140" i="1"/>
  <c r="K1139" i="1"/>
  <c r="L1139" i="1" s="1"/>
  <c r="E1139" i="1"/>
  <c r="K1138" i="1"/>
  <c r="L1138" i="1" s="1"/>
  <c r="E1138" i="1"/>
  <c r="K1137" i="1"/>
  <c r="L1137" i="1" s="1"/>
  <c r="E1137" i="1"/>
  <c r="K1136" i="1"/>
  <c r="L1136" i="1" s="1"/>
  <c r="E1136" i="1"/>
  <c r="K1135" i="1"/>
  <c r="L1135" i="1" s="1"/>
  <c r="E1135" i="1"/>
  <c r="K1134" i="1"/>
  <c r="L1134" i="1" s="1"/>
  <c r="E1134" i="1"/>
  <c r="K1133" i="1"/>
  <c r="L1133" i="1" s="1"/>
  <c r="E1133" i="1"/>
  <c r="K1132" i="1"/>
  <c r="L1132" i="1" s="1"/>
  <c r="E1132" i="1"/>
  <c r="K1131" i="1"/>
  <c r="L1131" i="1" s="1"/>
  <c r="E1131" i="1"/>
  <c r="K1130" i="1"/>
  <c r="L1130" i="1" s="1"/>
  <c r="E1130" i="1"/>
  <c r="K1129" i="1"/>
  <c r="L1129" i="1" s="1"/>
  <c r="E1129" i="1"/>
  <c r="K1128" i="1"/>
  <c r="L1128" i="1" s="1"/>
  <c r="E1128" i="1"/>
  <c r="K1127" i="1"/>
  <c r="L1127" i="1" s="1"/>
  <c r="E1127" i="1"/>
  <c r="K1126" i="1"/>
  <c r="L1126" i="1" s="1"/>
  <c r="E1126" i="1"/>
  <c r="K1125" i="1"/>
  <c r="L1125" i="1" s="1"/>
  <c r="E1125" i="1"/>
  <c r="K1124" i="1"/>
  <c r="L1124" i="1" s="1"/>
  <c r="E1124" i="1"/>
  <c r="K1123" i="1"/>
  <c r="L1123" i="1" s="1"/>
  <c r="E1123" i="1"/>
  <c r="K1122" i="1"/>
  <c r="L1122" i="1" s="1"/>
  <c r="E1122" i="1"/>
  <c r="K1121" i="1"/>
  <c r="L1121" i="1" s="1"/>
  <c r="E1121" i="1"/>
  <c r="K1120" i="1"/>
  <c r="L1120" i="1" s="1"/>
  <c r="E1120" i="1"/>
  <c r="K1119" i="1"/>
  <c r="L1119" i="1" s="1"/>
  <c r="E1119" i="1"/>
  <c r="K1118" i="1"/>
  <c r="L1118" i="1" s="1"/>
  <c r="E1118" i="1"/>
  <c r="K1117" i="1"/>
  <c r="L1117" i="1" s="1"/>
  <c r="E1117" i="1"/>
  <c r="K1116" i="1"/>
  <c r="L1116" i="1" s="1"/>
  <c r="E1116" i="1"/>
  <c r="K1115" i="1"/>
  <c r="L1115" i="1" s="1"/>
  <c r="E1115" i="1"/>
  <c r="K1114" i="1"/>
  <c r="L1114" i="1" s="1"/>
  <c r="E1114" i="1"/>
  <c r="K1113" i="1"/>
  <c r="L1113" i="1" s="1"/>
  <c r="E1113" i="1"/>
  <c r="K1112" i="1"/>
  <c r="L1112" i="1" s="1"/>
  <c r="E1112" i="1"/>
  <c r="K1111" i="1"/>
  <c r="L1111" i="1" s="1"/>
  <c r="E1111" i="1"/>
  <c r="K1110" i="1"/>
  <c r="L1110" i="1" s="1"/>
  <c r="E1110" i="1"/>
  <c r="K1109" i="1"/>
  <c r="L1109" i="1" s="1"/>
  <c r="E1109" i="1"/>
  <c r="K1108" i="1"/>
  <c r="L1108" i="1" s="1"/>
  <c r="E1108" i="1"/>
  <c r="K1107" i="1"/>
  <c r="L1107" i="1" s="1"/>
  <c r="E1107" i="1"/>
  <c r="K1106" i="1"/>
  <c r="L1106" i="1" s="1"/>
  <c r="E1106" i="1"/>
  <c r="K1105" i="1"/>
  <c r="L1105" i="1" s="1"/>
  <c r="E1105" i="1"/>
  <c r="K1104" i="1"/>
  <c r="L1104" i="1" s="1"/>
  <c r="E1104" i="1"/>
  <c r="K1103" i="1"/>
  <c r="L1103" i="1" s="1"/>
  <c r="E1103" i="1"/>
  <c r="K1102" i="1"/>
  <c r="L1102" i="1" s="1"/>
  <c r="E1102" i="1"/>
  <c r="K1101" i="1"/>
  <c r="L1101" i="1" s="1"/>
  <c r="E1101" i="1"/>
  <c r="K1100" i="1"/>
  <c r="L1100" i="1" s="1"/>
  <c r="E1100" i="1"/>
  <c r="K1099" i="1"/>
  <c r="L1099" i="1" s="1"/>
  <c r="E1099" i="1"/>
  <c r="K1098" i="1"/>
  <c r="L1098" i="1" s="1"/>
  <c r="E1098" i="1"/>
  <c r="K1097" i="1"/>
  <c r="L1097" i="1" s="1"/>
  <c r="E1097" i="1"/>
  <c r="K1096" i="1"/>
  <c r="L1096" i="1" s="1"/>
  <c r="E1096" i="1"/>
  <c r="K1095" i="1"/>
  <c r="L1095" i="1" s="1"/>
  <c r="E1095" i="1"/>
  <c r="K1094" i="1"/>
  <c r="L1094" i="1" s="1"/>
  <c r="E1094" i="1"/>
  <c r="K1093" i="1"/>
  <c r="L1093" i="1" s="1"/>
  <c r="E1093" i="1"/>
  <c r="K1092" i="1"/>
  <c r="L1092" i="1" s="1"/>
  <c r="E1092" i="1"/>
  <c r="K1091" i="1"/>
  <c r="L1091" i="1" s="1"/>
  <c r="E1091" i="1"/>
  <c r="K1090" i="1"/>
  <c r="L1090" i="1" s="1"/>
  <c r="E1090" i="1"/>
  <c r="K1089" i="1"/>
  <c r="L1089" i="1" s="1"/>
  <c r="E1089" i="1"/>
  <c r="K1088" i="1"/>
  <c r="L1088" i="1" s="1"/>
  <c r="E1088" i="1"/>
  <c r="K1087" i="1"/>
  <c r="L1087" i="1" s="1"/>
  <c r="E1087" i="1"/>
  <c r="K1086" i="1"/>
  <c r="L1086" i="1" s="1"/>
  <c r="E1086" i="1"/>
  <c r="K1085" i="1"/>
  <c r="L1085" i="1" s="1"/>
  <c r="E1085" i="1"/>
  <c r="K1084" i="1"/>
  <c r="L1084" i="1" s="1"/>
  <c r="E1084" i="1"/>
  <c r="K1083" i="1"/>
  <c r="L1083" i="1" s="1"/>
  <c r="E1083" i="1"/>
  <c r="K1082" i="1"/>
  <c r="L1082" i="1" s="1"/>
  <c r="E1082" i="1"/>
  <c r="K1081" i="1"/>
  <c r="L1081" i="1" s="1"/>
  <c r="E1081" i="1"/>
  <c r="K1080" i="1"/>
  <c r="L1080" i="1" s="1"/>
  <c r="E1080" i="1"/>
  <c r="K1079" i="1"/>
  <c r="L1079" i="1" s="1"/>
  <c r="E1079" i="1"/>
  <c r="K1078" i="1"/>
  <c r="L1078" i="1" s="1"/>
  <c r="E1078" i="1"/>
  <c r="K1077" i="1"/>
  <c r="L1077" i="1" s="1"/>
  <c r="E1077" i="1"/>
  <c r="K1076" i="1"/>
  <c r="L1076" i="1" s="1"/>
  <c r="E1076" i="1"/>
  <c r="K1075" i="1"/>
  <c r="L1075" i="1" s="1"/>
  <c r="E1075" i="1"/>
  <c r="K1074" i="1"/>
  <c r="L1074" i="1" s="1"/>
  <c r="E1074" i="1"/>
  <c r="K1073" i="1"/>
  <c r="L1073" i="1" s="1"/>
  <c r="E1073" i="1"/>
  <c r="K1072" i="1"/>
  <c r="L1072" i="1" s="1"/>
  <c r="E1072" i="1"/>
  <c r="K1071" i="1"/>
  <c r="L1071" i="1" s="1"/>
  <c r="E1071" i="1"/>
  <c r="K1070" i="1"/>
  <c r="L1070" i="1" s="1"/>
  <c r="E1070" i="1"/>
  <c r="K1069" i="1"/>
  <c r="L1069" i="1" s="1"/>
  <c r="E1069" i="1"/>
  <c r="K1068" i="1"/>
  <c r="L1068" i="1" s="1"/>
  <c r="E1068" i="1"/>
  <c r="K1067" i="1"/>
  <c r="L1067" i="1" s="1"/>
  <c r="E1067" i="1"/>
  <c r="K1066" i="1"/>
  <c r="L1066" i="1" s="1"/>
  <c r="E1066" i="1"/>
  <c r="K1065" i="1"/>
  <c r="L1065" i="1" s="1"/>
  <c r="E1065" i="1"/>
  <c r="K1064" i="1"/>
  <c r="L1064" i="1" s="1"/>
  <c r="E1064" i="1"/>
  <c r="K1063" i="1"/>
  <c r="L1063" i="1" s="1"/>
  <c r="E1063" i="1"/>
  <c r="K1062" i="1"/>
  <c r="L1062" i="1" s="1"/>
  <c r="E1062" i="1"/>
  <c r="K1061" i="1"/>
  <c r="L1061" i="1" s="1"/>
  <c r="E1061" i="1"/>
  <c r="K1060" i="1"/>
  <c r="L1060" i="1" s="1"/>
  <c r="E1060" i="1"/>
  <c r="K1059" i="1"/>
  <c r="L1059" i="1" s="1"/>
  <c r="E1059" i="1"/>
  <c r="K1058" i="1"/>
  <c r="L1058" i="1" s="1"/>
  <c r="E1058" i="1"/>
  <c r="K1057" i="1"/>
  <c r="L1057" i="1" s="1"/>
  <c r="E1057" i="1"/>
  <c r="K1056" i="1"/>
  <c r="L1056" i="1" s="1"/>
  <c r="E1056" i="1"/>
  <c r="K1055" i="1"/>
  <c r="L1055" i="1" s="1"/>
  <c r="E1055" i="1"/>
  <c r="K1054" i="1"/>
  <c r="L1054" i="1" s="1"/>
  <c r="E1054" i="1"/>
  <c r="K1053" i="1"/>
  <c r="L1053" i="1" s="1"/>
  <c r="E1053" i="1"/>
  <c r="K1052" i="1"/>
  <c r="L1052" i="1" s="1"/>
  <c r="E1052" i="1"/>
  <c r="K1051" i="1"/>
  <c r="L1051" i="1" s="1"/>
  <c r="E1051" i="1"/>
  <c r="K1050" i="1"/>
  <c r="L1050" i="1" s="1"/>
  <c r="E1050" i="1"/>
  <c r="K1049" i="1"/>
  <c r="L1049" i="1" s="1"/>
  <c r="E1049" i="1"/>
  <c r="K1048" i="1"/>
  <c r="L1048" i="1" s="1"/>
  <c r="E1048" i="1"/>
  <c r="K1047" i="1"/>
  <c r="L1047" i="1" s="1"/>
  <c r="E1047" i="1"/>
  <c r="K1046" i="1"/>
  <c r="L1046" i="1" s="1"/>
  <c r="E1046" i="1"/>
  <c r="K1045" i="1"/>
  <c r="L1045" i="1" s="1"/>
  <c r="E1045" i="1"/>
  <c r="K1044" i="1"/>
  <c r="L1044" i="1" s="1"/>
  <c r="E1044" i="1"/>
  <c r="K1043" i="1"/>
  <c r="L1043" i="1" s="1"/>
  <c r="E1043" i="1"/>
  <c r="K1042" i="1"/>
  <c r="L1042" i="1" s="1"/>
  <c r="E1042" i="1"/>
  <c r="K1041" i="1"/>
  <c r="L1041" i="1" s="1"/>
  <c r="E1041" i="1"/>
  <c r="K1040" i="1"/>
  <c r="L1040" i="1" s="1"/>
  <c r="E1040" i="1"/>
  <c r="K1039" i="1"/>
  <c r="L1039" i="1" s="1"/>
  <c r="E1039" i="1"/>
  <c r="K1038" i="1"/>
  <c r="L1038" i="1" s="1"/>
  <c r="E1038" i="1"/>
  <c r="K1037" i="1"/>
  <c r="L1037" i="1" s="1"/>
  <c r="E1037" i="1"/>
  <c r="K1036" i="1"/>
  <c r="L1036" i="1" s="1"/>
  <c r="E1036" i="1"/>
  <c r="K1035" i="1"/>
  <c r="L1035" i="1" s="1"/>
  <c r="E1035" i="1"/>
  <c r="K1034" i="1"/>
  <c r="L1034" i="1" s="1"/>
  <c r="E1034" i="1"/>
  <c r="K1033" i="1"/>
  <c r="L1033" i="1" s="1"/>
  <c r="E1033" i="1"/>
  <c r="K1032" i="1"/>
  <c r="L1032" i="1" s="1"/>
  <c r="E1032" i="1"/>
  <c r="K1031" i="1"/>
  <c r="L1031" i="1" s="1"/>
  <c r="E1031" i="1"/>
  <c r="K1030" i="1"/>
  <c r="L1030" i="1" s="1"/>
  <c r="E1030" i="1"/>
  <c r="K1029" i="1"/>
  <c r="L1029" i="1" s="1"/>
  <c r="E1029" i="1"/>
  <c r="K1028" i="1"/>
  <c r="L1028" i="1" s="1"/>
  <c r="E1028" i="1"/>
  <c r="K1027" i="1"/>
  <c r="L1027" i="1" s="1"/>
  <c r="E1027" i="1"/>
  <c r="K1026" i="1"/>
  <c r="L1026" i="1" s="1"/>
  <c r="E1026" i="1"/>
  <c r="K1025" i="1"/>
  <c r="L1025" i="1" s="1"/>
  <c r="E1025" i="1"/>
  <c r="K1024" i="1"/>
  <c r="L1024" i="1" s="1"/>
  <c r="E1024" i="1"/>
  <c r="K1023" i="1"/>
  <c r="L1023" i="1" s="1"/>
  <c r="E1023" i="1"/>
  <c r="K1022" i="1"/>
  <c r="L1022" i="1" s="1"/>
  <c r="E1022" i="1"/>
  <c r="K1021" i="1"/>
  <c r="L1021" i="1" s="1"/>
  <c r="E1021" i="1"/>
  <c r="K1020" i="1"/>
  <c r="L1020" i="1" s="1"/>
  <c r="E1020" i="1"/>
  <c r="K1019" i="1"/>
  <c r="L1019" i="1" s="1"/>
  <c r="E1019" i="1"/>
  <c r="K1018" i="1"/>
  <c r="L1018" i="1" s="1"/>
  <c r="E1018" i="1"/>
  <c r="K1017" i="1"/>
  <c r="L1017" i="1" s="1"/>
  <c r="E1017" i="1"/>
  <c r="K1016" i="1"/>
  <c r="L1016" i="1" s="1"/>
  <c r="E1016" i="1"/>
  <c r="K1015" i="1"/>
  <c r="L1015" i="1" s="1"/>
  <c r="E1015" i="1"/>
  <c r="K1014" i="1"/>
  <c r="L1014" i="1" s="1"/>
  <c r="E1014" i="1"/>
  <c r="K1013" i="1"/>
  <c r="L1013" i="1" s="1"/>
  <c r="E1013" i="1"/>
  <c r="K1012" i="1"/>
  <c r="L1012" i="1" s="1"/>
  <c r="E1012" i="1"/>
  <c r="K1011" i="1"/>
  <c r="L1011" i="1" s="1"/>
  <c r="E1011" i="1"/>
  <c r="K1010" i="1"/>
  <c r="L1010" i="1" s="1"/>
  <c r="E1010" i="1"/>
  <c r="K1009" i="1"/>
  <c r="L1009" i="1" s="1"/>
  <c r="E1009" i="1"/>
  <c r="K1008" i="1"/>
  <c r="L1008" i="1" s="1"/>
  <c r="E1008" i="1"/>
  <c r="K1007" i="1"/>
  <c r="L1007" i="1" s="1"/>
  <c r="E1007" i="1"/>
  <c r="K1006" i="1"/>
  <c r="L1006" i="1" s="1"/>
  <c r="E1006" i="1"/>
  <c r="K1005" i="1"/>
  <c r="L1005" i="1" s="1"/>
  <c r="E1005" i="1"/>
  <c r="K1004" i="1"/>
  <c r="L1004" i="1" s="1"/>
  <c r="E1004" i="1"/>
  <c r="K1003" i="1"/>
  <c r="L1003" i="1" s="1"/>
  <c r="E1003" i="1"/>
  <c r="K1002" i="1"/>
  <c r="L1002" i="1" s="1"/>
  <c r="E1002" i="1"/>
  <c r="K1001" i="1"/>
  <c r="L1001" i="1" s="1"/>
  <c r="E1001" i="1"/>
  <c r="K1000" i="1"/>
  <c r="L1000" i="1" s="1"/>
  <c r="E1000" i="1"/>
  <c r="K999" i="1"/>
  <c r="L999" i="1" s="1"/>
  <c r="E999" i="1"/>
  <c r="K998" i="1"/>
  <c r="L998" i="1" s="1"/>
  <c r="E998" i="1"/>
  <c r="K997" i="1"/>
  <c r="L997" i="1" s="1"/>
  <c r="E997" i="1"/>
  <c r="K996" i="1"/>
  <c r="L996" i="1" s="1"/>
  <c r="E996" i="1"/>
  <c r="K995" i="1"/>
  <c r="L995" i="1" s="1"/>
  <c r="E995" i="1"/>
  <c r="K994" i="1"/>
  <c r="L994" i="1" s="1"/>
  <c r="E994" i="1"/>
  <c r="K993" i="1"/>
  <c r="L993" i="1" s="1"/>
  <c r="E993" i="1"/>
  <c r="K992" i="1"/>
  <c r="L992" i="1" s="1"/>
  <c r="E992" i="1"/>
  <c r="K991" i="1"/>
  <c r="L991" i="1" s="1"/>
  <c r="E991" i="1"/>
  <c r="K990" i="1"/>
  <c r="L990" i="1" s="1"/>
  <c r="E990" i="1"/>
  <c r="K989" i="1"/>
  <c r="L989" i="1" s="1"/>
  <c r="E989" i="1"/>
  <c r="K988" i="1"/>
  <c r="L988" i="1" s="1"/>
  <c r="E988" i="1"/>
  <c r="K987" i="1"/>
  <c r="L987" i="1" s="1"/>
  <c r="E987" i="1"/>
  <c r="K986" i="1"/>
  <c r="L986" i="1" s="1"/>
  <c r="E986" i="1"/>
  <c r="K985" i="1"/>
  <c r="L985" i="1" s="1"/>
  <c r="E985" i="1"/>
  <c r="K984" i="1"/>
  <c r="L984" i="1" s="1"/>
  <c r="E984" i="1"/>
  <c r="K983" i="1"/>
  <c r="L983" i="1" s="1"/>
  <c r="E983" i="1"/>
  <c r="K982" i="1"/>
  <c r="L982" i="1" s="1"/>
  <c r="E982" i="1"/>
  <c r="K981" i="1"/>
  <c r="L981" i="1" s="1"/>
  <c r="E981" i="1"/>
  <c r="K980" i="1"/>
  <c r="L980" i="1" s="1"/>
  <c r="E980" i="1"/>
  <c r="K979" i="1"/>
  <c r="L979" i="1" s="1"/>
  <c r="E979" i="1"/>
  <c r="K978" i="1"/>
  <c r="L978" i="1" s="1"/>
  <c r="E978" i="1"/>
  <c r="K977" i="1"/>
  <c r="L977" i="1" s="1"/>
  <c r="E977" i="1"/>
  <c r="K976" i="1"/>
  <c r="L976" i="1" s="1"/>
  <c r="E976" i="1"/>
  <c r="K975" i="1"/>
  <c r="L975" i="1" s="1"/>
  <c r="E975" i="1"/>
  <c r="K974" i="1"/>
  <c r="L974" i="1" s="1"/>
  <c r="E974" i="1"/>
  <c r="K973" i="1"/>
  <c r="L973" i="1" s="1"/>
  <c r="E973" i="1"/>
  <c r="K972" i="1"/>
  <c r="L972" i="1" s="1"/>
  <c r="E972" i="1"/>
  <c r="K971" i="1"/>
  <c r="L971" i="1" s="1"/>
  <c r="E971" i="1"/>
  <c r="K970" i="1"/>
  <c r="L970" i="1" s="1"/>
  <c r="E970" i="1"/>
  <c r="K969" i="1"/>
  <c r="L969" i="1" s="1"/>
  <c r="E969" i="1"/>
  <c r="K968" i="1"/>
  <c r="L968" i="1" s="1"/>
  <c r="E968" i="1"/>
  <c r="K967" i="1"/>
  <c r="L967" i="1" s="1"/>
  <c r="E967" i="1"/>
  <c r="K966" i="1"/>
  <c r="L966" i="1" s="1"/>
  <c r="E966" i="1"/>
  <c r="K965" i="1"/>
  <c r="L965" i="1" s="1"/>
  <c r="E965" i="1"/>
  <c r="K964" i="1"/>
  <c r="L964" i="1" s="1"/>
  <c r="E964" i="1"/>
  <c r="K963" i="1"/>
  <c r="L963" i="1" s="1"/>
  <c r="E963" i="1"/>
  <c r="K962" i="1"/>
  <c r="L962" i="1" s="1"/>
  <c r="E962" i="1"/>
  <c r="K961" i="1"/>
  <c r="L961" i="1" s="1"/>
  <c r="E961" i="1"/>
  <c r="K960" i="1"/>
  <c r="L960" i="1" s="1"/>
  <c r="E960" i="1"/>
  <c r="K959" i="1"/>
  <c r="L959" i="1" s="1"/>
  <c r="E959" i="1"/>
  <c r="K958" i="1"/>
  <c r="L958" i="1" s="1"/>
  <c r="E958" i="1"/>
  <c r="K957" i="1"/>
  <c r="L957" i="1" s="1"/>
  <c r="E957" i="1"/>
  <c r="K956" i="1"/>
  <c r="L956" i="1" s="1"/>
  <c r="E956" i="1"/>
  <c r="K955" i="1"/>
  <c r="L955" i="1" s="1"/>
  <c r="E955" i="1"/>
  <c r="K954" i="1"/>
  <c r="L954" i="1" s="1"/>
  <c r="E954" i="1"/>
  <c r="K953" i="1"/>
  <c r="L953" i="1" s="1"/>
  <c r="E953" i="1"/>
  <c r="K952" i="1"/>
  <c r="L952" i="1" s="1"/>
  <c r="E952" i="1"/>
  <c r="K951" i="1"/>
  <c r="L951" i="1" s="1"/>
  <c r="E951" i="1"/>
  <c r="K950" i="1"/>
  <c r="L950" i="1" s="1"/>
  <c r="E950" i="1"/>
  <c r="K949" i="1"/>
  <c r="L949" i="1" s="1"/>
  <c r="E949" i="1"/>
  <c r="K948" i="1"/>
  <c r="L948" i="1" s="1"/>
  <c r="E948" i="1"/>
  <c r="K947" i="1"/>
  <c r="L947" i="1" s="1"/>
  <c r="E947" i="1"/>
  <c r="K946" i="1"/>
  <c r="L946" i="1" s="1"/>
  <c r="E946" i="1"/>
  <c r="K945" i="1"/>
  <c r="L945" i="1" s="1"/>
  <c r="E945" i="1"/>
  <c r="K944" i="1"/>
  <c r="L944" i="1" s="1"/>
  <c r="E944" i="1"/>
  <c r="K943" i="1"/>
  <c r="L943" i="1" s="1"/>
  <c r="E943" i="1"/>
  <c r="K942" i="1"/>
  <c r="L942" i="1" s="1"/>
  <c r="E942" i="1"/>
  <c r="K941" i="1"/>
  <c r="L941" i="1" s="1"/>
  <c r="E941" i="1"/>
  <c r="K940" i="1"/>
  <c r="L940" i="1" s="1"/>
  <c r="E940" i="1"/>
  <c r="K939" i="1"/>
  <c r="L939" i="1" s="1"/>
  <c r="E939" i="1"/>
  <c r="K938" i="1"/>
  <c r="L938" i="1" s="1"/>
  <c r="E938" i="1"/>
  <c r="K937" i="1"/>
  <c r="L937" i="1" s="1"/>
  <c r="E937" i="1"/>
  <c r="K936" i="1"/>
  <c r="L936" i="1" s="1"/>
  <c r="E936" i="1"/>
  <c r="K935" i="1"/>
  <c r="L935" i="1" s="1"/>
  <c r="E935" i="1"/>
  <c r="K934" i="1"/>
  <c r="L934" i="1" s="1"/>
  <c r="E934" i="1"/>
  <c r="K933" i="1"/>
  <c r="L933" i="1" s="1"/>
  <c r="E933" i="1"/>
  <c r="K932" i="1"/>
  <c r="L932" i="1" s="1"/>
  <c r="E932" i="1"/>
  <c r="K931" i="1"/>
  <c r="L931" i="1" s="1"/>
  <c r="E931" i="1"/>
  <c r="K930" i="1"/>
  <c r="L930" i="1" s="1"/>
  <c r="E930" i="1"/>
  <c r="K929" i="1"/>
  <c r="L929" i="1" s="1"/>
  <c r="E929" i="1"/>
  <c r="K928" i="1"/>
  <c r="L928" i="1" s="1"/>
  <c r="E928" i="1"/>
  <c r="K927" i="1"/>
  <c r="L927" i="1" s="1"/>
  <c r="E927" i="1"/>
  <c r="K926" i="1"/>
  <c r="L926" i="1" s="1"/>
  <c r="E926" i="1"/>
  <c r="K925" i="1"/>
  <c r="L925" i="1" s="1"/>
  <c r="E925" i="1"/>
  <c r="K924" i="1"/>
  <c r="L924" i="1" s="1"/>
  <c r="E924" i="1"/>
  <c r="K923" i="1"/>
  <c r="L923" i="1" s="1"/>
  <c r="E923" i="1"/>
  <c r="K922" i="1"/>
  <c r="L922" i="1" s="1"/>
  <c r="E922" i="1"/>
  <c r="K921" i="1"/>
  <c r="L921" i="1" s="1"/>
  <c r="E921" i="1"/>
  <c r="K920" i="1"/>
  <c r="L920" i="1" s="1"/>
  <c r="E920" i="1"/>
  <c r="K919" i="1"/>
  <c r="L919" i="1" s="1"/>
  <c r="E919" i="1"/>
  <c r="K918" i="1"/>
  <c r="L918" i="1" s="1"/>
  <c r="E918" i="1"/>
  <c r="K917" i="1"/>
  <c r="L917" i="1" s="1"/>
  <c r="E917" i="1"/>
  <c r="K916" i="1"/>
  <c r="L916" i="1" s="1"/>
  <c r="E916" i="1"/>
  <c r="K915" i="1"/>
  <c r="L915" i="1" s="1"/>
  <c r="E915" i="1"/>
  <c r="K914" i="1"/>
  <c r="L914" i="1" s="1"/>
  <c r="E914" i="1"/>
  <c r="K913" i="1"/>
  <c r="L913" i="1" s="1"/>
  <c r="E913" i="1"/>
  <c r="K912" i="1"/>
  <c r="L912" i="1" s="1"/>
  <c r="E912" i="1"/>
  <c r="K911" i="1"/>
  <c r="L911" i="1" s="1"/>
  <c r="E911" i="1"/>
  <c r="K910" i="1"/>
  <c r="L910" i="1" s="1"/>
  <c r="E910" i="1"/>
  <c r="K909" i="1"/>
  <c r="L909" i="1" s="1"/>
  <c r="E909" i="1"/>
  <c r="K908" i="1"/>
  <c r="L908" i="1" s="1"/>
  <c r="E908" i="1"/>
  <c r="K907" i="1"/>
  <c r="L907" i="1" s="1"/>
  <c r="E907" i="1"/>
  <c r="K906" i="1"/>
  <c r="L906" i="1" s="1"/>
  <c r="E906" i="1"/>
  <c r="K905" i="1"/>
  <c r="L905" i="1" s="1"/>
  <c r="E905" i="1"/>
  <c r="K904" i="1"/>
  <c r="L904" i="1" s="1"/>
  <c r="E904" i="1"/>
  <c r="K903" i="1"/>
  <c r="L903" i="1" s="1"/>
  <c r="E903" i="1"/>
  <c r="K902" i="1"/>
  <c r="L902" i="1" s="1"/>
  <c r="E902" i="1"/>
  <c r="K901" i="1"/>
  <c r="L901" i="1" s="1"/>
  <c r="E901" i="1"/>
  <c r="K900" i="1"/>
  <c r="L900" i="1" s="1"/>
  <c r="E900" i="1"/>
  <c r="K899" i="1"/>
  <c r="L899" i="1" s="1"/>
  <c r="E899" i="1"/>
  <c r="K898" i="1"/>
  <c r="L898" i="1" s="1"/>
  <c r="E898" i="1"/>
  <c r="K897" i="1"/>
  <c r="L897" i="1" s="1"/>
  <c r="E897" i="1"/>
  <c r="K896" i="1"/>
  <c r="L896" i="1" s="1"/>
  <c r="E896" i="1"/>
  <c r="K895" i="1"/>
  <c r="L895" i="1" s="1"/>
  <c r="E895" i="1"/>
  <c r="K894" i="1"/>
  <c r="L894" i="1" s="1"/>
  <c r="E894" i="1"/>
  <c r="K893" i="1"/>
  <c r="L893" i="1" s="1"/>
  <c r="E893" i="1"/>
  <c r="K892" i="1"/>
  <c r="L892" i="1" s="1"/>
  <c r="E892" i="1"/>
  <c r="K891" i="1"/>
  <c r="L891" i="1" s="1"/>
  <c r="E891" i="1"/>
  <c r="K890" i="1"/>
  <c r="L890" i="1" s="1"/>
  <c r="E890" i="1"/>
  <c r="K889" i="1"/>
  <c r="L889" i="1" s="1"/>
  <c r="E889" i="1"/>
  <c r="K888" i="1"/>
  <c r="L888" i="1" s="1"/>
  <c r="E888" i="1"/>
  <c r="K887" i="1"/>
  <c r="L887" i="1" s="1"/>
  <c r="E887" i="1"/>
  <c r="K886" i="1"/>
  <c r="L886" i="1" s="1"/>
  <c r="E886" i="1"/>
  <c r="K885" i="1"/>
  <c r="L885" i="1" s="1"/>
  <c r="E885" i="1"/>
  <c r="K884" i="1"/>
  <c r="L884" i="1" s="1"/>
  <c r="E884" i="1"/>
  <c r="K883" i="1"/>
  <c r="L883" i="1" s="1"/>
  <c r="E883" i="1"/>
  <c r="K882" i="1"/>
  <c r="L882" i="1" s="1"/>
  <c r="E882" i="1"/>
  <c r="K881" i="1"/>
  <c r="L881" i="1" s="1"/>
  <c r="E881" i="1"/>
  <c r="K880" i="1"/>
  <c r="L880" i="1" s="1"/>
  <c r="E880" i="1"/>
  <c r="K879" i="1"/>
  <c r="L879" i="1" s="1"/>
  <c r="E879" i="1"/>
  <c r="K878" i="1"/>
  <c r="L878" i="1" s="1"/>
  <c r="E878" i="1"/>
  <c r="K877" i="1"/>
  <c r="L877" i="1" s="1"/>
  <c r="E877" i="1"/>
  <c r="K876" i="1"/>
  <c r="L876" i="1" s="1"/>
  <c r="E876" i="1"/>
  <c r="K875" i="1"/>
  <c r="L875" i="1" s="1"/>
  <c r="E875" i="1"/>
  <c r="K874" i="1"/>
  <c r="L874" i="1" s="1"/>
  <c r="E874" i="1"/>
  <c r="K873" i="1"/>
  <c r="L873" i="1" s="1"/>
  <c r="E873" i="1"/>
  <c r="K872" i="1"/>
  <c r="L872" i="1" s="1"/>
  <c r="E872" i="1"/>
  <c r="K871" i="1"/>
  <c r="L871" i="1" s="1"/>
  <c r="E871" i="1"/>
  <c r="K870" i="1"/>
  <c r="L870" i="1" s="1"/>
  <c r="E870" i="1"/>
  <c r="K869" i="1"/>
  <c r="L869" i="1" s="1"/>
  <c r="E869" i="1"/>
  <c r="K868" i="1"/>
  <c r="L868" i="1" s="1"/>
  <c r="E868" i="1"/>
  <c r="K867" i="1"/>
  <c r="L867" i="1" s="1"/>
  <c r="E867" i="1"/>
  <c r="K866" i="1"/>
  <c r="L866" i="1" s="1"/>
  <c r="E866" i="1"/>
  <c r="K865" i="1"/>
  <c r="L865" i="1" s="1"/>
  <c r="E865" i="1"/>
  <c r="K864" i="1"/>
  <c r="L864" i="1" s="1"/>
  <c r="E864" i="1"/>
  <c r="K863" i="1"/>
  <c r="L863" i="1" s="1"/>
  <c r="E863" i="1"/>
  <c r="K862" i="1"/>
  <c r="L862" i="1" s="1"/>
  <c r="E862" i="1"/>
  <c r="K861" i="1"/>
  <c r="L861" i="1" s="1"/>
  <c r="E861" i="1"/>
  <c r="K860" i="1"/>
  <c r="L860" i="1" s="1"/>
  <c r="E860" i="1"/>
  <c r="K859" i="1"/>
  <c r="L859" i="1" s="1"/>
  <c r="E859" i="1"/>
  <c r="K858" i="1"/>
  <c r="L858" i="1" s="1"/>
  <c r="E858" i="1"/>
  <c r="K857" i="1"/>
  <c r="L857" i="1" s="1"/>
  <c r="E857" i="1"/>
  <c r="K856" i="1"/>
  <c r="L856" i="1" s="1"/>
  <c r="E856" i="1"/>
  <c r="K855" i="1"/>
  <c r="L855" i="1" s="1"/>
  <c r="E855" i="1"/>
  <c r="K854" i="1"/>
  <c r="L854" i="1" s="1"/>
  <c r="E854" i="1"/>
  <c r="K853" i="1"/>
  <c r="L853" i="1" s="1"/>
  <c r="E853" i="1"/>
  <c r="K852" i="1"/>
  <c r="L852" i="1" s="1"/>
  <c r="E852" i="1"/>
  <c r="K851" i="1"/>
  <c r="L851" i="1" s="1"/>
  <c r="E851" i="1"/>
  <c r="K850" i="1"/>
  <c r="L850" i="1" s="1"/>
  <c r="E850" i="1"/>
  <c r="K849" i="1"/>
  <c r="L849" i="1" s="1"/>
  <c r="E849" i="1"/>
  <c r="K848" i="1"/>
  <c r="L848" i="1" s="1"/>
  <c r="E848" i="1"/>
  <c r="K847" i="1"/>
  <c r="L847" i="1" s="1"/>
  <c r="E847" i="1"/>
  <c r="K846" i="1"/>
  <c r="L846" i="1" s="1"/>
  <c r="E846" i="1"/>
  <c r="K845" i="1"/>
  <c r="L845" i="1" s="1"/>
  <c r="E845" i="1"/>
  <c r="K844" i="1"/>
  <c r="L844" i="1" s="1"/>
  <c r="E844" i="1"/>
  <c r="K843" i="1"/>
  <c r="L843" i="1" s="1"/>
  <c r="E843" i="1"/>
  <c r="K842" i="1"/>
  <c r="L842" i="1" s="1"/>
  <c r="E842" i="1"/>
  <c r="K841" i="1"/>
  <c r="L841" i="1" s="1"/>
  <c r="E841" i="1"/>
  <c r="K840" i="1"/>
  <c r="L840" i="1" s="1"/>
  <c r="E840" i="1"/>
  <c r="K839" i="1"/>
  <c r="L839" i="1" s="1"/>
  <c r="E839" i="1"/>
  <c r="K838" i="1"/>
  <c r="L838" i="1" s="1"/>
  <c r="E838" i="1"/>
  <c r="K837" i="1"/>
  <c r="L837" i="1" s="1"/>
  <c r="E837" i="1"/>
  <c r="K836" i="1"/>
  <c r="L836" i="1" s="1"/>
  <c r="E836" i="1"/>
  <c r="K835" i="1"/>
  <c r="L835" i="1" s="1"/>
  <c r="E835" i="1"/>
  <c r="K834" i="1"/>
  <c r="L834" i="1" s="1"/>
  <c r="E834" i="1"/>
  <c r="K833" i="1"/>
  <c r="L833" i="1" s="1"/>
  <c r="E833" i="1"/>
  <c r="K832" i="1"/>
  <c r="L832" i="1" s="1"/>
  <c r="E832" i="1"/>
  <c r="K831" i="1"/>
  <c r="L831" i="1" s="1"/>
  <c r="E831" i="1"/>
  <c r="K830" i="1"/>
  <c r="L830" i="1" s="1"/>
  <c r="E830" i="1"/>
  <c r="K829" i="1"/>
  <c r="L829" i="1" s="1"/>
  <c r="E829" i="1"/>
  <c r="K828" i="1"/>
  <c r="L828" i="1" s="1"/>
  <c r="E828" i="1"/>
  <c r="K827" i="1"/>
  <c r="L827" i="1" s="1"/>
  <c r="E827" i="1"/>
  <c r="K826" i="1"/>
  <c r="L826" i="1" s="1"/>
  <c r="E826" i="1"/>
  <c r="K825" i="1"/>
  <c r="L825" i="1" s="1"/>
  <c r="E825" i="1"/>
  <c r="K824" i="1"/>
  <c r="L824" i="1" s="1"/>
  <c r="E824" i="1"/>
  <c r="K823" i="1"/>
  <c r="L823" i="1" s="1"/>
  <c r="E823" i="1"/>
  <c r="K822" i="1"/>
  <c r="L822" i="1" s="1"/>
  <c r="E822" i="1"/>
  <c r="K821" i="1"/>
  <c r="L821" i="1" s="1"/>
  <c r="E821" i="1"/>
  <c r="K820" i="1"/>
  <c r="L820" i="1" s="1"/>
  <c r="E820" i="1"/>
  <c r="K819" i="1"/>
  <c r="L819" i="1" s="1"/>
  <c r="E819" i="1"/>
  <c r="K818" i="1"/>
  <c r="L818" i="1" s="1"/>
  <c r="E818" i="1"/>
  <c r="K817" i="1"/>
  <c r="L817" i="1" s="1"/>
  <c r="E817" i="1"/>
  <c r="K816" i="1"/>
  <c r="L816" i="1" s="1"/>
  <c r="E816" i="1"/>
  <c r="K815" i="1"/>
  <c r="L815" i="1" s="1"/>
  <c r="E815" i="1"/>
  <c r="K814" i="1"/>
  <c r="L814" i="1" s="1"/>
  <c r="E814" i="1"/>
  <c r="K813" i="1"/>
  <c r="L813" i="1" s="1"/>
  <c r="E813" i="1"/>
  <c r="K812" i="1"/>
  <c r="L812" i="1" s="1"/>
  <c r="E812" i="1"/>
  <c r="K811" i="1"/>
  <c r="L811" i="1" s="1"/>
  <c r="E811" i="1"/>
  <c r="K810" i="1"/>
  <c r="L810" i="1" s="1"/>
  <c r="E810" i="1"/>
  <c r="K809" i="1"/>
  <c r="L809" i="1" s="1"/>
  <c r="E809" i="1"/>
  <c r="K808" i="1"/>
  <c r="L808" i="1" s="1"/>
  <c r="E808" i="1"/>
  <c r="K807" i="1"/>
  <c r="L807" i="1" s="1"/>
  <c r="E807" i="1"/>
  <c r="K806" i="1"/>
  <c r="L806" i="1" s="1"/>
  <c r="E806" i="1"/>
  <c r="K805" i="1"/>
  <c r="L805" i="1" s="1"/>
  <c r="E805" i="1"/>
  <c r="K804" i="1"/>
  <c r="L804" i="1" s="1"/>
  <c r="E804" i="1"/>
  <c r="K803" i="1"/>
  <c r="L803" i="1" s="1"/>
  <c r="E803" i="1"/>
  <c r="K802" i="1"/>
  <c r="L802" i="1" s="1"/>
  <c r="E802" i="1"/>
  <c r="K801" i="1"/>
  <c r="L801" i="1" s="1"/>
  <c r="E801" i="1"/>
  <c r="K800" i="1"/>
  <c r="L800" i="1" s="1"/>
  <c r="E800" i="1"/>
  <c r="K799" i="1"/>
  <c r="L799" i="1" s="1"/>
  <c r="E799" i="1"/>
  <c r="K798" i="1"/>
  <c r="L798" i="1" s="1"/>
  <c r="E798" i="1"/>
  <c r="K797" i="1"/>
  <c r="L797" i="1" s="1"/>
  <c r="E797" i="1"/>
  <c r="K796" i="1"/>
  <c r="L796" i="1" s="1"/>
  <c r="E796" i="1"/>
  <c r="K795" i="1"/>
  <c r="L795" i="1" s="1"/>
  <c r="E795" i="1"/>
  <c r="K794" i="1"/>
  <c r="L794" i="1" s="1"/>
  <c r="E794" i="1"/>
  <c r="K793" i="1"/>
  <c r="L793" i="1" s="1"/>
  <c r="E793" i="1"/>
  <c r="K792" i="1"/>
  <c r="L792" i="1" s="1"/>
  <c r="E792" i="1"/>
  <c r="K791" i="1"/>
  <c r="L791" i="1" s="1"/>
  <c r="E791" i="1"/>
  <c r="K790" i="1"/>
  <c r="L790" i="1" s="1"/>
  <c r="E790" i="1"/>
  <c r="K789" i="1"/>
  <c r="L789" i="1" s="1"/>
  <c r="E789" i="1"/>
  <c r="K788" i="1"/>
  <c r="L788" i="1" s="1"/>
  <c r="E788" i="1"/>
  <c r="K787" i="1"/>
  <c r="L787" i="1" s="1"/>
  <c r="E787" i="1"/>
  <c r="K786" i="1"/>
  <c r="L786" i="1" s="1"/>
  <c r="E786" i="1"/>
  <c r="K785" i="1"/>
  <c r="L785" i="1" s="1"/>
  <c r="E785" i="1"/>
  <c r="K784" i="1"/>
  <c r="L784" i="1" s="1"/>
  <c r="E784" i="1"/>
  <c r="K783" i="1"/>
  <c r="L783" i="1" s="1"/>
  <c r="E783" i="1"/>
  <c r="K782" i="1"/>
  <c r="L782" i="1" s="1"/>
  <c r="E782" i="1"/>
  <c r="K781" i="1"/>
  <c r="L781" i="1" s="1"/>
  <c r="E781" i="1"/>
  <c r="K780" i="1"/>
  <c r="L780" i="1" s="1"/>
  <c r="E780" i="1"/>
  <c r="K779" i="1"/>
  <c r="L779" i="1" s="1"/>
  <c r="E779" i="1"/>
  <c r="K778" i="1"/>
  <c r="L778" i="1" s="1"/>
  <c r="E778" i="1"/>
  <c r="K777" i="1"/>
  <c r="L777" i="1" s="1"/>
  <c r="E777" i="1"/>
  <c r="K776" i="1"/>
  <c r="L776" i="1" s="1"/>
  <c r="E776" i="1"/>
  <c r="K775" i="1"/>
  <c r="L775" i="1" s="1"/>
  <c r="E775" i="1"/>
  <c r="K774" i="1"/>
  <c r="L774" i="1" s="1"/>
  <c r="E774" i="1"/>
  <c r="K773" i="1"/>
  <c r="L773" i="1" s="1"/>
  <c r="E773" i="1"/>
  <c r="K772" i="1"/>
  <c r="L772" i="1" s="1"/>
  <c r="E772" i="1"/>
  <c r="K771" i="1"/>
  <c r="L771" i="1" s="1"/>
  <c r="E771" i="1"/>
  <c r="K770" i="1"/>
  <c r="L770" i="1" s="1"/>
  <c r="E770" i="1"/>
  <c r="K769" i="1"/>
  <c r="L769" i="1" s="1"/>
  <c r="E769" i="1"/>
  <c r="K768" i="1"/>
  <c r="L768" i="1" s="1"/>
  <c r="E768" i="1"/>
  <c r="K767" i="1"/>
  <c r="L767" i="1" s="1"/>
  <c r="E767" i="1"/>
  <c r="K766" i="1"/>
  <c r="L766" i="1" s="1"/>
  <c r="E766" i="1"/>
  <c r="K765" i="1"/>
  <c r="L765" i="1" s="1"/>
  <c r="E765" i="1"/>
  <c r="K764" i="1"/>
  <c r="L764" i="1" s="1"/>
  <c r="E764" i="1"/>
  <c r="K763" i="1"/>
  <c r="L763" i="1" s="1"/>
  <c r="E763" i="1"/>
  <c r="K762" i="1"/>
  <c r="L762" i="1" s="1"/>
  <c r="E762" i="1"/>
  <c r="K761" i="1"/>
  <c r="L761" i="1" s="1"/>
  <c r="E761" i="1"/>
  <c r="K760" i="1"/>
  <c r="L760" i="1" s="1"/>
  <c r="E760" i="1"/>
  <c r="K759" i="1"/>
  <c r="L759" i="1" s="1"/>
  <c r="E759" i="1"/>
  <c r="K758" i="1"/>
  <c r="L758" i="1" s="1"/>
  <c r="E758" i="1"/>
  <c r="K757" i="1"/>
  <c r="L757" i="1" s="1"/>
  <c r="E757" i="1"/>
  <c r="K756" i="1"/>
  <c r="L756" i="1" s="1"/>
  <c r="E756" i="1"/>
  <c r="K755" i="1"/>
  <c r="L755" i="1" s="1"/>
  <c r="E755" i="1"/>
  <c r="K754" i="1"/>
  <c r="L754" i="1" s="1"/>
  <c r="E754" i="1"/>
  <c r="K753" i="1"/>
  <c r="L753" i="1" s="1"/>
  <c r="E753" i="1"/>
  <c r="K752" i="1"/>
  <c r="L752" i="1" s="1"/>
  <c r="E752" i="1"/>
  <c r="K751" i="1"/>
  <c r="L751" i="1" s="1"/>
  <c r="E751" i="1"/>
  <c r="K750" i="1"/>
  <c r="L750" i="1" s="1"/>
  <c r="E750" i="1"/>
  <c r="K749" i="1"/>
  <c r="L749" i="1" s="1"/>
  <c r="E749" i="1"/>
  <c r="K748" i="1"/>
  <c r="L748" i="1" s="1"/>
  <c r="E748" i="1"/>
  <c r="K747" i="1"/>
  <c r="L747" i="1" s="1"/>
  <c r="E747" i="1"/>
  <c r="K746" i="1"/>
  <c r="L746" i="1" s="1"/>
  <c r="E746" i="1"/>
  <c r="K745" i="1"/>
  <c r="L745" i="1" s="1"/>
  <c r="E745" i="1"/>
  <c r="K744" i="1"/>
  <c r="L744" i="1" s="1"/>
  <c r="E744" i="1"/>
  <c r="K743" i="1"/>
  <c r="L743" i="1" s="1"/>
  <c r="E743" i="1"/>
  <c r="K742" i="1"/>
  <c r="L742" i="1" s="1"/>
  <c r="E742" i="1"/>
  <c r="K741" i="1"/>
  <c r="L741" i="1" s="1"/>
  <c r="E741" i="1"/>
  <c r="K740" i="1"/>
  <c r="L740" i="1" s="1"/>
  <c r="E740" i="1"/>
  <c r="K739" i="1"/>
  <c r="L739" i="1" s="1"/>
  <c r="E739" i="1"/>
  <c r="K738" i="1"/>
  <c r="L738" i="1" s="1"/>
  <c r="E738" i="1"/>
  <c r="K737" i="1"/>
  <c r="L737" i="1" s="1"/>
  <c r="E737" i="1"/>
  <c r="K736" i="1"/>
  <c r="L736" i="1" s="1"/>
  <c r="E736" i="1"/>
  <c r="K735" i="1"/>
  <c r="L735" i="1" s="1"/>
  <c r="E735" i="1"/>
  <c r="K734" i="1"/>
  <c r="L734" i="1" s="1"/>
  <c r="E734" i="1"/>
  <c r="K733" i="1"/>
  <c r="L733" i="1" s="1"/>
  <c r="E733" i="1"/>
  <c r="K732" i="1"/>
  <c r="L732" i="1" s="1"/>
  <c r="E732" i="1"/>
  <c r="K731" i="1"/>
  <c r="L731" i="1" s="1"/>
  <c r="E731" i="1"/>
  <c r="K730" i="1"/>
  <c r="L730" i="1" s="1"/>
  <c r="E730" i="1"/>
  <c r="K729" i="1"/>
  <c r="L729" i="1" s="1"/>
  <c r="E729" i="1"/>
  <c r="K728" i="1"/>
  <c r="L728" i="1" s="1"/>
  <c r="E728" i="1"/>
  <c r="K727" i="1"/>
  <c r="L727" i="1" s="1"/>
  <c r="E727" i="1"/>
  <c r="K726" i="1"/>
  <c r="L726" i="1" s="1"/>
  <c r="E726" i="1"/>
  <c r="K725" i="1"/>
  <c r="L725" i="1" s="1"/>
  <c r="E725" i="1"/>
  <c r="K724" i="1"/>
  <c r="L724" i="1" s="1"/>
  <c r="E724" i="1"/>
  <c r="K723" i="1"/>
  <c r="L723" i="1" s="1"/>
  <c r="E723" i="1"/>
  <c r="K722" i="1"/>
  <c r="L722" i="1" s="1"/>
  <c r="E722" i="1"/>
  <c r="K721" i="1"/>
  <c r="L721" i="1" s="1"/>
  <c r="E721" i="1"/>
  <c r="K720" i="1"/>
  <c r="L720" i="1" s="1"/>
  <c r="E720" i="1"/>
  <c r="K719" i="1"/>
  <c r="L719" i="1" s="1"/>
  <c r="E719" i="1"/>
  <c r="K718" i="1"/>
  <c r="L718" i="1" s="1"/>
  <c r="E718" i="1"/>
  <c r="K717" i="1"/>
  <c r="L717" i="1" s="1"/>
  <c r="E717" i="1"/>
  <c r="K716" i="1"/>
  <c r="L716" i="1" s="1"/>
  <c r="E716" i="1"/>
  <c r="K715" i="1"/>
  <c r="L715" i="1" s="1"/>
  <c r="E715" i="1"/>
  <c r="K714" i="1"/>
  <c r="L714" i="1" s="1"/>
  <c r="E714" i="1"/>
  <c r="K713" i="1"/>
  <c r="L713" i="1" s="1"/>
  <c r="E713" i="1"/>
  <c r="K712" i="1"/>
  <c r="L712" i="1" s="1"/>
  <c r="E712" i="1"/>
  <c r="K711" i="1"/>
  <c r="L711" i="1" s="1"/>
  <c r="E711" i="1"/>
  <c r="K710" i="1"/>
  <c r="L710" i="1" s="1"/>
  <c r="E710" i="1"/>
  <c r="K709" i="1"/>
  <c r="L709" i="1" s="1"/>
  <c r="E709" i="1"/>
  <c r="K708" i="1"/>
  <c r="L708" i="1" s="1"/>
  <c r="E708" i="1"/>
  <c r="K707" i="1"/>
  <c r="L707" i="1" s="1"/>
  <c r="E707" i="1"/>
  <c r="K706" i="1"/>
  <c r="L706" i="1" s="1"/>
  <c r="E706" i="1"/>
  <c r="K705" i="1"/>
  <c r="L705" i="1" s="1"/>
  <c r="E705" i="1"/>
  <c r="K704" i="1"/>
  <c r="L704" i="1" s="1"/>
  <c r="E704" i="1"/>
  <c r="K703" i="1"/>
  <c r="L703" i="1" s="1"/>
  <c r="E703" i="1"/>
  <c r="K702" i="1"/>
  <c r="L702" i="1" s="1"/>
  <c r="E702" i="1"/>
  <c r="K701" i="1"/>
  <c r="L701" i="1" s="1"/>
  <c r="E701" i="1"/>
  <c r="K700" i="1"/>
  <c r="L700" i="1" s="1"/>
  <c r="E700" i="1"/>
  <c r="K699" i="1"/>
  <c r="L699" i="1" s="1"/>
  <c r="E699" i="1"/>
  <c r="K698" i="1"/>
  <c r="L698" i="1" s="1"/>
  <c r="E698" i="1"/>
  <c r="K697" i="1"/>
  <c r="L697" i="1" s="1"/>
  <c r="E697" i="1"/>
  <c r="K696" i="1"/>
  <c r="L696" i="1" s="1"/>
  <c r="E696" i="1"/>
  <c r="K695" i="1"/>
  <c r="L695" i="1" s="1"/>
  <c r="E695" i="1"/>
  <c r="K694" i="1"/>
  <c r="L694" i="1" s="1"/>
  <c r="E694" i="1"/>
  <c r="K693" i="1"/>
  <c r="L693" i="1" s="1"/>
  <c r="E693" i="1"/>
  <c r="K692" i="1"/>
  <c r="L692" i="1" s="1"/>
  <c r="E692" i="1"/>
  <c r="K691" i="1"/>
  <c r="L691" i="1" s="1"/>
  <c r="E691" i="1"/>
  <c r="K690" i="1"/>
  <c r="L690" i="1" s="1"/>
  <c r="E690" i="1"/>
  <c r="K689" i="1"/>
  <c r="L689" i="1" s="1"/>
  <c r="E689" i="1"/>
  <c r="K688" i="1"/>
  <c r="L688" i="1" s="1"/>
  <c r="E688" i="1"/>
  <c r="K687" i="1"/>
  <c r="L687" i="1" s="1"/>
  <c r="E687" i="1"/>
  <c r="K686" i="1"/>
  <c r="L686" i="1" s="1"/>
  <c r="E686" i="1"/>
  <c r="K685" i="1"/>
  <c r="L685" i="1" s="1"/>
  <c r="E685" i="1"/>
  <c r="K684" i="1"/>
  <c r="L684" i="1" s="1"/>
  <c r="E684" i="1"/>
  <c r="K683" i="1"/>
  <c r="L683" i="1" s="1"/>
  <c r="E683" i="1"/>
  <c r="K682" i="1"/>
  <c r="L682" i="1" s="1"/>
  <c r="E682" i="1"/>
  <c r="K681" i="1"/>
  <c r="L681" i="1" s="1"/>
  <c r="E681" i="1"/>
  <c r="K680" i="1"/>
  <c r="L680" i="1" s="1"/>
  <c r="E680" i="1"/>
  <c r="K679" i="1"/>
  <c r="L679" i="1" s="1"/>
  <c r="E679" i="1"/>
  <c r="K678" i="1"/>
  <c r="L678" i="1" s="1"/>
  <c r="E678" i="1"/>
  <c r="K677" i="1"/>
  <c r="L677" i="1" s="1"/>
  <c r="E677" i="1"/>
  <c r="K676" i="1"/>
  <c r="L676" i="1" s="1"/>
  <c r="E676" i="1"/>
  <c r="K675" i="1"/>
  <c r="L675" i="1" s="1"/>
  <c r="E675" i="1"/>
  <c r="K674" i="1"/>
  <c r="L674" i="1" s="1"/>
  <c r="E674" i="1"/>
  <c r="K673" i="1"/>
  <c r="L673" i="1" s="1"/>
  <c r="E673" i="1"/>
  <c r="K672" i="1"/>
  <c r="L672" i="1" s="1"/>
  <c r="E672" i="1"/>
  <c r="K671" i="1"/>
  <c r="L671" i="1" s="1"/>
  <c r="E671" i="1"/>
  <c r="K670" i="1"/>
  <c r="L670" i="1" s="1"/>
  <c r="E670" i="1"/>
  <c r="K669" i="1"/>
  <c r="L669" i="1" s="1"/>
  <c r="E669" i="1"/>
  <c r="K668" i="1"/>
  <c r="L668" i="1" s="1"/>
  <c r="E668" i="1"/>
  <c r="K667" i="1"/>
  <c r="L667" i="1" s="1"/>
  <c r="E667" i="1"/>
  <c r="K666" i="1"/>
  <c r="L666" i="1" s="1"/>
  <c r="E666" i="1"/>
  <c r="K665" i="1"/>
  <c r="L665" i="1" s="1"/>
  <c r="E665" i="1"/>
  <c r="K664" i="1"/>
  <c r="L664" i="1" s="1"/>
  <c r="E664" i="1"/>
  <c r="K663" i="1"/>
  <c r="L663" i="1" s="1"/>
  <c r="E663" i="1"/>
  <c r="K662" i="1"/>
  <c r="L662" i="1" s="1"/>
  <c r="E662" i="1"/>
  <c r="K661" i="1"/>
  <c r="L661" i="1" s="1"/>
  <c r="E661" i="1"/>
  <c r="K660" i="1"/>
  <c r="L660" i="1" s="1"/>
  <c r="E660" i="1"/>
  <c r="K659" i="1"/>
  <c r="L659" i="1" s="1"/>
  <c r="E659" i="1"/>
  <c r="K658" i="1"/>
  <c r="L658" i="1" s="1"/>
  <c r="E658" i="1"/>
  <c r="K657" i="1"/>
  <c r="L657" i="1" s="1"/>
  <c r="E657" i="1"/>
  <c r="K656" i="1"/>
  <c r="L656" i="1" s="1"/>
  <c r="E656" i="1"/>
  <c r="K655" i="1"/>
  <c r="L655" i="1" s="1"/>
  <c r="E655" i="1"/>
  <c r="K654" i="1"/>
  <c r="L654" i="1" s="1"/>
  <c r="E654" i="1"/>
  <c r="K653" i="1"/>
  <c r="L653" i="1" s="1"/>
  <c r="E653" i="1"/>
  <c r="K652" i="1"/>
  <c r="L652" i="1" s="1"/>
  <c r="E652" i="1"/>
  <c r="K651" i="1"/>
  <c r="L651" i="1" s="1"/>
  <c r="E651" i="1"/>
  <c r="K650" i="1"/>
  <c r="L650" i="1" s="1"/>
  <c r="E650" i="1"/>
  <c r="K649" i="1"/>
  <c r="L649" i="1" s="1"/>
  <c r="E649" i="1"/>
  <c r="K648" i="1"/>
  <c r="L648" i="1" s="1"/>
  <c r="E648" i="1"/>
  <c r="K647" i="1"/>
  <c r="L647" i="1" s="1"/>
  <c r="E647" i="1"/>
  <c r="K646" i="1"/>
  <c r="L646" i="1" s="1"/>
  <c r="E646" i="1"/>
  <c r="K645" i="1"/>
  <c r="L645" i="1" s="1"/>
  <c r="E645" i="1"/>
  <c r="K644" i="1"/>
  <c r="L644" i="1" s="1"/>
  <c r="E644" i="1"/>
  <c r="K643" i="1"/>
  <c r="L643" i="1" s="1"/>
  <c r="E643" i="1"/>
  <c r="K642" i="1"/>
  <c r="L642" i="1" s="1"/>
  <c r="E642" i="1"/>
  <c r="K641" i="1"/>
  <c r="L641" i="1" s="1"/>
  <c r="E641" i="1"/>
  <c r="K640" i="1"/>
  <c r="L640" i="1" s="1"/>
  <c r="E640" i="1"/>
  <c r="K639" i="1"/>
  <c r="L639" i="1" s="1"/>
  <c r="E639" i="1"/>
  <c r="K638" i="1"/>
  <c r="L638" i="1" s="1"/>
  <c r="E638" i="1"/>
  <c r="K637" i="1"/>
  <c r="L637" i="1" s="1"/>
  <c r="E637" i="1"/>
  <c r="K636" i="1"/>
  <c r="L636" i="1" s="1"/>
  <c r="E636" i="1"/>
  <c r="K635" i="1"/>
  <c r="L635" i="1" s="1"/>
  <c r="E635" i="1"/>
  <c r="K634" i="1"/>
  <c r="L634" i="1" s="1"/>
  <c r="E634" i="1"/>
  <c r="K633" i="1"/>
  <c r="L633" i="1" s="1"/>
  <c r="E633" i="1"/>
  <c r="K632" i="1"/>
  <c r="L632" i="1" s="1"/>
  <c r="E632" i="1"/>
  <c r="K631" i="1"/>
  <c r="L631" i="1" s="1"/>
  <c r="E631" i="1"/>
  <c r="K630" i="1"/>
  <c r="L630" i="1" s="1"/>
  <c r="E630" i="1"/>
  <c r="K629" i="1"/>
  <c r="L629" i="1" s="1"/>
  <c r="E629" i="1"/>
  <c r="K628" i="1"/>
  <c r="L628" i="1" s="1"/>
  <c r="E628" i="1"/>
  <c r="K627" i="1"/>
  <c r="L627" i="1" s="1"/>
  <c r="E627" i="1"/>
  <c r="K626" i="1"/>
  <c r="L626" i="1" s="1"/>
  <c r="E626" i="1"/>
  <c r="K625" i="1"/>
  <c r="L625" i="1" s="1"/>
  <c r="E625" i="1"/>
  <c r="K624" i="1"/>
  <c r="L624" i="1" s="1"/>
  <c r="E624" i="1"/>
  <c r="K623" i="1"/>
  <c r="L623" i="1" s="1"/>
  <c r="E623" i="1"/>
  <c r="K622" i="1"/>
  <c r="L622" i="1" s="1"/>
  <c r="E622" i="1"/>
  <c r="K621" i="1"/>
  <c r="L621" i="1" s="1"/>
  <c r="E621" i="1"/>
  <c r="K620" i="1"/>
  <c r="L620" i="1" s="1"/>
  <c r="E620" i="1"/>
  <c r="K619" i="1"/>
  <c r="L619" i="1" s="1"/>
  <c r="E619" i="1"/>
  <c r="K618" i="1"/>
  <c r="L618" i="1" s="1"/>
  <c r="E618" i="1"/>
  <c r="K617" i="1"/>
  <c r="L617" i="1" s="1"/>
  <c r="E617" i="1"/>
  <c r="K616" i="1"/>
  <c r="L616" i="1" s="1"/>
  <c r="E616" i="1"/>
  <c r="K615" i="1"/>
  <c r="L615" i="1" s="1"/>
  <c r="E615" i="1"/>
  <c r="K614" i="1"/>
  <c r="L614" i="1" s="1"/>
  <c r="E614" i="1"/>
  <c r="K613" i="1"/>
  <c r="L613" i="1" s="1"/>
  <c r="E613" i="1"/>
  <c r="K612" i="1"/>
  <c r="L612" i="1" s="1"/>
  <c r="E612" i="1"/>
  <c r="K611" i="1"/>
  <c r="L611" i="1" s="1"/>
  <c r="E611" i="1"/>
  <c r="K610" i="1"/>
  <c r="L610" i="1" s="1"/>
  <c r="E610" i="1"/>
  <c r="K609" i="1"/>
  <c r="L609" i="1" s="1"/>
  <c r="E609" i="1"/>
  <c r="K608" i="1"/>
  <c r="L608" i="1" s="1"/>
  <c r="E608" i="1"/>
  <c r="K607" i="1"/>
  <c r="L607" i="1" s="1"/>
  <c r="E607" i="1"/>
  <c r="K606" i="1"/>
  <c r="L606" i="1" s="1"/>
  <c r="E606" i="1"/>
  <c r="K605" i="1"/>
  <c r="L605" i="1" s="1"/>
  <c r="E605" i="1"/>
  <c r="K604" i="1"/>
  <c r="L604" i="1" s="1"/>
  <c r="E604" i="1"/>
  <c r="K603" i="1"/>
  <c r="L603" i="1" s="1"/>
  <c r="E603" i="1"/>
  <c r="K602" i="1"/>
  <c r="L602" i="1" s="1"/>
  <c r="E602" i="1"/>
  <c r="K601" i="1"/>
  <c r="L601" i="1" s="1"/>
  <c r="E601" i="1"/>
  <c r="K600" i="1"/>
  <c r="L600" i="1" s="1"/>
  <c r="E600" i="1"/>
  <c r="K599" i="1"/>
  <c r="L599" i="1" s="1"/>
  <c r="E599" i="1"/>
  <c r="K598" i="1"/>
  <c r="L598" i="1" s="1"/>
  <c r="E598" i="1"/>
  <c r="K597" i="1"/>
  <c r="L597" i="1" s="1"/>
  <c r="E597" i="1"/>
  <c r="K596" i="1"/>
  <c r="L596" i="1" s="1"/>
  <c r="E596" i="1"/>
  <c r="K595" i="1"/>
  <c r="L595" i="1" s="1"/>
  <c r="E595" i="1"/>
  <c r="K594" i="1"/>
  <c r="L594" i="1" s="1"/>
  <c r="E594" i="1"/>
  <c r="K593" i="1"/>
  <c r="L593" i="1" s="1"/>
  <c r="E593" i="1"/>
  <c r="K592" i="1"/>
  <c r="L592" i="1" s="1"/>
  <c r="E592" i="1"/>
  <c r="K591" i="1"/>
  <c r="L591" i="1" s="1"/>
  <c r="E591" i="1"/>
  <c r="K590" i="1"/>
  <c r="L590" i="1" s="1"/>
  <c r="E590" i="1"/>
  <c r="K589" i="1"/>
  <c r="L589" i="1" s="1"/>
  <c r="E589" i="1"/>
  <c r="K588" i="1"/>
  <c r="L588" i="1" s="1"/>
  <c r="E588" i="1"/>
  <c r="K587" i="1"/>
  <c r="L587" i="1" s="1"/>
  <c r="E587" i="1"/>
  <c r="K586" i="1"/>
  <c r="L586" i="1" s="1"/>
  <c r="E586" i="1"/>
  <c r="K585" i="1"/>
  <c r="L585" i="1" s="1"/>
  <c r="E585" i="1"/>
  <c r="K584" i="1"/>
  <c r="L584" i="1" s="1"/>
  <c r="E584" i="1"/>
  <c r="K583" i="1"/>
  <c r="L583" i="1" s="1"/>
  <c r="E583" i="1"/>
  <c r="K582" i="1"/>
  <c r="L582" i="1" s="1"/>
  <c r="E582" i="1"/>
  <c r="K581" i="1"/>
  <c r="L581" i="1" s="1"/>
  <c r="E581" i="1"/>
  <c r="K580" i="1"/>
  <c r="L580" i="1" s="1"/>
  <c r="E580" i="1"/>
  <c r="K579" i="1"/>
  <c r="L579" i="1" s="1"/>
  <c r="E579" i="1"/>
  <c r="K578" i="1"/>
  <c r="L578" i="1" s="1"/>
  <c r="E578" i="1"/>
  <c r="K577" i="1"/>
  <c r="L577" i="1" s="1"/>
  <c r="E577" i="1"/>
  <c r="K576" i="1"/>
  <c r="L576" i="1" s="1"/>
  <c r="E576" i="1"/>
  <c r="K575" i="1"/>
  <c r="L575" i="1" s="1"/>
  <c r="E575" i="1"/>
  <c r="K574" i="1"/>
  <c r="L574" i="1" s="1"/>
  <c r="E574" i="1"/>
  <c r="K573" i="1"/>
  <c r="L573" i="1" s="1"/>
  <c r="E573" i="1"/>
  <c r="K572" i="1"/>
  <c r="L572" i="1" s="1"/>
  <c r="E572" i="1"/>
  <c r="K571" i="1"/>
  <c r="L571" i="1" s="1"/>
  <c r="E571" i="1"/>
  <c r="K570" i="1"/>
  <c r="L570" i="1" s="1"/>
  <c r="E570" i="1"/>
  <c r="K569" i="1"/>
  <c r="L569" i="1" s="1"/>
  <c r="E569" i="1"/>
  <c r="K568" i="1"/>
  <c r="L568" i="1" s="1"/>
  <c r="E568" i="1"/>
  <c r="K567" i="1"/>
  <c r="L567" i="1" s="1"/>
  <c r="E567" i="1"/>
  <c r="K566" i="1"/>
  <c r="L566" i="1" s="1"/>
  <c r="E566" i="1"/>
  <c r="K565" i="1"/>
  <c r="L565" i="1" s="1"/>
  <c r="E565" i="1"/>
  <c r="K564" i="1"/>
  <c r="L564" i="1" s="1"/>
  <c r="E564" i="1"/>
  <c r="K563" i="1"/>
  <c r="L563" i="1" s="1"/>
  <c r="E563" i="1"/>
  <c r="K562" i="1"/>
  <c r="L562" i="1" s="1"/>
  <c r="E562" i="1"/>
  <c r="K561" i="1"/>
  <c r="L561" i="1" s="1"/>
  <c r="E561" i="1"/>
  <c r="K560" i="1"/>
  <c r="L560" i="1" s="1"/>
  <c r="E560" i="1"/>
  <c r="K559" i="1"/>
  <c r="L559" i="1" s="1"/>
  <c r="E559" i="1"/>
  <c r="K558" i="1"/>
  <c r="L558" i="1" s="1"/>
  <c r="E558" i="1"/>
  <c r="K557" i="1"/>
  <c r="L557" i="1" s="1"/>
  <c r="E557" i="1"/>
  <c r="K556" i="1"/>
  <c r="L556" i="1" s="1"/>
  <c r="E556" i="1"/>
  <c r="K555" i="1"/>
  <c r="L555" i="1" s="1"/>
  <c r="E555" i="1"/>
  <c r="K554" i="1"/>
  <c r="L554" i="1" s="1"/>
  <c r="E554" i="1"/>
  <c r="K553" i="1"/>
  <c r="L553" i="1" s="1"/>
  <c r="E553" i="1"/>
  <c r="K552" i="1"/>
  <c r="L552" i="1" s="1"/>
  <c r="E552" i="1"/>
  <c r="K551" i="1"/>
  <c r="L551" i="1" s="1"/>
  <c r="E551" i="1"/>
  <c r="K550" i="1"/>
  <c r="L550" i="1" s="1"/>
  <c r="E550" i="1"/>
  <c r="K549" i="1"/>
  <c r="L549" i="1" s="1"/>
  <c r="E549" i="1"/>
  <c r="K548" i="1"/>
  <c r="L548" i="1" s="1"/>
  <c r="E548" i="1"/>
  <c r="K547" i="1"/>
  <c r="L547" i="1" s="1"/>
  <c r="E547" i="1"/>
  <c r="K546" i="1"/>
  <c r="L546" i="1" s="1"/>
  <c r="E546" i="1"/>
  <c r="K545" i="1"/>
  <c r="L545" i="1" s="1"/>
  <c r="E545" i="1"/>
  <c r="K544" i="1"/>
  <c r="L544" i="1" s="1"/>
  <c r="E544" i="1"/>
  <c r="K543" i="1"/>
  <c r="L543" i="1" s="1"/>
  <c r="E543" i="1"/>
  <c r="K542" i="1"/>
  <c r="L542" i="1" s="1"/>
  <c r="E542" i="1"/>
  <c r="K541" i="1"/>
  <c r="L541" i="1" s="1"/>
  <c r="E541" i="1"/>
  <c r="K540" i="1"/>
  <c r="L540" i="1" s="1"/>
  <c r="E540" i="1"/>
  <c r="K539" i="1"/>
  <c r="L539" i="1" s="1"/>
  <c r="E539" i="1"/>
  <c r="K538" i="1"/>
  <c r="L538" i="1" s="1"/>
  <c r="E538" i="1"/>
  <c r="K537" i="1"/>
  <c r="L537" i="1" s="1"/>
  <c r="E537" i="1"/>
  <c r="K536" i="1"/>
  <c r="L536" i="1" s="1"/>
  <c r="E536" i="1"/>
  <c r="K535" i="1"/>
  <c r="L535" i="1" s="1"/>
  <c r="E535" i="1"/>
  <c r="K534" i="1"/>
  <c r="L534" i="1" s="1"/>
  <c r="E534" i="1"/>
  <c r="K533" i="1"/>
  <c r="L533" i="1" s="1"/>
  <c r="E533" i="1"/>
  <c r="K532" i="1"/>
  <c r="L532" i="1" s="1"/>
  <c r="E532" i="1"/>
  <c r="K531" i="1"/>
  <c r="L531" i="1" s="1"/>
  <c r="E531" i="1"/>
  <c r="K530" i="1"/>
  <c r="L530" i="1" s="1"/>
  <c r="E530" i="1"/>
  <c r="K529" i="1"/>
  <c r="L529" i="1" s="1"/>
  <c r="E529" i="1"/>
  <c r="K528" i="1"/>
  <c r="L528" i="1" s="1"/>
  <c r="E528" i="1"/>
  <c r="K527" i="1"/>
  <c r="L527" i="1" s="1"/>
  <c r="E527" i="1"/>
  <c r="K526" i="1"/>
  <c r="L526" i="1" s="1"/>
  <c r="E526" i="1"/>
  <c r="K525" i="1"/>
  <c r="L525" i="1" s="1"/>
  <c r="E525" i="1"/>
  <c r="K524" i="1"/>
  <c r="L524" i="1" s="1"/>
  <c r="E524" i="1"/>
  <c r="K523" i="1"/>
  <c r="L523" i="1" s="1"/>
  <c r="E523" i="1"/>
  <c r="K522" i="1"/>
  <c r="L522" i="1" s="1"/>
  <c r="E522" i="1"/>
  <c r="K521" i="1"/>
  <c r="L521" i="1" s="1"/>
  <c r="E521" i="1"/>
  <c r="K520" i="1"/>
  <c r="L520" i="1" s="1"/>
  <c r="E520" i="1"/>
  <c r="K519" i="1"/>
  <c r="L519" i="1" s="1"/>
  <c r="E519" i="1"/>
  <c r="K518" i="1"/>
  <c r="L518" i="1" s="1"/>
  <c r="E518" i="1"/>
  <c r="K517" i="1"/>
  <c r="L517" i="1" s="1"/>
  <c r="E517" i="1"/>
  <c r="K516" i="1"/>
  <c r="L516" i="1" s="1"/>
  <c r="E516" i="1"/>
  <c r="K515" i="1"/>
  <c r="L515" i="1" s="1"/>
  <c r="E515" i="1"/>
  <c r="K514" i="1"/>
  <c r="L514" i="1" s="1"/>
  <c r="E514" i="1"/>
  <c r="K513" i="1"/>
  <c r="L513" i="1" s="1"/>
  <c r="E513" i="1"/>
  <c r="K512" i="1"/>
  <c r="L512" i="1" s="1"/>
  <c r="E512" i="1"/>
  <c r="K511" i="1"/>
  <c r="L511" i="1" s="1"/>
  <c r="E511" i="1"/>
  <c r="K510" i="1"/>
  <c r="L510" i="1" s="1"/>
  <c r="E510" i="1"/>
  <c r="K509" i="1"/>
  <c r="L509" i="1" s="1"/>
  <c r="E509" i="1"/>
  <c r="K508" i="1"/>
  <c r="L508" i="1" s="1"/>
  <c r="E508" i="1"/>
  <c r="K507" i="1"/>
  <c r="L507" i="1" s="1"/>
  <c r="E507" i="1"/>
  <c r="K506" i="1"/>
  <c r="L506" i="1" s="1"/>
  <c r="E506" i="1"/>
  <c r="K505" i="1"/>
  <c r="L505" i="1" s="1"/>
  <c r="E505" i="1"/>
  <c r="K504" i="1"/>
  <c r="L504" i="1" s="1"/>
  <c r="E504" i="1"/>
  <c r="K503" i="1"/>
  <c r="L503" i="1" s="1"/>
  <c r="E503" i="1"/>
  <c r="K502" i="1"/>
  <c r="L502" i="1" s="1"/>
  <c r="E502" i="1"/>
  <c r="K501" i="1"/>
  <c r="L501" i="1" s="1"/>
  <c r="E501" i="1"/>
  <c r="K500" i="1"/>
  <c r="L500" i="1" s="1"/>
  <c r="E500" i="1"/>
  <c r="K499" i="1"/>
  <c r="L499" i="1" s="1"/>
  <c r="E499" i="1"/>
  <c r="K498" i="1"/>
  <c r="L498" i="1" s="1"/>
  <c r="E498" i="1"/>
  <c r="K497" i="1"/>
  <c r="L497" i="1" s="1"/>
  <c r="E497" i="1"/>
  <c r="K496" i="1"/>
  <c r="L496" i="1" s="1"/>
  <c r="E496" i="1"/>
  <c r="K495" i="1"/>
  <c r="L495" i="1" s="1"/>
  <c r="E495" i="1"/>
  <c r="K494" i="1"/>
  <c r="L494" i="1" s="1"/>
  <c r="E494" i="1"/>
  <c r="K493" i="1"/>
  <c r="L493" i="1" s="1"/>
  <c r="E493" i="1"/>
  <c r="K492" i="1"/>
  <c r="L492" i="1" s="1"/>
  <c r="E492" i="1"/>
  <c r="K491" i="1"/>
  <c r="L491" i="1" s="1"/>
  <c r="E491" i="1"/>
  <c r="K490" i="1"/>
  <c r="L490" i="1" s="1"/>
  <c r="E490" i="1"/>
  <c r="K489" i="1"/>
  <c r="L489" i="1" s="1"/>
  <c r="E489" i="1"/>
  <c r="K488" i="1"/>
  <c r="L488" i="1" s="1"/>
  <c r="E488" i="1"/>
  <c r="K487" i="1"/>
  <c r="L487" i="1" s="1"/>
  <c r="E487" i="1"/>
  <c r="K486" i="1"/>
  <c r="L486" i="1" s="1"/>
  <c r="E486" i="1"/>
  <c r="K485" i="1"/>
  <c r="L485" i="1" s="1"/>
  <c r="E485" i="1"/>
  <c r="K484" i="1"/>
  <c r="L484" i="1" s="1"/>
  <c r="E484" i="1"/>
  <c r="K483" i="1"/>
  <c r="L483" i="1" s="1"/>
  <c r="E483" i="1"/>
  <c r="K482" i="1"/>
  <c r="L482" i="1" s="1"/>
  <c r="E482" i="1"/>
  <c r="K481" i="1"/>
  <c r="L481" i="1" s="1"/>
  <c r="E481" i="1"/>
  <c r="K480" i="1"/>
  <c r="L480" i="1" s="1"/>
  <c r="E480" i="1"/>
  <c r="K479" i="1"/>
  <c r="L479" i="1" s="1"/>
  <c r="E479" i="1"/>
  <c r="K478" i="1"/>
  <c r="L478" i="1" s="1"/>
  <c r="E478" i="1"/>
  <c r="K477" i="1"/>
  <c r="L477" i="1" s="1"/>
  <c r="E477" i="1"/>
  <c r="K476" i="1"/>
  <c r="L476" i="1" s="1"/>
  <c r="E476" i="1"/>
  <c r="K475" i="1"/>
  <c r="L475" i="1" s="1"/>
  <c r="E475" i="1"/>
  <c r="K474" i="1"/>
  <c r="L474" i="1" s="1"/>
  <c r="E474" i="1"/>
  <c r="K473" i="1"/>
  <c r="L473" i="1" s="1"/>
  <c r="E473" i="1"/>
  <c r="K472" i="1"/>
  <c r="L472" i="1" s="1"/>
  <c r="E472" i="1"/>
  <c r="K471" i="1"/>
  <c r="L471" i="1" s="1"/>
  <c r="E471" i="1"/>
  <c r="K470" i="1"/>
  <c r="L470" i="1" s="1"/>
  <c r="E470" i="1"/>
  <c r="K469" i="1"/>
  <c r="L469" i="1" s="1"/>
  <c r="E469" i="1"/>
  <c r="K468" i="1"/>
  <c r="L468" i="1" s="1"/>
  <c r="E468" i="1"/>
  <c r="K467" i="1"/>
  <c r="L467" i="1" s="1"/>
  <c r="E467" i="1"/>
  <c r="K466" i="1"/>
  <c r="L466" i="1" s="1"/>
  <c r="E466" i="1"/>
  <c r="K465" i="1"/>
  <c r="L465" i="1" s="1"/>
  <c r="E465" i="1"/>
  <c r="K464" i="1"/>
  <c r="L464" i="1" s="1"/>
  <c r="E464" i="1"/>
  <c r="K463" i="1"/>
  <c r="L463" i="1" s="1"/>
  <c r="E463" i="1"/>
  <c r="K462" i="1"/>
  <c r="L462" i="1" s="1"/>
  <c r="E462" i="1"/>
  <c r="K461" i="1"/>
  <c r="L461" i="1" s="1"/>
  <c r="E461" i="1"/>
  <c r="K460" i="1"/>
  <c r="L460" i="1" s="1"/>
  <c r="E460" i="1"/>
  <c r="K459" i="1"/>
  <c r="L459" i="1" s="1"/>
  <c r="E459" i="1"/>
  <c r="K458" i="1"/>
  <c r="L458" i="1" s="1"/>
  <c r="E458" i="1"/>
  <c r="K457" i="1"/>
  <c r="L457" i="1" s="1"/>
  <c r="E457" i="1"/>
  <c r="K456" i="1"/>
  <c r="L456" i="1" s="1"/>
  <c r="E456" i="1"/>
  <c r="K455" i="1"/>
  <c r="L455" i="1" s="1"/>
  <c r="E455" i="1"/>
  <c r="K454" i="1"/>
  <c r="L454" i="1" s="1"/>
  <c r="E454" i="1"/>
  <c r="K453" i="1"/>
  <c r="L453" i="1" s="1"/>
  <c r="E453" i="1"/>
  <c r="K452" i="1"/>
  <c r="L452" i="1" s="1"/>
  <c r="E452" i="1"/>
  <c r="K451" i="1"/>
  <c r="L451" i="1" s="1"/>
  <c r="E451" i="1"/>
  <c r="K450" i="1"/>
  <c r="L450" i="1" s="1"/>
  <c r="E450" i="1"/>
  <c r="K449" i="1"/>
  <c r="L449" i="1" s="1"/>
  <c r="E449" i="1"/>
  <c r="K448" i="1"/>
  <c r="L448" i="1" s="1"/>
  <c r="E448" i="1"/>
  <c r="K447" i="1"/>
  <c r="L447" i="1" s="1"/>
  <c r="E447" i="1"/>
  <c r="K446" i="1"/>
  <c r="L446" i="1" s="1"/>
  <c r="E446" i="1"/>
  <c r="K445" i="1"/>
  <c r="L445" i="1" s="1"/>
  <c r="E445" i="1"/>
  <c r="K444" i="1"/>
  <c r="L444" i="1" s="1"/>
  <c r="E444" i="1"/>
  <c r="K443" i="1"/>
  <c r="L443" i="1" s="1"/>
  <c r="E443" i="1"/>
  <c r="K442" i="1"/>
  <c r="L442" i="1" s="1"/>
  <c r="E442" i="1"/>
  <c r="K441" i="1"/>
  <c r="L441" i="1" s="1"/>
  <c r="E441" i="1"/>
  <c r="K440" i="1"/>
  <c r="L440" i="1" s="1"/>
  <c r="E440" i="1"/>
  <c r="K439" i="1"/>
  <c r="L439" i="1" s="1"/>
  <c r="E439" i="1"/>
  <c r="K438" i="1"/>
  <c r="L438" i="1" s="1"/>
  <c r="E438" i="1"/>
  <c r="K437" i="1"/>
  <c r="L437" i="1" s="1"/>
  <c r="E437" i="1"/>
  <c r="K436" i="1"/>
  <c r="L436" i="1" s="1"/>
  <c r="E436" i="1"/>
  <c r="K435" i="1"/>
  <c r="L435" i="1" s="1"/>
  <c r="E435" i="1"/>
  <c r="K434" i="1"/>
  <c r="L434" i="1" s="1"/>
  <c r="E434" i="1"/>
  <c r="K433" i="1"/>
  <c r="L433" i="1" s="1"/>
  <c r="E433" i="1"/>
  <c r="K432" i="1"/>
  <c r="L432" i="1" s="1"/>
  <c r="E432" i="1"/>
  <c r="K431" i="1"/>
  <c r="L431" i="1" s="1"/>
  <c r="E431" i="1"/>
  <c r="K430" i="1"/>
  <c r="L430" i="1" s="1"/>
  <c r="E430" i="1"/>
  <c r="K429" i="1"/>
  <c r="L429" i="1" s="1"/>
  <c r="E429" i="1"/>
  <c r="K428" i="1"/>
  <c r="L428" i="1" s="1"/>
  <c r="E428" i="1"/>
  <c r="K427" i="1"/>
  <c r="L427" i="1" s="1"/>
  <c r="E427" i="1"/>
  <c r="K426" i="1"/>
  <c r="L426" i="1" s="1"/>
  <c r="E426" i="1"/>
  <c r="K425" i="1"/>
  <c r="L425" i="1" s="1"/>
  <c r="E425" i="1"/>
  <c r="K424" i="1"/>
  <c r="L424" i="1" s="1"/>
  <c r="E424" i="1"/>
  <c r="K423" i="1"/>
  <c r="L423" i="1" s="1"/>
  <c r="E423" i="1"/>
  <c r="K422" i="1"/>
  <c r="L422" i="1" s="1"/>
  <c r="E422" i="1"/>
  <c r="K421" i="1"/>
  <c r="L421" i="1" s="1"/>
  <c r="E421" i="1"/>
  <c r="K420" i="1"/>
  <c r="L420" i="1" s="1"/>
  <c r="E420" i="1"/>
  <c r="K419" i="1"/>
  <c r="L419" i="1" s="1"/>
  <c r="E419" i="1"/>
  <c r="K418" i="1"/>
  <c r="L418" i="1" s="1"/>
  <c r="E418" i="1"/>
  <c r="K417" i="1"/>
  <c r="L417" i="1" s="1"/>
  <c r="E417" i="1"/>
  <c r="K416" i="1"/>
  <c r="L416" i="1" s="1"/>
  <c r="E416" i="1"/>
  <c r="K415" i="1"/>
  <c r="L415" i="1" s="1"/>
  <c r="E415" i="1"/>
  <c r="K414" i="1"/>
  <c r="L414" i="1" s="1"/>
  <c r="E414" i="1"/>
  <c r="K413" i="1"/>
  <c r="L413" i="1" s="1"/>
  <c r="E413" i="1"/>
  <c r="K412" i="1"/>
  <c r="L412" i="1" s="1"/>
  <c r="E412" i="1"/>
  <c r="K411" i="1"/>
  <c r="L411" i="1" s="1"/>
  <c r="E411" i="1"/>
  <c r="K410" i="1"/>
  <c r="L410" i="1" s="1"/>
  <c r="E410" i="1"/>
  <c r="K409" i="1"/>
  <c r="L409" i="1" s="1"/>
  <c r="E409" i="1"/>
  <c r="K408" i="1"/>
  <c r="L408" i="1" s="1"/>
  <c r="E408" i="1"/>
  <c r="K407" i="1"/>
  <c r="L407" i="1" s="1"/>
  <c r="E407" i="1"/>
  <c r="K406" i="1"/>
  <c r="L406" i="1" s="1"/>
  <c r="E406" i="1"/>
  <c r="K405" i="1"/>
  <c r="L405" i="1" s="1"/>
  <c r="E405" i="1"/>
  <c r="K404" i="1"/>
  <c r="L404" i="1" s="1"/>
  <c r="E404" i="1"/>
  <c r="K403" i="1"/>
  <c r="L403" i="1" s="1"/>
  <c r="E403" i="1"/>
  <c r="K402" i="1"/>
  <c r="L402" i="1" s="1"/>
  <c r="E402" i="1"/>
  <c r="K401" i="1"/>
  <c r="L401" i="1" s="1"/>
  <c r="E401" i="1"/>
  <c r="K400" i="1"/>
  <c r="L400" i="1" s="1"/>
  <c r="E400" i="1"/>
  <c r="K399" i="1"/>
  <c r="L399" i="1" s="1"/>
  <c r="E399" i="1"/>
  <c r="K398" i="1"/>
  <c r="L398" i="1" s="1"/>
  <c r="E398" i="1"/>
  <c r="K397" i="1"/>
  <c r="L397" i="1" s="1"/>
  <c r="E397" i="1"/>
  <c r="K396" i="1"/>
  <c r="L396" i="1" s="1"/>
  <c r="E396" i="1"/>
  <c r="K395" i="1"/>
  <c r="L395" i="1" s="1"/>
  <c r="E395" i="1"/>
  <c r="K394" i="1"/>
  <c r="L394" i="1" s="1"/>
  <c r="E394" i="1"/>
  <c r="K393" i="1"/>
  <c r="L393" i="1" s="1"/>
  <c r="E393" i="1"/>
  <c r="K392" i="1"/>
  <c r="L392" i="1" s="1"/>
  <c r="E392" i="1"/>
  <c r="K391" i="1"/>
  <c r="L391" i="1" s="1"/>
  <c r="E391" i="1"/>
  <c r="K390" i="1"/>
  <c r="L390" i="1" s="1"/>
  <c r="E390" i="1"/>
  <c r="K389" i="1"/>
  <c r="L389" i="1" s="1"/>
  <c r="E389" i="1"/>
  <c r="K388" i="1"/>
  <c r="L388" i="1" s="1"/>
  <c r="E388" i="1"/>
  <c r="K387" i="1"/>
  <c r="L387" i="1" s="1"/>
  <c r="E387" i="1"/>
  <c r="K386" i="1"/>
  <c r="L386" i="1" s="1"/>
  <c r="E386" i="1"/>
  <c r="K385" i="1"/>
  <c r="L385" i="1" s="1"/>
  <c r="E385" i="1"/>
  <c r="K384" i="1"/>
  <c r="L384" i="1" s="1"/>
  <c r="E384" i="1"/>
  <c r="K383" i="1"/>
  <c r="L383" i="1" s="1"/>
  <c r="E383" i="1"/>
  <c r="K382" i="1"/>
  <c r="L382" i="1" s="1"/>
  <c r="E382" i="1"/>
  <c r="K381" i="1"/>
  <c r="L381" i="1" s="1"/>
  <c r="E381" i="1"/>
  <c r="K380" i="1"/>
  <c r="L380" i="1" s="1"/>
  <c r="E380" i="1"/>
  <c r="K379" i="1"/>
  <c r="L379" i="1" s="1"/>
  <c r="E379" i="1"/>
  <c r="K378" i="1"/>
  <c r="L378" i="1" s="1"/>
  <c r="E378" i="1"/>
  <c r="K377" i="1"/>
  <c r="L377" i="1" s="1"/>
  <c r="E377" i="1"/>
  <c r="K376" i="1"/>
  <c r="L376" i="1" s="1"/>
  <c r="E376" i="1"/>
  <c r="K375" i="1"/>
  <c r="L375" i="1" s="1"/>
  <c r="E375" i="1"/>
  <c r="K374" i="1"/>
  <c r="L374" i="1" s="1"/>
  <c r="E374" i="1"/>
  <c r="K373" i="1"/>
  <c r="L373" i="1" s="1"/>
  <c r="E373" i="1"/>
  <c r="K372" i="1"/>
  <c r="L372" i="1" s="1"/>
  <c r="E372" i="1"/>
  <c r="K371" i="1"/>
  <c r="L371" i="1" s="1"/>
  <c r="E371" i="1"/>
  <c r="K370" i="1"/>
  <c r="L370" i="1" s="1"/>
  <c r="E370" i="1"/>
  <c r="K369" i="1"/>
  <c r="L369" i="1" s="1"/>
  <c r="E369" i="1"/>
  <c r="K368" i="1"/>
  <c r="L368" i="1" s="1"/>
  <c r="E368" i="1"/>
  <c r="K367" i="1"/>
  <c r="L367" i="1" s="1"/>
  <c r="E367" i="1"/>
  <c r="K366" i="1"/>
  <c r="L366" i="1" s="1"/>
  <c r="E366" i="1"/>
  <c r="K365" i="1"/>
  <c r="L365" i="1" s="1"/>
  <c r="E365" i="1"/>
  <c r="K364" i="1"/>
  <c r="L364" i="1" s="1"/>
  <c r="E364" i="1"/>
  <c r="K363" i="1"/>
  <c r="L363" i="1" s="1"/>
  <c r="E363" i="1"/>
  <c r="K362" i="1"/>
  <c r="L362" i="1" s="1"/>
  <c r="E362" i="1"/>
  <c r="K361" i="1"/>
  <c r="L361" i="1" s="1"/>
  <c r="E361" i="1"/>
  <c r="K360" i="1"/>
  <c r="L360" i="1" s="1"/>
  <c r="E360" i="1"/>
  <c r="K359" i="1"/>
  <c r="L359" i="1" s="1"/>
  <c r="E359" i="1"/>
  <c r="K358" i="1"/>
  <c r="L358" i="1" s="1"/>
  <c r="E358" i="1"/>
  <c r="K357" i="1"/>
  <c r="L357" i="1" s="1"/>
  <c r="E357" i="1"/>
  <c r="K356" i="1"/>
  <c r="L356" i="1" s="1"/>
  <c r="E356" i="1"/>
  <c r="K355" i="1"/>
  <c r="L355" i="1" s="1"/>
  <c r="E355" i="1"/>
  <c r="K354" i="1"/>
  <c r="L354" i="1" s="1"/>
  <c r="E354" i="1"/>
  <c r="K353" i="1"/>
  <c r="L353" i="1" s="1"/>
  <c r="E353" i="1"/>
  <c r="K352" i="1"/>
  <c r="L352" i="1" s="1"/>
  <c r="E352" i="1"/>
  <c r="K351" i="1"/>
  <c r="L351" i="1" s="1"/>
  <c r="E351" i="1"/>
  <c r="K350" i="1"/>
  <c r="L350" i="1" s="1"/>
  <c r="E350" i="1"/>
  <c r="K349" i="1"/>
  <c r="L349" i="1" s="1"/>
  <c r="E349" i="1"/>
  <c r="K348" i="1"/>
  <c r="L348" i="1" s="1"/>
  <c r="E348" i="1"/>
  <c r="K347" i="1"/>
  <c r="L347" i="1" s="1"/>
  <c r="E347" i="1"/>
  <c r="K346" i="1"/>
  <c r="L346" i="1" s="1"/>
  <c r="E346" i="1"/>
  <c r="K345" i="1"/>
  <c r="L345" i="1" s="1"/>
  <c r="E345" i="1"/>
  <c r="K344" i="1"/>
  <c r="L344" i="1" s="1"/>
  <c r="E344" i="1"/>
  <c r="K343" i="1"/>
  <c r="L343" i="1" s="1"/>
  <c r="E343" i="1"/>
  <c r="K342" i="1"/>
  <c r="L342" i="1" s="1"/>
  <c r="E342" i="1"/>
  <c r="K341" i="1"/>
  <c r="L341" i="1" s="1"/>
  <c r="E341" i="1"/>
  <c r="K340" i="1"/>
  <c r="L340" i="1" s="1"/>
  <c r="E340" i="1"/>
  <c r="K339" i="1"/>
  <c r="L339" i="1" s="1"/>
  <c r="E339" i="1"/>
  <c r="K338" i="1"/>
  <c r="L338" i="1" s="1"/>
  <c r="E338" i="1"/>
  <c r="K337" i="1"/>
  <c r="L337" i="1" s="1"/>
  <c r="E337" i="1"/>
  <c r="K336" i="1"/>
  <c r="L336" i="1" s="1"/>
  <c r="E336" i="1"/>
  <c r="K335" i="1"/>
  <c r="L335" i="1" s="1"/>
  <c r="E335" i="1"/>
  <c r="K334" i="1"/>
  <c r="L334" i="1" s="1"/>
  <c r="E334" i="1"/>
  <c r="K333" i="1"/>
  <c r="L333" i="1" s="1"/>
  <c r="E333" i="1"/>
  <c r="K332" i="1"/>
  <c r="L332" i="1" s="1"/>
  <c r="E332" i="1"/>
  <c r="K331" i="1"/>
  <c r="L331" i="1" s="1"/>
  <c r="E331" i="1"/>
  <c r="K330" i="1"/>
  <c r="L330" i="1" s="1"/>
  <c r="E330" i="1"/>
  <c r="K329" i="1"/>
  <c r="L329" i="1" s="1"/>
  <c r="E329" i="1"/>
  <c r="K328" i="1"/>
  <c r="L328" i="1" s="1"/>
  <c r="E328" i="1"/>
  <c r="K327" i="1"/>
  <c r="L327" i="1" s="1"/>
  <c r="E327" i="1"/>
  <c r="K326" i="1"/>
  <c r="L326" i="1" s="1"/>
  <c r="E326" i="1"/>
  <c r="K325" i="1"/>
  <c r="L325" i="1" s="1"/>
  <c r="E325" i="1"/>
  <c r="K324" i="1"/>
  <c r="L324" i="1" s="1"/>
  <c r="E324" i="1"/>
  <c r="K323" i="1"/>
  <c r="L323" i="1" s="1"/>
  <c r="E323" i="1"/>
  <c r="K322" i="1"/>
  <c r="L322" i="1" s="1"/>
  <c r="E322" i="1"/>
  <c r="K321" i="1"/>
  <c r="L321" i="1" s="1"/>
  <c r="E321" i="1"/>
  <c r="K320" i="1"/>
  <c r="L320" i="1" s="1"/>
  <c r="E320" i="1"/>
  <c r="K319" i="1"/>
  <c r="L319" i="1" s="1"/>
  <c r="E319" i="1"/>
  <c r="K318" i="1"/>
  <c r="L318" i="1" s="1"/>
  <c r="E318" i="1"/>
  <c r="K317" i="1"/>
  <c r="L317" i="1" s="1"/>
  <c r="E317" i="1"/>
  <c r="K316" i="1"/>
  <c r="L316" i="1" s="1"/>
  <c r="E316" i="1"/>
  <c r="K315" i="1"/>
  <c r="L315" i="1" s="1"/>
  <c r="E315" i="1"/>
  <c r="K314" i="1"/>
  <c r="L314" i="1" s="1"/>
  <c r="E314" i="1"/>
  <c r="K313" i="1"/>
  <c r="L313" i="1" s="1"/>
  <c r="E313" i="1"/>
  <c r="K312" i="1"/>
  <c r="L312" i="1" s="1"/>
  <c r="E312" i="1"/>
  <c r="K311" i="1"/>
  <c r="L311" i="1" s="1"/>
  <c r="E311" i="1"/>
  <c r="K310" i="1"/>
  <c r="L310" i="1" s="1"/>
  <c r="E310" i="1"/>
  <c r="K309" i="1"/>
  <c r="L309" i="1" s="1"/>
  <c r="E309" i="1"/>
  <c r="K308" i="1"/>
  <c r="L308" i="1" s="1"/>
  <c r="E308" i="1"/>
  <c r="K307" i="1"/>
  <c r="L307" i="1" s="1"/>
  <c r="E307" i="1"/>
  <c r="K306" i="1"/>
  <c r="L306" i="1" s="1"/>
  <c r="E306" i="1"/>
  <c r="K305" i="1"/>
  <c r="L305" i="1" s="1"/>
  <c r="E305" i="1"/>
  <c r="K304" i="1"/>
  <c r="L304" i="1" s="1"/>
  <c r="E304" i="1"/>
  <c r="K303" i="1"/>
  <c r="L303" i="1" s="1"/>
  <c r="E303" i="1"/>
  <c r="K302" i="1"/>
  <c r="L302" i="1" s="1"/>
  <c r="E302" i="1"/>
  <c r="K301" i="1"/>
  <c r="L301" i="1" s="1"/>
  <c r="E301" i="1"/>
  <c r="K300" i="1"/>
  <c r="L300" i="1" s="1"/>
  <c r="E300" i="1"/>
  <c r="K299" i="1"/>
  <c r="L299" i="1" s="1"/>
  <c r="E299" i="1"/>
  <c r="K298" i="1"/>
  <c r="L298" i="1" s="1"/>
  <c r="E298" i="1"/>
  <c r="K297" i="1"/>
  <c r="L297" i="1" s="1"/>
  <c r="E297" i="1"/>
  <c r="K296" i="1"/>
  <c r="L296" i="1" s="1"/>
  <c r="E296" i="1"/>
  <c r="K295" i="1"/>
  <c r="L295" i="1" s="1"/>
  <c r="E295" i="1"/>
  <c r="K294" i="1"/>
  <c r="L294" i="1" s="1"/>
  <c r="E294" i="1"/>
  <c r="K293" i="1"/>
  <c r="L293" i="1" s="1"/>
  <c r="E293" i="1"/>
  <c r="K292" i="1"/>
  <c r="L292" i="1" s="1"/>
  <c r="E292" i="1"/>
  <c r="K291" i="1"/>
  <c r="L291" i="1" s="1"/>
  <c r="E291" i="1"/>
  <c r="K290" i="1"/>
  <c r="L290" i="1" s="1"/>
  <c r="E290" i="1"/>
  <c r="K289" i="1"/>
  <c r="L289" i="1" s="1"/>
  <c r="E289" i="1"/>
  <c r="K288" i="1"/>
  <c r="L288" i="1" s="1"/>
  <c r="E288" i="1"/>
  <c r="K287" i="1"/>
  <c r="L287" i="1" s="1"/>
  <c r="E287" i="1"/>
  <c r="K286" i="1"/>
  <c r="L286" i="1" s="1"/>
  <c r="E286" i="1"/>
  <c r="K285" i="1"/>
  <c r="L285" i="1" s="1"/>
  <c r="E285" i="1"/>
  <c r="K284" i="1"/>
  <c r="L284" i="1" s="1"/>
  <c r="E284" i="1"/>
  <c r="K283" i="1"/>
  <c r="L283" i="1" s="1"/>
  <c r="E283" i="1"/>
  <c r="K282" i="1"/>
  <c r="L282" i="1" s="1"/>
  <c r="E282" i="1"/>
  <c r="K281" i="1"/>
  <c r="L281" i="1" s="1"/>
  <c r="E281" i="1"/>
  <c r="K280" i="1"/>
  <c r="L280" i="1" s="1"/>
  <c r="E280" i="1"/>
  <c r="K279" i="1"/>
  <c r="L279" i="1" s="1"/>
  <c r="E279" i="1"/>
  <c r="K278" i="1"/>
  <c r="L278" i="1" s="1"/>
  <c r="E278" i="1"/>
  <c r="K277" i="1"/>
  <c r="L277" i="1" s="1"/>
  <c r="E277" i="1"/>
  <c r="K276" i="1"/>
  <c r="L276" i="1" s="1"/>
  <c r="E276" i="1"/>
  <c r="K275" i="1"/>
  <c r="L275" i="1" s="1"/>
  <c r="E275" i="1"/>
  <c r="K274" i="1"/>
  <c r="L274" i="1" s="1"/>
  <c r="E274" i="1"/>
  <c r="K273" i="1"/>
  <c r="L273" i="1" s="1"/>
  <c r="E273" i="1"/>
  <c r="K272" i="1"/>
  <c r="L272" i="1" s="1"/>
  <c r="E272" i="1"/>
  <c r="K271" i="1"/>
  <c r="L271" i="1" s="1"/>
  <c r="E271" i="1"/>
  <c r="K270" i="1"/>
  <c r="L270" i="1" s="1"/>
  <c r="E270" i="1"/>
  <c r="K269" i="1"/>
  <c r="L269" i="1" s="1"/>
  <c r="E269" i="1"/>
  <c r="K268" i="1"/>
  <c r="L268" i="1" s="1"/>
  <c r="E268" i="1"/>
  <c r="K267" i="1"/>
  <c r="L267" i="1" s="1"/>
  <c r="E267" i="1"/>
  <c r="K266" i="1"/>
  <c r="L266" i="1" s="1"/>
  <c r="E266" i="1"/>
  <c r="K265" i="1"/>
  <c r="L265" i="1" s="1"/>
  <c r="E265" i="1"/>
  <c r="K264" i="1"/>
  <c r="L264" i="1" s="1"/>
  <c r="E264" i="1"/>
  <c r="K263" i="1"/>
  <c r="L263" i="1" s="1"/>
  <c r="E263" i="1"/>
  <c r="K262" i="1"/>
  <c r="L262" i="1" s="1"/>
  <c r="E262" i="1"/>
  <c r="K261" i="1"/>
  <c r="L261" i="1" s="1"/>
  <c r="E261" i="1"/>
  <c r="K260" i="1"/>
  <c r="L260" i="1" s="1"/>
  <c r="E260" i="1"/>
  <c r="K259" i="1"/>
  <c r="L259" i="1" s="1"/>
  <c r="E259" i="1"/>
  <c r="K258" i="1"/>
  <c r="L258" i="1" s="1"/>
  <c r="E258" i="1"/>
  <c r="K257" i="1"/>
  <c r="L257" i="1" s="1"/>
  <c r="E257" i="1"/>
  <c r="K256" i="1"/>
  <c r="L256" i="1" s="1"/>
  <c r="E256" i="1"/>
  <c r="K255" i="1"/>
  <c r="L255" i="1" s="1"/>
  <c r="E255" i="1"/>
  <c r="K254" i="1"/>
  <c r="L254" i="1" s="1"/>
  <c r="E254" i="1"/>
  <c r="K253" i="1"/>
  <c r="L253" i="1" s="1"/>
  <c r="E253" i="1"/>
  <c r="K252" i="1"/>
  <c r="L252" i="1" s="1"/>
  <c r="E252" i="1"/>
  <c r="K251" i="1"/>
  <c r="L251" i="1" s="1"/>
  <c r="E251" i="1"/>
  <c r="K250" i="1"/>
  <c r="L250" i="1" s="1"/>
  <c r="E250" i="1"/>
  <c r="K249" i="1"/>
  <c r="L249" i="1" s="1"/>
  <c r="E249" i="1"/>
  <c r="K248" i="1"/>
  <c r="L248" i="1" s="1"/>
  <c r="E248" i="1"/>
  <c r="K247" i="1"/>
  <c r="L247" i="1" s="1"/>
  <c r="E247" i="1"/>
  <c r="K246" i="1"/>
  <c r="L246" i="1" s="1"/>
  <c r="E246" i="1"/>
  <c r="K245" i="1"/>
  <c r="L245" i="1" s="1"/>
  <c r="E245" i="1"/>
  <c r="K244" i="1"/>
  <c r="L244" i="1" s="1"/>
  <c r="E244" i="1"/>
  <c r="K243" i="1"/>
  <c r="L243" i="1" s="1"/>
  <c r="E243" i="1"/>
  <c r="K242" i="1"/>
  <c r="L242" i="1" s="1"/>
  <c r="E242" i="1"/>
  <c r="K241" i="1"/>
  <c r="L241" i="1" s="1"/>
  <c r="E241" i="1"/>
  <c r="K240" i="1"/>
  <c r="L240" i="1" s="1"/>
  <c r="E240" i="1"/>
  <c r="K239" i="1"/>
  <c r="L239" i="1" s="1"/>
  <c r="E239" i="1"/>
  <c r="K238" i="1"/>
  <c r="L238" i="1" s="1"/>
  <c r="E238" i="1"/>
  <c r="K237" i="1"/>
  <c r="L237" i="1" s="1"/>
  <c r="E237" i="1"/>
  <c r="K236" i="1"/>
  <c r="L236" i="1" s="1"/>
  <c r="E236" i="1"/>
  <c r="K235" i="1"/>
  <c r="L235" i="1" s="1"/>
  <c r="E235" i="1"/>
  <c r="K234" i="1"/>
  <c r="L234" i="1" s="1"/>
  <c r="E234" i="1"/>
  <c r="K233" i="1"/>
  <c r="L233" i="1" s="1"/>
  <c r="E233" i="1"/>
  <c r="K232" i="1"/>
  <c r="L232" i="1" s="1"/>
  <c r="E232" i="1"/>
  <c r="K231" i="1"/>
  <c r="L231" i="1" s="1"/>
  <c r="E231" i="1"/>
  <c r="K230" i="1"/>
  <c r="L230" i="1" s="1"/>
  <c r="E230" i="1"/>
  <c r="K229" i="1"/>
  <c r="L229" i="1" s="1"/>
  <c r="E229" i="1"/>
  <c r="K228" i="1"/>
  <c r="L228" i="1" s="1"/>
  <c r="E228" i="1"/>
  <c r="K227" i="1"/>
  <c r="L227" i="1" s="1"/>
  <c r="E227" i="1"/>
  <c r="K226" i="1"/>
  <c r="L226" i="1" s="1"/>
  <c r="E226" i="1"/>
  <c r="K225" i="1"/>
  <c r="L225" i="1" s="1"/>
  <c r="E225" i="1"/>
  <c r="K224" i="1"/>
  <c r="L224" i="1" s="1"/>
  <c r="E224" i="1"/>
  <c r="K223" i="1"/>
  <c r="L223" i="1" s="1"/>
  <c r="E223" i="1"/>
  <c r="K222" i="1"/>
  <c r="L222" i="1" s="1"/>
  <c r="E222" i="1"/>
  <c r="K221" i="1"/>
  <c r="L221" i="1" s="1"/>
  <c r="E221" i="1"/>
  <c r="K220" i="1"/>
  <c r="L220" i="1" s="1"/>
  <c r="E220" i="1"/>
  <c r="K219" i="1"/>
  <c r="L219" i="1" s="1"/>
  <c r="E219" i="1"/>
  <c r="K218" i="1"/>
  <c r="L218" i="1" s="1"/>
  <c r="E218" i="1"/>
  <c r="K217" i="1"/>
  <c r="L217" i="1" s="1"/>
  <c r="E217" i="1"/>
  <c r="K216" i="1"/>
  <c r="L216" i="1" s="1"/>
  <c r="E216" i="1"/>
  <c r="K215" i="1"/>
  <c r="L215" i="1" s="1"/>
  <c r="E215" i="1"/>
  <c r="K214" i="1"/>
  <c r="L214" i="1" s="1"/>
  <c r="E214" i="1"/>
  <c r="K213" i="1"/>
  <c r="L213" i="1" s="1"/>
  <c r="E213" i="1"/>
  <c r="K212" i="1"/>
  <c r="L212" i="1" s="1"/>
  <c r="E212" i="1"/>
  <c r="K211" i="1"/>
  <c r="L211" i="1" s="1"/>
  <c r="E211" i="1"/>
  <c r="K210" i="1"/>
  <c r="L210" i="1" s="1"/>
  <c r="E210" i="1"/>
  <c r="K209" i="1"/>
  <c r="L209" i="1" s="1"/>
  <c r="E209" i="1"/>
  <c r="K208" i="1"/>
  <c r="L208" i="1" s="1"/>
  <c r="E208" i="1"/>
  <c r="K207" i="1"/>
  <c r="L207" i="1" s="1"/>
  <c r="E207" i="1"/>
  <c r="K206" i="1"/>
  <c r="L206" i="1" s="1"/>
  <c r="E206" i="1"/>
  <c r="K205" i="1"/>
  <c r="L205" i="1" s="1"/>
  <c r="E205" i="1"/>
  <c r="K204" i="1"/>
  <c r="L204" i="1" s="1"/>
  <c r="E204" i="1"/>
  <c r="K203" i="1"/>
  <c r="L203" i="1" s="1"/>
  <c r="E203" i="1"/>
  <c r="K202" i="1"/>
  <c r="L202" i="1" s="1"/>
  <c r="E202" i="1"/>
  <c r="K201" i="1"/>
  <c r="L201" i="1" s="1"/>
  <c r="E201" i="1"/>
  <c r="K200" i="1"/>
  <c r="L200" i="1" s="1"/>
  <c r="E200" i="1"/>
  <c r="K199" i="1"/>
  <c r="L199" i="1" s="1"/>
  <c r="E199" i="1"/>
  <c r="K198" i="1"/>
  <c r="L198" i="1" s="1"/>
  <c r="E198" i="1"/>
  <c r="K197" i="1"/>
  <c r="L197" i="1" s="1"/>
  <c r="E197" i="1"/>
  <c r="K196" i="1"/>
  <c r="L196" i="1" s="1"/>
  <c r="E196" i="1"/>
  <c r="K195" i="1"/>
  <c r="L195" i="1" s="1"/>
  <c r="E195" i="1"/>
  <c r="K194" i="1"/>
  <c r="L194" i="1" s="1"/>
  <c r="E194" i="1"/>
  <c r="K193" i="1"/>
  <c r="L193" i="1" s="1"/>
  <c r="E193" i="1"/>
  <c r="K192" i="1"/>
  <c r="L192" i="1" s="1"/>
  <c r="E192" i="1"/>
  <c r="K191" i="1"/>
  <c r="L191" i="1" s="1"/>
  <c r="E191" i="1"/>
  <c r="K190" i="1"/>
  <c r="L190" i="1" s="1"/>
  <c r="E190" i="1"/>
  <c r="K189" i="1"/>
  <c r="L189" i="1" s="1"/>
  <c r="E189" i="1"/>
  <c r="K188" i="1"/>
  <c r="L188" i="1" s="1"/>
  <c r="E188" i="1"/>
  <c r="K187" i="1"/>
  <c r="L187" i="1" s="1"/>
  <c r="E187" i="1"/>
  <c r="K186" i="1"/>
  <c r="L186" i="1" s="1"/>
  <c r="E186" i="1"/>
  <c r="K185" i="1"/>
  <c r="L185" i="1" s="1"/>
  <c r="E185" i="1"/>
  <c r="K184" i="1"/>
  <c r="L184" i="1" s="1"/>
  <c r="E184" i="1"/>
  <c r="K183" i="1"/>
  <c r="L183" i="1" s="1"/>
  <c r="E183" i="1"/>
  <c r="K182" i="1"/>
  <c r="L182" i="1" s="1"/>
  <c r="E182" i="1"/>
  <c r="K181" i="1"/>
  <c r="L181" i="1" s="1"/>
  <c r="E181" i="1"/>
  <c r="K180" i="1"/>
  <c r="L180" i="1" s="1"/>
  <c r="E180" i="1"/>
  <c r="K179" i="1"/>
  <c r="L179" i="1" s="1"/>
  <c r="E179" i="1"/>
  <c r="K178" i="1"/>
  <c r="L178" i="1" s="1"/>
  <c r="E178" i="1"/>
  <c r="K177" i="1"/>
  <c r="L177" i="1" s="1"/>
  <c r="E177" i="1"/>
  <c r="K176" i="1"/>
  <c r="L176" i="1" s="1"/>
  <c r="E176" i="1"/>
  <c r="K175" i="1"/>
  <c r="L175" i="1" s="1"/>
  <c r="E175" i="1"/>
  <c r="K174" i="1"/>
  <c r="L174" i="1" s="1"/>
  <c r="E174" i="1"/>
  <c r="K173" i="1"/>
  <c r="L173" i="1" s="1"/>
  <c r="E173" i="1"/>
  <c r="K172" i="1"/>
  <c r="L172" i="1" s="1"/>
  <c r="E172" i="1"/>
  <c r="K171" i="1"/>
  <c r="L171" i="1" s="1"/>
  <c r="E171" i="1"/>
  <c r="K170" i="1"/>
  <c r="L170" i="1" s="1"/>
  <c r="E170" i="1"/>
  <c r="K169" i="1"/>
  <c r="L169" i="1" s="1"/>
  <c r="E169" i="1"/>
  <c r="K168" i="1"/>
  <c r="L168" i="1" s="1"/>
  <c r="E168" i="1"/>
  <c r="K167" i="1"/>
  <c r="L167" i="1" s="1"/>
  <c r="E167" i="1"/>
  <c r="K166" i="1"/>
  <c r="L166" i="1" s="1"/>
  <c r="E166" i="1"/>
  <c r="K165" i="1"/>
  <c r="L165" i="1" s="1"/>
  <c r="E165" i="1"/>
  <c r="K164" i="1"/>
  <c r="L164" i="1" s="1"/>
  <c r="E164" i="1"/>
  <c r="K163" i="1"/>
  <c r="L163" i="1" s="1"/>
  <c r="E163" i="1"/>
  <c r="K162" i="1"/>
  <c r="L162" i="1" s="1"/>
  <c r="E162" i="1"/>
  <c r="K161" i="1"/>
  <c r="L161" i="1" s="1"/>
  <c r="E161" i="1"/>
  <c r="K160" i="1"/>
  <c r="L160" i="1" s="1"/>
  <c r="E160" i="1"/>
  <c r="K159" i="1"/>
  <c r="L159" i="1" s="1"/>
  <c r="E159" i="1"/>
  <c r="K158" i="1"/>
  <c r="L158" i="1" s="1"/>
  <c r="E158" i="1"/>
  <c r="K157" i="1"/>
  <c r="L157" i="1" s="1"/>
  <c r="E157" i="1"/>
  <c r="K156" i="1"/>
  <c r="L156" i="1" s="1"/>
  <c r="E156" i="1"/>
  <c r="K155" i="1"/>
  <c r="L155" i="1" s="1"/>
  <c r="E155" i="1"/>
  <c r="K154" i="1"/>
  <c r="L154" i="1" s="1"/>
  <c r="E154" i="1"/>
  <c r="K153" i="1"/>
  <c r="L153" i="1" s="1"/>
  <c r="E153" i="1"/>
  <c r="K152" i="1"/>
  <c r="L152" i="1" s="1"/>
  <c r="E152" i="1"/>
  <c r="K151" i="1"/>
  <c r="L151" i="1" s="1"/>
  <c r="E151" i="1"/>
  <c r="K150" i="1"/>
  <c r="L150" i="1" s="1"/>
  <c r="E150" i="1"/>
  <c r="K149" i="1"/>
  <c r="L149" i="1" s="1"/>
  <c r="E149" i="1"/>
  <c r="K148" i="1"/>
  <c r="L148" i="1" s="1"/>
  <c r="E148" i="1"/>
  <c r="K147" i="1"/>
  <c r="L147" i="1" s="1"/>
  <c r="E147" i="1"/>
  <c r="K146" i="1"/>
  <c r="L146" i="1" s="1"/>
  <c r="E146" i="1"/>
  <c r="K145" i="1"/>
  <c r="L145" i="1" s="1"/>
  <c r="E145" i="1"/>
  <c r="K144" i="1"/>
  <c r="L144" i="1" s="1"/>
  <c r="E144" i="1"/>
  <c r="K143" i="1"/>
  <c r="L143" i="1" s="1"/>
  <c r="E143" i="1"/>
  <c r="K142" i="1"/>
  <c r="L142" i="1" s="1"/>
  <c r="E142" i="1"/>
  <c r="K141" i="1"/>
  <c r="L141" i="1" s="1"/>
  <c r="E141" i="1"/>
  <c r="K140" i="1"/>
  <c r="L140" i="1" s="1"/>
  <c r="E140" i="1"/>
  <c r="K139" i="1"/>
  <c r="L139" i="1" s="1"/>
  <c r="E139" i="1"/>
  <c r="K138" i="1"/>
  <c r="L138" i="1" s="1"/>
  <c r="E138" i="1"/>
  <c r="K137" i="1"/>
  <c r="L137" i="1" s="1"/>
  <c r="E137" i="1"/>
  <c r="K136" i="1"/>
  <c r="L136" i="1" s="1"/>
  <c r="E136" i="1"/>
  <c r="K135" i="1"/>
  <c r="L135" i="1" s="1"/>
  <c r="E135" i="1"/>
  <c r="K134" i="1"/>
  <c r="L134" i="1" s="1"/>
  <c r="E134" i="1"/>
  <c r="K133" i="1"/>
  <c r="L133" i="1" s="1"/>
  <c r="E133" i="1"/>
  <c r="K132" i="1"/>
  <c r="L132" i="1" s="1"/>
  <c r="E132" i="1"/>
  <c r="K131" i="1"/>
  <c r="L131" i="1" s="1"/>
  <c r="E131" i="1"/>
  <c r="K130" i="1"/>
  <c r="L130" i="1" s="1"/>
  <c r="E130" i="1"/>
  <c r="K129" i="1"/>
  <c r="L129" i="1" s="1"/>
  <c r="E129" i="1"/>
  <c r="K128" i="1"/>
  <c r="L128" i="1" s="1"/>
  <c r="E128" i="1"/>
  <c r="K127" i="1"/>
  <c r="L127" i="1" s="1"/>
  <c r="E127" i="1"/>
  <c r="K126" i="1"/>
  <c r="L126" i="1" s="1"/>
  <c r="E126" i="1"/>
  <c r="K125" i="1"/>
  <c r="L125" i="1" s="1"/>
  <c r="E125" i="1"/>
  <c r="K124" i="1"/>
  <c r="L124" i="1" s="1"/>
  <c r="E124" i="1"/>
  <c r="K123" i="1"/>
  <c r="L123" i="1" s="1"/>
  <c r="E123" i="1"/>
  <c r="K122" i="1"/>
  <c r="L122" i="1" s="1"/>
  <c r="E122" i="1"/>
  <c r="K121" i="1"/>
  <c r="L121" i="1" s="1"/>
  <c r="E121" i="1"/>
  <c r="K120" i="1"/>
  <c r="L120" i="1" s="1"/>
  <c r="E120" i="1"/>
  <c r="K119" i="1"/>
  <c r="L119" i="1" s="1"/>
  <c r="E119" i="1"/>
  <c r="K118" i="1"/>
  <c r="L118" i="1" s="1"/>
  <c r="E118" i="1"/>
  <c r="K117" i="1"/>
  <c r="L117" i="1" s="1"/>
  <c r="E117" i="1"/>
  <c r="K116" i="1"/>
  <c r="L116" i="1" s="1"/>
  <c r="E116" i="1"/>
  <c r="K115" i="1"/>
  <c r="L115" i="1" s="1"/>
  <c r="E115" i="1"/>
  <c r="K114" i="1"/>
  <c r="L114" i="1" s="1"/>
  <c r="E114" i="1"/>
  <c r="K113" i="1"/>
  <c r="L113" i="1" s="1"/>
  <c r="E113" i="1"/>
  <c r="K112" i="1"/>
  <c r="L112" i="1" s="1"/>
  <c r="E112" i="1"/>
  <c r="K111" i="1"/>
  <c r="L111" i="1" s="1"/>
  <c r="E111" i="1"/>
  <c r="K110" i="1"/>
  <c r="L110" i="1" s="1"/>
  <c r="E110" i="1"/>
  <c r="K109" i="1"/>
  <c r="L109" i="1" s="1"/>
  <c r="E109" i="1"/>
  <c r="K108" i="1"/>
  <c r="L108" i="1" s="1"/>
  <c r="E108" i="1"/>
  <c r="K107" i="1"/>
  <c r="L107" i="1" s="1"/>
  <c r="E107" i="1"/>
  <c r="K106" i="1"/>
  <c r="L106" i="1" s="1"/>
  <c r="E106" i="1"/>
  <c r="K105" i="1"/>
  <c r="L105" i="1" s="1"/>
  <c r="E105" i="1"/>
  <c r="K104" i="1"/>
  <c r="L104" i="1" s="1"/>
  <c r="E104" i="1"/>
  <c r="K103" i="1"/>
  <c r="L103" i="1" s="1"/>
  <c r="E103" i="1"/>
  <c r="K102" i="1"/>
  <c r="L102" i="1" s="1"/>
  <c r="E102" i="1"/>
  <c r="K101" i="1"/>
  <c r="L101" i="1" s="1"/>
  <c r="E101" i="1"/>
  <c r="K100" i="1"/>
  <c r="L100" i="1" s="1"/>
  <c r="E100" i="1"/>
  <c r="K99" i="1"/>
  <c r="L99" i="1" s="1"/>
  <c r="E99" i="1"/>
  <c r="K98" i="1"/>
  <c r="L98" i="1" s="1"/>
  <c r="E98" i="1"/>
  <c r="K97" i="1"/>
  <c r="L97" i="1" s="1"/>
  <c r="E97" i="1"/>
  <c r="K96" i="1"/>
  <c r="L96" i="1" s="1"/>
  <c r="E96" i="1"/>
  <c r="K95" i="1"/>
  <c r="L95" i="1" s="1"/>
  <c r="E95" i="1"/>
  <c r="K94" i="1"/>
  <c r="L94" i="1" s="1"/>
  <c r="E94" i="1"/>
  <c r="K93" i="1"/>
  <c r="L93" i="1" s="1"/>
  <c r="E93" i="1"/>
  <c r="K92" i="1"/>
  <c r="L92" i="1" s="1"/>
  <c r="E92" i="1"/>
  <c r="K91" i="1"/>
  <c r="L91" i="1" s="1"/>
  <c r="E91" i="1"/>
  <c r="K90" i="1"/>
  <c r="L90" i="1" s="1"/>
  <c r="E90" i="1"/>
  <c r="K89" i="1"/>
  <c r="L89" i="1" s="1"/>
  <c r="E89" i="1"/>
  <c r="K88" i="1"/>
  <c r="L88" i="1" s="1"/>
  <c r="E88" i="1"/>
  <c r="K87" i="1"/>
  <c r="L87" i="1" s="1"/>
  <c r="E87" i="1"/>
  <c r="K86" i="1"/>
  <c r="L86" i="1" s="1"/>
  <c r="E86" i="1"/>
  <c r="K85" i="1"/>
  <c r="L85" i="1" s="1"/>
  <c r="E85" i="1"/>
  <c r="K84" i="1"/>
  <c r="L84" i="1" s="1"/>
  <c r="E84" i="1"/>
  <c r="K83" i="1"/>
  <c r="L83" i="1" s="1"/>
  <c r="E83" i="1"/>
  <c r="K82" i="1"/>
  <c r="L82" i="1" s="1"/>
  <c r="E82" i="1"/>
  <c r="K81" i="1"/>
  <c r="L81" i="1" s="1"/>
  <c r="E81" i="1"/>
  <c r="K80" i="1"/>
  <c r="L80" i="1" s="1"/>
  <c r="E80" i="1"/>
  <c r="K79" i="1"/>
  <c r="L79" i="1" s="1"/>
  <c r="E79" i="1"/>
  <c r="K78" i="1"/>
  <c r="L78" i="1" s="1"/>
  <c r="E78" i="1"/>
  <c r="K77" i="1"/>
  <c r="L77" i="1" s="1"/>
  <c r="E77" i="1"/>
  <c r="K76" i="1"/>
  <c r="L76" i="1" s="1"/>
  <c r="E76" i="1"/>
  <c r="K75" i="1"/>
  <c r="L75" i="1" s="1"/>
  <c r="E75" i="1"/>
  <c r="K74" i="1"/>
  <c r="L74" i="1" s="1"/>
  <c r="E74" i="1"/>
  <c r="K73" i="1"/>
  <c r="L73" i="1" s="1"/>
  <c r="E73" i="1"/>
  <c r="K72" i="1"/>
  <c r="L72" i="1" s="1"/>
  <c r="E72" i="1"/>
  <c r="K71" i="1"/>
  <c r="L71" i="1" s="1"/>
  <c r="E71" i="1"/>
  <c r="K70" i="1"/>
  <c r="L70" i="1" s="1"/>
  <c r="E70" i="1"/>
  <c r="K69" i="1"/>
  <c r="L69" i="1" s="1"/>
  <c r="E69" i="1"/>
  <c r="K68" i="1"/>
  <c r="L68" i="1" s="1"/>
  <c r="E68" i="1"/>
  <c r="K67" i="1"/>
  <c r="L67" i="1" s="1"/>
  <c r="E67" i="1"/>
  <c r="K66" i="1"/>
  <c r="L66" i="1" s="1"/>
  <c r="E66" i="1"/>
  <c r="K65" i="1"/>
  <c r="L65" i="1" s="1"/>
  <c r="E65" i="1"/>
  <c r="K64" i="1"/>
  <c r="L64" i="1" s="1"/>
  <c r="E64" i="1"/>
  <c r="K63" i="1"/>
  <c r="L63" i="1" s="1"/>
  <c r="E63" i="1"/>
  <c r="K62" i="1"/>
  <c r="L62" i="1" s="1"/>
  <c r="E62" i="1"/>
  <c r="K61" i="1"/>
  <c r="L61" i="1" s="1"/>
  <c r="E61" i="1"/>
  <c r="K60" i="1"/>
  <c r="L60" i="1" s="1"/>
  <c r="E60" i="1"/>
  <c r="K59" i="1"/>
  <c r="L59" i="1" s="1"/>
  <c r="E59" i="1"/>
  <c r="K58" i="1"/>
  <c r="L58" i="1" s="1"/>
  <c r="E58" i="1"/>
  <c r="K57" i="1"/>
  <c r="L57" i="1" s="1"/>
  <c r="E57" i="1"/>
  <c r="K56" i="1"/>
  <c r="L56" i="1" s="1"/>
  <c r="E56" i="1"/>
  <c r="K55" i="1"/>
  <c r="L55" i="1" s="1"/>
  <c r="E55" i="1"/>
  <c r="K54" i="1"/>
  <c r="L54" i="1" s="1"/>
  <c r="E54" i="1"/>
  <c r="K53" i="1"/>
  <c r="L53" i="1" s="1"/>
  <c r="E53" i="1"/>
  <c r="K52" i="1"/>
  <c r="L52" i="1" s="1"/>
  <c r="E52" i="1"/>
  <c r="K51" i="1"/>
  <c r="L51" i="1" s="1"/>
  <c r="E51" i="1"/>
  <c r="K50" i="1"/>
  <c r="L50" i="1" s="1"/>
  <c r="E50" i="1"/>
  <c r="K49" i="1"/>
  <c r="L49" i="1" s="1"/>
  <c r="E49" i="1"/>
  <c r="K48" i="1"/>
  <c r="L48" i="1" s="1"/>
  <c r="E48" i="1"/>
  <c r="K47" i="1"/>
  <c r="L47" i="1" s="1"/>
  <c r="E47" i="1"/>
  <c r="K46" i="1"/>
  <c r="L46" i="1" s="1"/>
  <c r="E46" i="1"/>
  <c r="K45" i="1"/>
  <c r="L45" i="1" s="1"/>
  <c r="E45" i="1"/>
  <c r="K44" i="1"/>
  <c r="L44" i="1" s="1"/>
  <c r="E44" i="1"/>
  <c r="K43" i="1"/>
  <c r="L43" i="1" s="1"/>
  <c r="E43" i="1"/>
  <c r="K42" i="1"/>
  <c r="L42" i="1" s="1"/>
  <c r="E42" i="1"/>
  <c r="K41" i="1"/>
  <c r="L41" i="1" s="1"/>
  <c r="E41" i="1"/>
  <c r="K40" i="1"/>
  <c r="L40" i="1" s="1"/>
  <c r="E40" i="1"/>
  <c r="K39" i="1"/>
  <c r="L39" i="1" s="1"/>
  <c r="E39" i="1"/>
  <c r="K38" i="1"/>
  <c r="L38" i="1" s="1"/>
  <c r="E38" i="1"/>
  <c r="K37" i="1"/>
  <c r="L37" i="1" s="1"/>
  <c r="E37" i="1"/>
  <c r="K36" i="1"/>
  <c r="L36" i="1" s="1"/>
  <c r="E36" i="1"/>
  <c r="K35" i="1"/>
  <c r="L35" i="1" s="1"/>
  <c r="E35" i="1"/>
  <c r="K34" i="1"/>
  <c r="L34" i="1" s="1"/>
  <c r="E34" i="1"/>
  <c r="K33" i="1"/>
  <c r="L33" i="1" s="1"/>
  <c r="E33" i="1"/>
  <c r="K32" i="1"/>
  <c r="L32" i="1" s="1"/>
  <c r="E32" i="1"/>
  <c r="K31" i="1"/>
  <c r="L31" i="1" s="1"/>
  <c r="E31" i="1"/>
  <c r="K30" i="1"/>
  <c r="L30" i="1" s="1"/>
  <c r="E30" i="1"/>
  <c r="K29" i="1"/>
  <c r="L29" i="1" s="1"/>
  <c r="E29" i="1"/>
  <c r="K28" i="1"/>
  <c r="L28" i="1" s="1"/>
  <c r="E28" i="1"/>
  <c r="K27" i="1"/>
  <c r="L27" i="1" s="1"/>
  <c r="E27" i="1"/>
  <c r="K26" i="1"/>
  <c r="L26" i="1" s="1"/>
  <c r="E26" i="1"/>
  <c r="K25" i="1"/>
  <c r="L25" i="1" s="1"/>
  <c r="E25" i="1"/>
  <c r="K24" i="1"/>
  <c r="L24" i="1" s="1"/>
  <c r="E24" i="1"/>
  <c r="K23" i="1"/>
  <c r="L23" i="1" s="1"/>
  <c r="E23" i="1"/>
  <c r="K22" i="1"/>
  <c r="L22" i="1" s="1"/>
  <c r="E22" i="1"/>
  <c r="K21" i="1"/>
  <c r="L21" i="1" s="1"/>
  <c r="E21" i="1"/>
  <c r="K20" i="1"/>
  <c r="L20" i="1" s="1"/>
  <c r="E20" i="1"/>
  <c r="K19" i="1"/>
  <c r="L19" i="1" s="1"/>
  <c r="E19" i="1"/>
  <c r="K18" i="1"/>
  <c r="L18" i="1" s="1"/>
  <c r="E18" i="1"/>
  <c r="K17" i="1"/>
  <c r="L17" i="1" s="1"/>
  <c r="E17" i="1"/>
  <c r="K16" i="1"/>
  <c r="E16" i="1"/>
  <c r="K15" i="1"/>
  <c r="E15" i="1"/>
  <c r="K14" i="1"/>
  <c r="E14" i="1"/>
  <c r="K13" i="1"/>
  <c r="E13" i="1"/>
  <c r="K12" i="1"/>
  <c r="E12" i="1"/>
  <c r="K11" i="1"/>
  <c r="E11" i="1"/>
  <c r="K10" i="1"/>
  <c r="E10" i="1"/>
  <c r="K9" i="1"/>
  <c r="E9" i="1"/>
  <c r="K8" i="1"/>
  <c r="E8" i="1"/>
  <c r="K7" i="1"/>
  <c r="E7" i="1"/>
  <c r="K6" i="1"/>
  <c r="E6" i="1"/>
  <c r="K5" i="1"/>
  <c r="O5" i="1" s="1"/>
  <c r="E5" i="1"/>
  <c r="K4" i="1"/>
  <c r="E4" i="1"/>
  <c r="K3" i="1"/>
  <c r="E3" i="1"/>
  <c r="H39" i="7"/>
  <c r="H38" i="7"/>
  <c r="H37" i="7"/>
  <c r="H36" i="7"/>
  <c r="H35" i="7"/>
  <c r="H34" i="7"/>
  <c r="H33" i="7"/>
  <c r="H32" i="7"/>
  <c r="H31" i="7"/>
  <c r="H30" i="7"/>
  <c r="H29" i="7"/>
  <c r="H28" i="7"/>
  <c r="H27" i="7"/>
  <c r="H26" i="7"/>
  <c r="H25" i="7"/>
  <c r="H24" i="7"/>
  <c r="H23" i="7"/>
  <c r="H22" i="7"/>
  <c r="H21" i="7"/>
  <c r="H20" i="7"/>
  <c r="H19" i="7"/>
  <c r="H18" i="7"/>
  <c r="H17" i="7"/>
  <c r="H16" i="7"/>
  <c r="H15" i="7"/>
  <c r="H14" i="7"/>
  <c r="H13" i="7"/>
  <c r="H12" i="7"/>
  <c r="H11" i="7"/>
  <c r="E11" i="7"/>
  <c r="H10" i="7"/>
  <c r="H9" i="7"/>
  <c r="H8" i="7"/>
  <c r="H7" i="7"/>
  <c r="H6" i="7"/>
  <c r="H5" i="7"/>
  <c r="H4" i="7"/>
  <c r="H3" i="7"/>
  <c r="H2" i="7"/>
  <c r="D72" i="4" l="1"/>
  <c r="D74" i="4" s="1"/>
  <c r="M34" i="4"/>
  <c r="H40" i="7"/>
  <c r="L44" i="4"/>
  <c r="M44" i="4" s="1"/>
  <c r="L7" i="1"/>
  <c r="O7" i="1"/>
  <c r="L6" i="1"/>
  <c r="O6" i="1"/>
  <c r="L10" i="1"/>
  <c r="L14" i="1"/>
  <c r="L9" i="1"/>
  <c r="L13" i="1"/>
  <c r="L3" i="1"/>
  <c r="L11" i="1"/>
  <c r="L15" i="1"/>
  <c r="L5" i="1"/>
  <c r="L4" i="1"/>
  <c r="O4" i="1"/>
  <c r="L8" i="1"/>
  <c r="L12" i="1"/>
  <c r="L16" i="1"/>
  <c r="F23" i="2"/>
  <c r="F25" i="2" s="1"/>
  <c r="L43" i="4" s="1"/>
  <c r="M43" i="4" s="1"/>
  <c r="L36" i="4"/>
  <c r="M36" i="4" s="1"/>
  <c r="F32" i="2"/>
  <c r="F34" i="2" s="1"/>
  <c r="L35" i="4" s="1"/>
  <c r="M35" i="4" s="1"/>
  <c r="F19" i="2"/>
  <c r="F20" i="2" s="1"/>
  <c r="F42" i="2" l="1"/>
  <c r="F41" i="2"/>
  <c r="F26" i="2"/>
  <c r="F35" i="2"/>
  <c r="F43" i="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F13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 xml:space="preserve">Autor: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Ruhan Pablo Acosta Sanabria</author>
  </authors>
  <commentList>
    <comment ref="E17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Ruhan Pablo Acosta Sanabria:</t>
        </r>
        <r>
          <rPr>
            <sz val="9"/>
            <color indexed="81"/>
            <rFont val="Tahoma"/>
            <family val="2"/>
          </rPr>
          <t xml:space="preserve">
AREA CRIADA EM JULHO/2016</t>
        </r>
      </text>
    </comment>
  </commentList>
</comments>
</file>

<file path=xl/sharedStrings.xml><?xml version="1.0" encoding="utf-8"?>
<sst xmlns="http://schemas.openxmlformats.org/spreadsheetml/2006/main" count="26834" uniqueCount="1565">
  <si>
    <t>DATA INICIO</t>
  </si>
  <si>
    <t>DATA FIM</t>
  </si>
  <si>
    <t>TOTAL DE HORAS</t>
  </si>
  <si>
    <t>COMENTARIOS TRÂMITE</t>
  </si>
  <si>
    <t>FORMA DE CONTRATAÇÃO</t>
  </si>
  <si>
    <t>NUMERO PAD</t>
  </si>
  <si>
    <t>Coordenadoria de Segurança, Transporte e Apoio Administrativo</t>
  </si>
  <si>
    <t>-</t>
  </si>
  <si>
    <t>DISPENSA</t>
  </si>
  <si>
    <t>2462/2015</t>
  </si>
  <si>
    <t>Para conhecimento.</t>
  </si>
  <si>
    <t>para informar</t>
  </si>
  <si>
    <t>Para análise</t>
  </si>
  <si>
    <t>Para complementar o Projeto B ico.</t>
  </si>
  <si>
    <t>Para providências</t>
  </si>
  <si>
    <t>Em atendimento ao Documento nº 092135/2015.</t>
  </si>
  <si>
    <t>Em devolução</t>
  </si>
  <si>
    <t>Para análise.</t>
  </si>
  <si>
    <t>Para informar disponibilidade orçamentária.</t>
  </si>
  <si>
    <t>Com informação</t>
  </si>
  <si>
    <t>Para ciência e encaminhamento.</t>
  </si>
  <si>
    <t>Para demais providências</t>
  </si>
  <si>
    <t>Para elaborar Termo de Dispensa de Licitação.</t>
  </si>
  <si>
    <t>Segue Termo de Dispensa de Licitação, e e-mail com o aceite da empresa contratada.</t>
  </si>
  <si>
    <t>Para elaborar a minuta do contrato de prestação de serviços de alarme monitorado para</t>
  </si>
  <si>
    <t>Segue para verificar e/ ou ratificar, bem como justificar se for mantido o regime de comodato.</t>
  </si>
  <si>
    <t>Para informar.</t>
  </si>
  <si>
    <t>Com a informação.</t>
  </si>
  <si>
    <t>Para retificar Termo de Dispensa.</t>
  </si>
  <si>
    <t>Segue o termo de dispensa de licitação retificado.</t>
  </si>
  <si>
    <t>Para elaborar minuta do contrato.</t>
  </si>
  <si>
    <t>Segue minuta para análise e, se de acordo, para empenho.</t>
  </si>
  <si>
    <t>Para autorizar a dispensa de licitação.</t>
  </si>
  <si>
    <t>análise e correções na minuta contratual pertinente</t>
  </si>
  <si>
    <t>De acordo com a minuta do Edital e seus anexos Segue para análise dessa CPL e demais encaminhament</t>
  </si>
  <si>
    <t>Para análise da minuta contratual</t>
  </si>
  <si>
    <t>Para manifestação.</t>
  </si>
  <si>
    <t>Segue para análise da minuta contratual.</t>
  </si>
  <si>
    <t>Com a análise da minuta contratual.</t>
  </si>
  <si>
    <t>Para empenhar.</t>
  </si>
  <si>
    <t>Para emissão das notas de empenho.</t>
  </si>
  <si>
    <t>Conclusão de trâmite colaborativo</t>
  </si>
  <si>
    <t>Para registros.</t>
  </si>
  <si>
    <t>Para formalização dos procedimentos contratuais, conforme "item IV" do despacho 136.940/15.</t>
  </si>
  <si>
    <t>Para formalização da contratação.</t>
  </si>
  <si>
    <t>Concluídos os procedimentos de formalização do Contrato nº 109/15, anexado extrato de publicação</t>
  </si>
  <si>
    <t>6475/2015</t>
  </si>
  <si>
    <t>Para análise e providencias.</t>
  </si>
  <si>
    <t>Seguem orçamentos com as complementações solicitadas.</t>
  </si>
  <si>
    <t>Solicito informar disponibilidade orçamentária</t>
  </si>
  <si>
    <t>Para os procedimentos necessários.</t>
  </si>
  <si>
    <t>Para elaborar Termo de Dispensade Licitação.</t>
  </si>
  <si>
    <t>Para elaborar minuta do Contrato.</t>
  </si>
  <si>
    <t>Para análise da minuta do contrato.</t>
  </si>
  <si>
    <t>Para autorizar a Dispensa de Licitação.</t>
  </si>
  <si>
    <t>Para anpalise da minuta contratual.</t>
  </si>
  <si>
    <t>Para apreciação.</t>
  </si>
  <si>
    <t>para empenhar</t>
  </si>
  <si>
    <t>Para registro da contratação.</t>
  </si>
  <si>
    <t>Para registro no SIASG.</t>
  </si>
  <si>
    <t>A pedido</t>
  </si>
  <si>
    <t>Para emitir em definitivo o contrato de prestação de serviços.</t>
  </si>
  <si>
    <t>Para emitir o contrato de prestação de serviços em definitivo.</t>
  </si>
  <si>
    <t>Concluídos os procedimentos.</t>
  </si>
  <si>
    <t>Para lançamentos e registros.</t>
  </si>
  <si>
    <t>12566/2016</t>
  </si>
  <si>
    <t>Para prosseguimento.</t>
  </si>
  <si>
    <t>Para verificar disponibilidade orçamentária</t>
  </si>
  <si>
    <t>Com a informação de disponibilidade.</t>
  </si>
  <si>
    <t>À SCON: para elaborar minuta contratual.</t>
  </si>
  <si>
    <t>Para análise e encaminhamento.</t>
  </si>
  <si>
    <t>Para verificaÃ§Ã£o quanto ao registro da empresa no Sicaf. ApÃ³s, Ã€ CLC Para continuidade.</t>
  </si>
  <si>
    <t>COM COMPROVANTE DE CADASTRO DA EMPRESA NO SICAF</t>
  </si>
  <si>
    <t>Para análise e autorização.</t>
  </si>
  <si>
    <t>para análise da minuta contratual</t>
  </si>
  <si>
    <t>Segue para emissão das Notas de Empenho conforme autorização constante do documento retro</t>
  </si>
  <si>
    <t>Para efetuar o registro no SIASG.</t>
  </si>
  <si>
    <t>Com registro no SIASG</t>
  </si>
  <si>
    <t>Para emissão do Contrato.</t>
  </si>
  <si>
    <t>Concluídos os procedimentos de formalização do contrato nr 113/2016,</t>
  </si>
  <si>
    <t>Para efetuar os lançamentos e os registros relativo ao contrato nº 113/2016.</t>
  </si>
  <si>
    <t>para anotações</t>
  </si>
  <si>
    <t>1247/2016</t>
  </si>
  <si>
    <t>Para registro e processamento.</t>
  </si>
  <si>
    <t>Previamente, solicito ratificar os valores pertinentes a peças e serviços.</t>
  </si>
  <si>
    <t>Encaminha-se com alterações solicitadas</t>
  </si>
  <si>
    <t>Para anexar certidões atualizadas.</t>
  </si>
  <si>
    <t>Para continuidade ao processo</t>
  </si>
  <si>
    <t>análise</t>
  </si>
  <si>
    <t>Para autorizar contratação</t>
  </si>
  <si>
    <t>Para prosseguimento do pedido.</t>
  </si>
  <si>
    <t>Em devolução a pedido.</t>
  </si>
  <si>
    <t>Desconsiderar o DOC/PAD n.º 073165/2016 e outras providências.</t>
  </si>
  <si>
    <t>Para informar</t>
  </si>
  <si>
    <t>Para manutenção do contrato.</t>
  </si>
  <si>
    <t>Para providências.</t>
  </si>
  <si>
    <t>Para continuidade com o termo de referência readequado conforme solicitação documento nº 143764/20</t>
  </si>
  <si>
    <t>Com a informação de disponibilidade</t>
  </si>
  <si>
    <t>Segue para ciência e encaminhamento à Coordenadoria de Licitações e Contratos para as demais provid.</t>
  </si>
  <si>
    <t>Com informação de disponibilidade orçamentária, para demais providências.</t>
  </si>
  <si>
    <t>Para elaborar Termo de Dispensa de Licitação, com fulcro no art. 24, II, da L8666/93.</t>
  </si>
  <si>
    <t>Termo de dispensa de licitação</t>
  </si>
  <si>
    <t>Para elaborar minuta de contrato.</t>
  </si>
  <si>
    <t>Segue minuta do contrato para análise e cadastro no SICAF</t>
  </si>
  <si>
    <t>À SECGA, para apreciação do Termo de Dispensa de Licitação 115/16 e designação de gestor do contrato</t>
  </si>
  <si>
    <t>De acordo com a dispensa de licitação 115/2016.</t>
  </si>
  <si>
    <t>Para os devidos fins.</t>
  </si>
  <si>
    <t>Para emissão da Nota de Empenho.</t>
  </si>
  <si>
    <t>Conforme item IV do documento nº 178915/2016.</t>
  </si>
  <si>
    <t>LANÇAMENTO SIASG</t>
  </si>
  <si>
    <t>Para emitir em definitivo o contrato.</t>
  </si>
  <si>
    <t>Concluídos os procedimentos de formalização do contrato nº 91/2016</t>
  </si>
  <si>
    <t>8379/2014</t>
  </si>
  <si>
    <t>para conhecimento</t>
  </si>
  <si>
    <t>Encaminhem os três orçamentos com as respectivas certidões.</t>
  </si>
  <si>
    <t>PARA PROVIDÊNCIAS</t>
  </si>
  <si>
    <t>Para apreciação</t>
  </si>
  <si>
    <t>Para esclarecer.</t>
  </si>
  <si>
    <t>Para providência</t>
  </si>
  <si>
    <t>para providências</t>
  </si>
  <si>
    <t>Conforme documento retro</t>
  </si>
  <si>
    <t>PARA PROSSEGUIMENTO</t>
  </si>
  <si>
    <t>Para verificar</t>
  </si>
  <si>
    <t>para andamento.</t>
  </si>
  <si>
    <t>solicito informar disponibilidade orçamentária visando a contratação por dispensa de licitação;</t>
  </si>
  <si>
    <t>Para ciência e encaminhamento à Assessoria da Direção Geral, conforme documento número 057692/2015.</t>
  </si>
  <si>
    <t>Para demais procedimentos</t>
  </si>
  <si>
    <t>Para elaborar o termo de dispensa de Licitação.</t>
  </si>
  <si>
    <t>Para retificação.</t>
  </si>
  <si>
    <t>Segue minuta para análise e, se de acorodo para empenho.</t>
  </si>
  <si>
    <t>Para autorizar o Termo de Dispensa de Licitação nº 069/15 e designar os fiscais/gestores da contratação.</t>
  </si>
  <si>
    <t>análise e demais encaminhamentos pertinentes</t>
  </si>
  <si>
    <t>Para emissão da nota de empenho.</t>
  </si>
  <si>
    <t>Conforme item IV do documento nº 099844/2015.</t>
  </si>
  <si>
    <t>Concluídos os procedimentos de formalização do Contrato nº 82/15, anexado o extrato de publicação</t>
  </si>
  <si>
    <t>Para adequações conforme e-mail encaminhado nesta data.</t>
  </si>
  <si>
    <t>Devolutiva dos orçamentos readequados.</t>
  </si>
  <si>
    <t>Segue para os procedimentos necessários aos serviços de monitoramento do Fórum de Foz do Iguaçú.</t>
  </si>
  <si>
    <t>Para procedimentos.</t>
  </si>
  <si>
    <t>Para elaborar Termo de Dispensa de Licitação - art. 24, II, da Lei nº 8.666/93.</t>
  </si>
  <si>
    <t>com termo de dispensa</t>
  </si>
  <si>
    <t>Para elaboração de minuta contratual.</t>
  </si>
  <si>
    <t>Segue minuta do contrato, para análise, com o aceite da empresa. Já considerando a adequação</t>
  </si>
  <si>
    <t>Para adequação.</t>
  </si>
  <si>
    <t>Alterações no Termo de dispensa</t>
  </si>
  <si>
    <t>Para autorizar a dispensa de licitação, na forma do art. 24, II, da Lei nº 8.666/93.</t>
  </si>
  <si>
    <t>Para análise da minuta contratual, após encaminhe-se à Direção Geral.</t>
  </si>
  <si>
    <t>para publicação</t>
  </si>
  <si>
    <t>À Coordenadoria de Orçamento Para empenhar.</t>
  </si>
  <si>
    <t>Para emissão de empenho</t>
  </si>
  <si>
    <t>Conforme item 2 do despacho doc.129470/14.</t>
  </si>
  <si>
    <t>Para registro no SIASG</t>
  </si>
  <si>
    <t>Para emitir contrato.</t>
  </si>
  <si>
    <t>Concluídos os procedimentos referentes ao Contrato nº 102/14.</t>
  </si>
  <si>
    <t>Para lançamentos e registros</t>
  </si>
  <si>
    <t>2370/2014</t>
  </si>
  <si>
    <t>PARA APRECIAÇÃO</t>
  </si>
  <si>
    <t>informar</t>
  </si>
  <si>
    <t>para apreciação superior</t>
  </si>
  <si>
    <t>Para complementar.</t>
  </si>
  <si>
    <t>Com as alterações solicitadas.</t>
  </si>
  <si>
    <t>para orçamento</t>
  </si>
  <si>
    <t>Para verificar orçamentos.</t>
  </si>
  <si>
    <t>Para orçar.</t>
  </si>
  <si>
    <t>Segue Pesquisa de Preços, e orçamentos das empresas consultadas.</t>
  </si>
  <si>
    <t>Para ratificar a estimativa de execução para 2015.</t>
  </si>
  <si>
    <t>Para elaborar Termo de Abertura de Licitação.</t>
  </si>
  <si>
    <t>Segue Termo de Abertura de Licitação</t>
  </si>
  <si>
    <t>Para autorizar o Termo de Abertura de Licitação.</t>
  </si>
  <si>
    <t>Para elaboração da minuta do edital.</t>
  </si>
  <si>
    <t>Para emissão do edital. À SCON Para emissão da minuta de contrato.</t>
  </si>
  <si>
    <t>Para elaboração da minuta contratual - Anexo IV.</t>
  </si>
  <si>
    <t>Inserida minuta contratual em campo próprio.</t>
  </si>
  <si>
    <t>À apreciação superior.</t>
  </si>
  <si>
    <t>readequação do Projeto B ico</t>
  </si>
  <si>
    <t>Para adequar a redação do ANS - item 11.</t>
  </si>
  <si>
    <t>Para ciência da retificação do projeto b ico.</t>
  </si>
  <si>
    <t>para análise e aprovação.</t>
  </si>
  <si>
    <t>PARA PUBLICAÇÃO DO EDITAL</t>
  </si>
  <si>
    <t>Com edital e anexos, em definitivo, para assinatura.</t>
  </si>
  <si>
    <t>Edital assinado.</t>
  </si>
  <si>
    <t>Para aguardar a data de abertura do certame.</t>
  </si>
  <si>
    <t>para manifestação e alterações, no que couber.</t>
  </si>
  <si>
    <t>Informo que foi enviado email para consulta por escrito ao CREA.</t>
  </si>
  <si>
    <t>A pedido. Atenciosamente,</t>
  </si>
  <si>
    <t>para manifestação.</t>
  </si>
  <si>
    <t>Com as informações solicitadas.</t>
  </si>
  <si>
    <t>Conforme doc. 119835, estamos aguardando resposta por escrito do CREA.</t>
  </si>
  <si>
    <t>para suspender.</t>
  </si>
  <si>
    <t>Em devolução.</t>
  </si>
  <si>
    <t>Para aguardar manifestação do CREA</t>
  </si>
  <si>
    <t>Com base nas respostas do CREA à consulta realizada, não há razão para que se proceda alteração.</t>
  </si>
  <si>
    <t>Com as alterações para apreciação superior. Atenciosamente,</t>
  </si>
  <si>
    <t>Para justificar as exigências pertinentes à habilitação.</t>
  </si>
  <si>
    <t>Para adequações ao projeto b ico, conforme minuta anexada.</t>
  </si>
  <si>
    <t>Para apreciação superior.</t>
  </si>
  <si>
    <t>Para análise e tramitação.</t>
  </si>
  <si>
    <t>Para ciencia e encaminhamento.</t>
  </si>
  <si>
    <t>a pedido</t>
  </si>
  <si>
    <t>Conforme desp 164146, houve alteração do projeto b ico.</t>
  </si>
  <si>
    <t>providências pertinentes</t>
  </si>
  <si>
    <t>Para providências cabíveis.</t>
  </si>
  <si>
    <t>A pedido.</t>
  </si>
  <si>
    <t>com informação</t>
  </si>
  <si>
    <t>Para adequações visando atender ao despacho exarado pela CLC no doc. 173528 deste PAD.</t>
  </si>
  <si>
    <t>Para adequações.</t>
  </si>
  <si>
    <t>Encaminho para apreciação superior, com as alterações solicitadas. Atenciosamente,</t>
  </si>
  <si>
    <t>Segue o projeto b ico com as readequações.</t>
  </si>
  <si>
    <t>Para readequar minuta do Edital.</t>
  </si>
  <si>
    <t>Para adequações à minuta contratual.</t>
  </si>
  <si>
    <t>Anexada minuta do contrato anexo IV e anexo IV-I</t>
  </si>
  <si>
    <t>Para encaminhamento.</t>
  </si>
  <si>
    <t>análise e demais providências</t>
  </si>
  <si>
    <t>Para análise e aprovação.</t>
  </si>
  <si>
    <t>Com a análise da minuta do edital e seus anexos</t>
  </si>
  <si>
    <t>À Seção de Licitações.</t>
  </si>
  <si>
    <t>Seguem edital e demais anexos, em definitivo, para assinaturas.</t>
  </si>
  <si>
    <t>Para aguardar a data de abertura do certame - 12Nov2015.</t>
  </si>
  <si>
    <t>para análise.</t>
  </si>
  <si>
    <t>para dar continuidade.</t>
  </si>
  <si>
    <t>Para anexar comprovante de suspensão no sistema comprasnet</t>
  </si>
  <si>
    <t>Edital com reabertura de prazo.</t>
  </si>
  <si>
    <t>Para aguardar a data de abertura do certame - 26Nov2015 as 15hs.</t>
  </si>
  <si>
    <t>para análise</t>
  </si>
  <si>
    <t>Com o parecer, para apreciação.</t>
  </si>
  <si>
    <t>Para dar continuidade.</t>
  </si>
  <si>
    <t>Para análise, homologação e adjudicação</t>
  </si>
  <si>
    <t>Com o parecer.</t>
  </si>
  <si>
    <t>Para emissão de nota de empenho.</t>
  </si>
  <si>
    <t>Para formalização dos procedimentos contratuais.</t>
  </si>
  <si>
    <t>Concluídos os procedimentos referentes ao Contrato nº 12/16.</t>
  </si>
  <si>
    <t>Para verificar.</t>
  </si>
  <si>
    <t>Com as informações de previsão de execução solicitadas.</t>
  </si>
  <si>
    <t>DISP. ORÇAMENTÁRIA - EMISSÃO NE 2016 - CANCELAMENTO DE RP - SERV. DE LIMP. DE VIDROS EM ALTURA</t>
  </si>
  <si>
    <t>Com a informação de disponibilidade orçamentária.</t>
  </si>
  <si>
    <t>Com solicitação de autorização.</t>
  </si>
  <si>
    <t>Para emissão de Nota de Empenho e cancelamento de saldo inscrito em Restos a Pagar.</t>
  </si>
  <si>
    <t>Valor autorizado para emissão de nota de empenho difere</t>
  </si>
  <si>
    <t>Para emissão de uma nota de empenho e cancelamento de saldo inscrito em Restos a Pagar.</t>
  </si>
  <si>
    <t>Para ciência e encaminhamento à SACONT.</t>
  </si>
  <si>
    <t>Para os lançamentos e registros devidos referentes ao Contrato nº 12/16.</t>
  </si>
  <si>
    <t>para indicar retenções</t>
  </si>
  <si>
    <t>Para anotações</t>
  </si>
  <si>
    <t>Para auditoria dos procedimentos.</t>
  </si>
  <si>
    <t>De acordo, para acompanhamento da contratação.</t>
  </si>
  <si>
    <t>Para análise do pedido.</t>
  </si>
  <si>
    <t>Para informar se a contratada apresentou toda documentação exigida, no prazo especificado no contrat</t>
  </si>
  <si>
    <t>Com as iformações solicitadas.</t>
  </si>
  <si>
    <t>Para análise quanto à possibilidade de atender-se o pedido da empresa Top Team</t>
  </si>
  <si>
    <t>de acordo.</t>
  </si>
  <si>
    <t>Deferido o pedido do fornecedor.</t>
  </si>
  <si>
    <t>Para ciência e envio para minuta do aditivo.</t>
  </si>
  <si>
    <t>Para aditamento contratual</t>
  </si>
  <si>
    <t>.</t>
  </si>
  <si>
    <t>Para elaborar a minuta do Termo de Supressão parcial dos quantitativos contratados do contrato 12/16</t>
  </si>
  <si>
    <t>Segue minuta do 1º termo aditivo de supressão parcial, para análise.</t>
  </si>
  <si>
    <t>Para análise da minuta do Primeiro Termo Aditivo de supressão do contrato nº 12/16.</t>
  </si>
  <si>
    <t>para adequação da pertinente NE.</t>
  </si>
  <si>
    <t>Para conhecimento e providências pertinentes a minuta do 1º Termo Aditivo do contrato</t>
  </si>
  <si>
    <t>Para anulação parcial de saldos de empenho.</t>
  </si>
  <si>
    <t>Para solicitar autorização a fim de adequar saldo de nota de empenho.</t>
  </si>
  <si>
    <t>Para efetivar a anulação parcial da Nota de Empenho conforme autorização retro</t>
  </si>
  <si>
    <t>Para emissão do primeiro termo aditivo</t>
  </si>
  <si>
    <t>Concluídos os procedimentos referentes ao 1º Termo aditivo.</t>
  </si>
  <si>
    <t>Para os registros necessários.</t>
  </si>
  <si>
    <t>Para ciência e encaminhamento à SACONT, conforme despacho anterior.</t>
  </si>
  <si>
    <t>Para registros / anotações, conforme item II do despacho / documento nº 093818/2016</t>
  </si>
  <si>
    <t>Para anotações.</t>
  </si>
  <si>
    <t>Para ciência e acompanhamento.</t>
  </si>
  <si>
    <t>Para cálculo de reajuste</t>
  </si>
  <si>
    <t>Licitação</t>
  </si>
  <si>
    <t>SMOP</t>
  </si>
  <si>
    <t>SAPRE</t>
  </si>
  <si>
    <t>SPCF</t>
  </si>
  <si>
    <t>CFIC</t>
  </si>
  <si>
    <t>SCL</t>
  </si>
  <si>
    <t>CCLC</t>
  </si>
  <si>
    <t>304/2016</t>
  </si>
  <si>
    <t>Secretaria de Gestão de Serviços</t>
  </si>
  <si>
    <t>PARA APRECIAÇÃO SUPERIOR.</t>
  </si>
  <si>
    <t>informs</t>
  </si>
  <si>
    <t>Com o projeto alterado</t>
  </si>
  <si>
    <t>Para procedimentos cabíveis</t>
  </si>
  <si>
    <t>Para providenciar a contratação verificando preço também de Atas de RP.</t>
  </si>
  <si>
    <t>Para informar a disponibilidade orçamentária.</t>
  </si>
  <si>
    <t>Para elaborar o Termo de Abertura de Licitação.</t>
  </si>
  <si>
    <t>Para autorizar o Termo de Abertura de Licitação nº 156/2016.</t>
  </si>
  <si>
    <t>para elaboração da minuta do edital na modalidade pregão eletrônico</t>
  </si>
  <si>
    <t>Para elaborar a minuta do edital.</t>
  </si>
  <si>
    <t>Submetemos à apreciação superior.</t>
  </si>
  <si>
    <t>De acordo com a minuta do edital e seus anexos. Segue para análise dessa CPL e demais encaminhamen</t>
  </si>
  <si>
    <t>Com edital e anexos, em definitivo, para assinaturas.</t>
  </si>
  <si>
    <t>Para os procedimentos quanto a fase externa da licitação.</t>
  </si>
  <si>
    <t>5087/2016</t>
  </si>
  <si>
    <t>Para apreciação superior</t>
  </si>
  <si>
    <t>Segue com as complementações e questionamentos ao projeto b ico - minuta anexa para análise.</t>
  </si>
  <si>
    <t>Para apreciação, com as correções solicitadas. Atenciosamente,</t>
  </si>
  <si>
    <t>Solicito verificar todas as alterações/complementações inseridas na minuta anexa.</t>
  </si>
  <si>
    <t>Para apreciação, com as devida retificações e inclusões. Atenciosamente,</t>
  </si>
  <si>
    <t>A pedido, para demais complementações dos cargos da CMP.</t>
  </si>
  <si>
    <t>Para informar com a urgência devida</t>
  </si>
  <si>
    <t>a pedido.</t>
  </si>
  <si>
    <t>Enviadas informações solicitadas.</t>
  </si>
  <si>
    <t>adequações</t>
  </si>
  <si>
    <t>Com as alterações solicitadas. Atenciosamente,</t>
  </si>
  <si>
    <t>Para ciência e ratificação ao projeto b ico respectivamente ao item que caberá a essa Coordenadoria</t>
  </si>
  <si>
    <t>Para ciência e ratificação.</t>
  </si>
  <si>
    <t>Segue sugestão de alterações no projeto b ico.</t>
  </si>
  <si>
    <t>Segue para adequações, de acordo com as sugestões apresentadas pela CMP.</t>
  </si>
  <si>
    <t>Conforme doc. 3293/2012. Atenciosamente,</t>
  </si>
  <si>
    <t>Ratifico o projeto basico</t>
  </si>
  <si>
    <t>PARA INFORMAR</t>
  </si>
  <si>
    <t>Encaminho para informar - doc. 8696/2013. Atenciosamente,</t>
  </si>
  <si>
    <t>para analise</t>
  </si>
  <si>
    <t>À PEDIDO</t>
  </si>
  <si>
    <t>Encaminha processo com alterações informadas.</t>
  </si>
  <si>
    <t>Para readequar o projeto b ico conforme reunião com a CLC na data de hoje.</t>
  </si>
  <si>
    <t>Encaminho projeto b ico com readequações. Atenciosamente,</t>
  </si>
  <si>
    <t>Para continuidade dos procedimentos, projeto readequado conforme reunião.</t>
  </si>
  <si>
    <t>Para emitir novo termo de abertura de licitação.</t>
  </si>
  <si>
    <t>ORÇAMENTO</t>
  </si>
  <si>
    <t>Para solicitar autorização.</t>
  </si>
  <si>
    <t>Para orocedimentos.</t>
  </si>
  <si>
    <t>Para elaborar o termo de Abertura de Licitação.</t>
  </si>
  <si>
    <t>TERMO DE ABERTURA DE LICITAÇÃO</t>
  </si>
  <si>
    <t>Para retificar o termo de abertura de licitação.</t>
  </si>
  <si>
    <t>TERMO DE ABERTURA DE LICITAÇÃO RETIFICADO</t>
  </si>
  <si>
    <t>Para adequar disponibilidade orçamentária.</t>
  </si>
  <si>
    <t>Com a solicitação.</t>
  </si>
  <si>
    <t>Para análise e encaminhamento</t>
  </si>
  <si>
    <t>Para atender ao que dispõe o despacho da SECOFC no doc. 076854.</t>
  </si>
  <si>
    <t>Segue o projeto b ico com a redução do objeto - item 01.</t>
  </si>
  <si>
    <t>Com o projeto b ico readequado.</t>
  </si>
  <si>
    <t>Para ciência.</t>
  </si>
  <si>
    <t>O projeto b ico com a redução de postos, de doc. 078.079/2013, não apresenta valores. Dessa forma,</t>
  </si>
  <si>
    <t>Solicitamos considerar a redução do item 01 - projeto b ico adequado doc. 78079.</t>
  </si>
  <si>
    <t>Para readequar a planilha de valores.</t>
  </si>
  <si>
    <t>PLANILHA READEQUADA E TERMO</t>
  </si>
  <si>
    <t>TERMO DE ABERTURA DE LICITAÇÃO CORRIGIDO</t>
  </si>
  <si>
    <t>Para adequar disponiblidade orçamentária.</t>
  </si>
  <si>
    <t>Para informações.</t>
  </si>
  <si>
    <t>Para readequação.</t>
  </si>
  <si>
    <t>Informamos que, conforme solicitação da SA, os quantitativos foram mantidos.</t>
  </si>
  <si>
    <t>TERMO DE ABERTURA DE LICITAÇÃO READEQUADO</t>
  </si>
  <si>
    <t>Para ciência e encaminhamento</t>
  </si>
  <si>
    <t>Para retificar o quantitativo de meses relativo à função de carregador - período eleitoral: 9 meses</t>
  </si>
  <si>
    <t>Encaminha minuta do Edital para elaboração da minuta do respectivo contrato.</t>
  </si>
  <si>
    <t>inserida minuta</t>
  </si>
  <si>
    <t>Com minutas do edital e anexos, para análise.</t>
  </si>
  <si>
    <t>Para análise da minuta do edital e seus anexos.</t>
  </si>
  <si>
    <t>Para providenciar o Edital</t>
  </si>
  <si>
    <t>Edital, em definitivo, para assinaturas.</t>
  </si>
  <si>
    <t>Para designar gestores.</t>
  </si>
  <si>
    <t>Para registrar no sitema a designação de gestores elencada em doc. 115954</t>
  </si>
  <si>
    <t>Para aguardar o certame.</t>
  </si>
  <si>
    <t>Para análise e homologação.</t>
  </si>
  <si>
    <t>com informação.</t>
  </si>
  <si>
    <t>Para formalização do contrato.</t>
  </si>
  <si>
    <t>publicação</t>
  </si>
  <si>
    <t>Com recibo de envio de matéria para publicação no D.O.U.</t>
  </si>
  <si>
    <t>Procedimentos contratuais concluídos.</t>
  </si>
  <si>
    <t>Para lançamentos.</t>
  </si>
  <si>
    <t>Para autorizar.</t>
  </si>
  <si>
    <t>Para solicitar autorização</t>
  </si>
  <si>
    <t>Com solicitação para emissão de NE.</t>
  </si>
  <si>
    <t>Para empenhar</t>
  </si>
  <si>
    <t xml:space="preserve">9656/2012 </t>
  </si>
  <si>
    <t>Para complementações ao projeto b ico.</t>
  </si>
  <si>
    <t>Com as alterações solicitadas</t>
  </si>
  <si>
    <t>Para os procedimentos necessários à licitação.</t>
  </si>
  <si>
    <t>orçar</t>
  </si>
  <si>
    <t>Com a expectativa das inaugurações</t>
  </si>
  <si>
    <t>Para formalização da contratação</t>
  </si>
  <si>
    <t>Com Termo de Abertura de Licitação</t>
  </si>
  <si>
    <t>Para autorizar o termo de abertura de licitação nº 85/14.</t>
  </si>
  <si>
    <t>Ciente e de acordo com o contido no termo de abertura de licitação nº 85/2014</t>
  </si>
  <si>
    <t>Para minutar contrato.</t>
  </si>
  <si>
    <t>Para adequa¿¿</t>
  </si>
  <si>
    <t>Com o pré-empenho.</t>
  </si>
  <si>
    <t>Para ci¿ncia e encaminhamento ¿ Coordenadoria de Licita¿¿es e Contratos.</t>
  </si>
  <si>
    <t>para demais providências.</t>
  </si>
  <si>
    <t>Tendo em vista que não faremos contrato solicito que seja excluído os foruns que serão inaugurados n</t>
  </si>
  <si>
    <t>Com a informação</t>
  </si>
  <si>
    <t>Retificar o termo de abertura de licitação excluindo os itens 1, 6,10, e 15 relativo aos fóruns elei</t>
  </si>
  <si>
    <t>com termo de abertura</t>
  </si>
  <si>
    <t>Para emitir edital de licitação de acordo com o termo de abertura retificado. Esclareço que já tem a</t>
  </si>
  <si>
    <t>Para análise da minuta do edital.</t>
  </si>
  <si>
    <t>análise da minuta de edital</t>
  </si>
  <si>
    <t>Com a análise da minuta do edital de licitação e seus anexos.</t>
  </si>
  <si>
    <t>para publicação do edital</t>
  </si>
  <si>
    <t>Com edital, em definitivo, para assinatura.</t>
  </si>
  <si>
    <t>Para análise e homologação</t>
  </si>
  <si>
    <t>Para emissão de notas de empenho.</t>
  </si>
  <si>
    <t xml:space="preserve">1395/2014 </t>
  </si>
  <si>
    <t>Para análise e encaminamentos.</t>
  </si>
  <si>
    <t>Para informar possibilidade de inserção de um orçamento dos serviços ou,se for o caso,anexar fotos</t>
  </si>
  <si>
    <t>Para os encaminhamentos.</t>
  </si>
  <si>
    <t>Segue para os procedimentos necessários à contratação, conforme projeto b ico.</t>
  </si>
  <si>
    <t>Com os pré-empenhos.</t>
  </si>
  <si>
    <t>Para verificar a possibilidade de obtenção de outros orçamentos.</t>
  </si>
  <si>
    <t>Para reforço de disponibilidade orçamentária.</t>
  </si>
  <si>
    <t>Considerando as classificações diferentes para aquisição e reforma, conforme demonstrado no doc.</t>
  </si>
  <si>
    <t>Com a informção</t>
  </si>
  <si>
    <t>Com informação.</t>
  </si>
  <si>
    <t>Para anulação de pré-empenho visto que o serviço não será contratadom neste ano.</t>
  </si>
  <si>
    <t>Para anulação de pré-empenho</t>
  </si>
  <si>
    <t>Em devolução com a anulação do pré-empenho.</t>
  </si>
  <si>
    <t>Para ciência e reiterar o pedido de contratação neste exercício 2013.</t>
  </si>
  <si>
    <t>Para encaminhamentos.</t>
  </si>
  <si>
    <t>Para dar sequência aos procedimentos de contratação neste exercício.</t>
  </si>
  <si>
    <t>Para cotação. Após, volte.</t>
  </si>
  <si>
    <t>Para análise do orçamento</t>
  </si>
  <si>
    <t>com informação, para providências</t>
  </si>
  <si>
    <t>Para formalizar a contratação.</t>
  </si>
  <si>
    <t>Para autorizar a contratação direta.</t>
  </si>
  <si>
    <t>Solicita autorização para a contratação por dispensa de licitação.</t>
  </si>
  <si>
    <t>5966/2012</t>
  </si>
  <si>
    <t>Para análise e encaminhamentos.</t>
  </si>
  <si>
    <t>Encaminha-se para apreciação e especificação técnica do objeto.</t>
  </si>
  <si>
    <t>Para cadastrar a demanda.</t>
  </si>
  <si>
    <t>Para encaminhamento</t>
  </si>
  <si>
    <t>Encaminhar à SESOP para providências.</t>
  </si>
  <si>
    <t>para análise e providências;</t>
  </si>
  <si>
    <t>Para demais providências.</t>
  </si>
  <si>
    <t>Segue em atendimento ao despacho exarado no doc.247432</t>
  </si>
  <si>
    <t>Para ciência e encaminhamentos.</t>
  </si>
  <si>
    <t>Tendo em vista a necessidade do software AUTOCAD para os trabalhos de engenharia deste TRE, segue</t>
  </si>
  <si>
    <t>para elaboração do projeto b ico</t>
  </si>
  <si>
    <t>Encaminhar à SESOP para informar.</t>
  </si>
  <si>
    <t>Para a aquisição</t>
  </si>
  <si>
    <t>Para ciência e encaminhamento à CLC a fim de providenciar a contratação, se o projeto b ico estiver</t>
  </si>
  <si>
    <t>Solicito anexar o documento do SIOFI, se houver orçamento em PO, e enviar, brevemente, à CLC.</t>
  </si>
  <si>
    <t>Conforme doc. 158891/2016.</t>
  </si>
  <si>
    <t>Para análise encaminhamento.</t>
  </si>
  <si>
    <t>Projeto bÃ¡sico readequado e incluÃ­do orÃ§amento, visando sequÃªncia dos trÃ¢mites necessÃ¡rios Ã  contr</t>
  </si>
  <si>
    <t>À SECTI: para atualizar as informações técnicas prestadas. Após, à SOP.</t>
  </si>
  <si>
    <t>Após informações da SECTI, encaminho para providências.</t>
  </si>
  <si>
    <t>Com o projeto bÃ¡sico readequado</t>
  </si>
  <si>
    <t>Para elaborar a planilha de custos.</t>
  </si>
  <si>
    <t>ORÇAMENTOS</t>
  </si>
  <si>
    <t>À SPO: para informar disponibilidade orçamentária.</t>
  </si>
  <si>
    <t>Segue para ciÃªncia e encaminhamento Ã  Coordenadoria de LicitaÃ§Ãµes e Contratos para as demais provid.</t>
  </si>
  <si>
    <t>Senhora Coordenadora:</t>
  </si>
  <si>
    <t>À SECGA: para apreciação do TAL n. 171, designação de gestor/fiscal e definição da modalidade.</t>
  </si>
  <si>
    <t>De acordo com o termo de abertura de licitação, retorno o presente com a designação.</t>
  </si>
  <si>
    <t>À SLIC: para elaborar minuta de edital.</t>
  </si>
  <si>
    <t>Para análise e encaminhamento do edital e seus anexos.</t>
  </si>
  <si>
    <t>Para análise da minuta o Edital e anexos.</t>
  </si>
  <si>
    <t>De acordo com a minuta do edital e seus anexos. Segue para análise dessa CPL e demais encaminhament</t>
  </si>
  <si>
    <t>para publicação do edital.</t>
  </si>
  <si>
    <t>Com edital e anexos, para assinaturas.</t>
  </si>
  <si>
    <t>Para aguardar a abertura do certame.</t>
  </si>
  <si>
    <t>6832/2015</t>
  </si>
  <si>
    <t>solicito informar diusponibilidade orçamentária</t>
  </si>
  <si>
    <t>Para análise e conveniência da contratação por dispensa de licitação pelo valor.</t>
  </si>
  <si>
    <t>Para efetivar a contratação.</t>
  </si>
  <si>
    <t>Para emitir Termo de Dispensa de Licitação.</t>
  </si>
  <si>
    <t>À PEDIDO.</t>
  </si>
  <si>
    <t>Submetemos a apreciação superior.</t>
  </si>
  <si>
    <t>Para emitir termo de dispensa de licitação conforme autorização da Secretaria de Administração.</t>
  </si>
  <si>
    <t>TERMO DE DISPENSA DE LICITAÇÃO</t>
  </si>
  <si>
    <t>Para elaborar a minuta do contrato.</t>
  </si>
  <si>
    <t>Para realizar inclusões no Termo de dispensa e incluir a minuta em campo.DOC.</t>
  </si>
  <si>
    <t>Segue minuta do contrato para análise, anexado o aceite da empresa.</t>
  </si>
  <si>
    <t>Para análise da minuta de contrato</t>
  </si>
  <si>
    <t>Com a análise da minuta contratual</t>
  </si>
  <si>
    <t>003140/2015</t>
  </si>
  <si>
    <t>Segue o projeto b ico para os procedimentos necessários à licitação.</t>
  </si>
  <si>
    <t>Solicito obter outros orçamentos visando a abertura de procedimento licitatório.</t>
  </si>
  <si>
    <t>Para verificar orçamento</t>
  </si>
  <si>
    <t>Conforme exposto pela gestão contratual, não há viabilidade de exclusão de itens do projeto b ico.</t>
  </si>
  <si>
    <t>p/ analise</t>
  </si>
  <si>
    <t>Para autorizar Termo de Abertura de Licitação.</t>
  </si>
  <si>
    <t>P/ análise</t>
  </si>
  <si>
    <t>Para autorizar o Termo de Abertura de Licitação nº. 231/13.</t>
  </si>
  <si>
    <t>elaboração da respectiva minuta de edital</t>
  </si>
  <si>
    <t>com minuta do contrato</t>
  </si>
  <si>
    <t>De acordo com a minuta do Edital seus anexos e Contrato. Segue para análise dessa Comissão, após en</t>
  </si>
  <si>
    <t>Com a análise da minuta do edital de licitação e seus anexos</t>
  </si>
  <si>
    <t>PARA OS DEMAIS PROCEDIMENTOS</t>
  </si>
  <si>
    <t>À SLIC Favor considerar a média dos dois preços mais baratos (R$43.500,00 e R$125.906,00 = R$84.703</t>
  </si>
  <si>
    <t>Para rever a disponibilidade orçamentária, em vista do despacho doc 260.367/13</t>
  </si>
  <si>
    <t>Conforme despacho anterior</t>
  </si>
  <si>
    <t>Para assinaturas, após volte.</t>
  </si>
  <si>
    <t>Para aguardar data abertura certame licitatório.</t>
  </si>
  <si>
    <t>007816/2013</t>
  </si>
  <si>
    <t>Segue o projeto b ico para análise e trâmites pertinentes à licitação.</t>
  </si>
  <si>
    <t>Submeto à apreciação dessa Direção Geral</t>
  </si>
  <si>
    <t>para informar.</t>
  </si>
  <si>
    <t>Para emissão do Termo de Abertura de Licitação.</t>
  </si>
  <si>
    <t>c/ termo de abertura de licitação para análise</t>
  </si>
  <si>
    <t>Para autorizar o termo de Abertura de Licitação nº 241/13.</t>
  </si>
  <si>
    <t>elaboração da minuta do respectivo edital</t>
  </si>
  <si>
    <t>nálise da minuta do edital</t>
  </si>
  <si>
    <t>Para inclusão de minuta contratual.</t>
  </si>
  <si>
    <t>INCLUÍDA A MINUTA DO CONTRATO.</t>
  </si>
  <si>
    <t>Com minuta do edital e anexos para análise.</t>
  </si>
  <si>
    <t>De acordo com a minuta do Edital, seus anexos e minuta contratual. Segue para análise dessa CPL, ap</t>
  </si>
  <si>
    <t>Para análise da minutas do edital, do contrato e seus anexos.</t>
  </si>
  <si>
    <t>Para assinatura do edital.</t>
  </si>
  <si>
    <t>Para aguardar licitação a qual ocorrerá em 17/12/13   11:00hs.</t>
  </si>
  <si>
    <t>007945/2013</t>
  </si>
  <si>
    <t>TOTAL DIAS</t>
  </si>
  <si>
    <t>Segue para os procedimentos necessários à contratação nos moldes do projeto b ico.</t>
  </si>
  <si>
    <t>Para indicar uma substituição de despesa.</t>
  </si>
  <si>
    <t>Para continuidade dos procedimentos.</t>
  </si>
  <si>
    <t>Para elaborar Termo de Abertura de Licitação na modalidade Pregão Eletrônico.</t>
  </si>
  <si>
    <t>SENHORA COORDENADORA: Segue no documento 164.469/2015 o Termo de Abertura de Licitação.</t>
  </si>
  <si>
    <t>Solicito que seja revisto a planilha de BDI já que a somatoria dos percentuais dos itens da mesma</t>
  </si>
  <si>
    <t>Para verificação dos itens referidos pela CLC e retificação do BDI.</t>
  </si>
  <si>
    <t>Anexada a planilha revisada, encaminho para seguir os tramites da contratação.</t>
  </si>
  <si>
    <t>Segue planilha revisada, conforme solicitação, e informações complementares BDI</t>
  </si>
  <si>
    <t>Para reemitir novo termo de abertura de licitação considerando que houve alteração da planilha de cu</t>
  </si>
  <si>
    <t>SENHORA COORDENADORA: Conforme pedido segue o Termo de abertura de licitação retificado.</t>
  </si>
  <si>
    <t>Para autorizar o Termo de Abertura de Licitação nº 160/2015.</t>
  </si>
  <si>
    <t>Encaminha-se para elaboração da minuta do Edital.</t>
  </si>
  <si>
    <t>Para elaborar minuta do Edital</t>
  </si>
  <si>
    <t>Para elaborar a minuta do contrato (anexo V).</t>
  </si>
  <si>
    <t>Com a minuta do contrato.</t>
  </si>
  <si>
    <t>Para análise das minutas do Edital, contrato e anexos.</t>
  </si>
  <si>
    <t>De acordo com a minuta do Edital e seus anexos. Segue para análise da minuta do Edital e seus anex</t>
  </si>
  <si>
    <t>Para adequações conforme reunião de 30/09/2015 - acórdão 754/2015 TCU</t>
  </si>
  <si>
    <t>adequações pertinentes na minuta de edital</t>
  </si>
  <si>
    <t>Para efetuar as as adequações na minuta do edital sugeridas pela CPL.</t>
  </si>
  <si>
    <t>Com o detalhamento do atestado de capacidade técnica.</t>
  </si>
  <si>
    <t>PARA PUBLICAÇÃO</t>
  </si>
  <si>
    <t>à</t>
  </si>
  <si>
    <t>005779/2015</t>
  </si>
  <si>
    <t>Para autorização.</t>
  </si>
  <si>
    <t>Para realizar alterações.</t>
  </si>
  <si>
    <t>Com as adequações solicitadas.</t>
  </si>
  <si>
    <t>Para providÊncias.</t>
  </si>
  <si>
    <t>Solicitamos os prÃ©stimos dessa Coordenadoria para contrataÃ§Ã£o de pelÃ­cula para o fÃ³rum eleitoral.</t>
  </si>
  <si>
    <t>À SC: para elaborar Termo de Dispensa de Licitação, com fulcro no art. 24, II, da L8.666/93.</t>
  </si>
  <si>
    <t>Com termo de dispensa de licitação</t>
  </si>
  <si>
    <t>Para autorizar o Termo de Dispensa de Licitação nº 155/2016.</t>
  </si>
  <si>
    <t>solicito autorização para a contratação por dispensa de licitação</t>
  </si>
  <si>
    <t>009280/2016</t>
  </si>
  <si>
    <t>Para readequações.</t>
  </si>
  <si>
    <t>Para encaminhamenros.</t>
  </si>
  <si>
    <t>À SMIN: para verificar questões listadas, concernentes ao Projeto B ico apresentado.</t>
  </si>
  <si>
    <t>Sanadas as irregularidades, para prosseguimento</t>
  </si>
  <si>
    <t>Solicitando esclarecimentos.</t>
  </si>
  <si>
    <t>Para informar sobre os questionamentos da CLC, acrescentando esta SECGA que a padronização.</t>
  </si>
  <si>
    <t>Para ciÃªncia e informaÃ§Ãµes da seÃ§Ã£o gestora.</t>
  </si>
  <si>
    <t>Para esclarecer os questionamentos da CLC (doc. 219.561).</t>
  </si>
  <si>
    <t>Esclarecimentos.</t>
  </si>
  <si>
    <t>Com os esclarecimentos solicitados.</t>
  </si>
  <si>
    <t>Ciente, para os procedimentos cabÃ­veis.</t>
  </si>
  <si>
    <t>Para continuidade da contratação a ser efetivada com a empresa designada no Projeto b ico.</t>
  </si>
  <si>
    <t>À SPO: para reforçar a disponibilidade orçamentária.</t>
  </si>
  <si>
    <t>Com informação de disponibilidade orçamentária, para demais procedimentos.</t>
  </si>
  <si>
    <t>Para elaborar o Termo de Dispensa de Licitação.</t>
  </si>
  <si>
    <t>com termo de dispensa de licitação</t>
  </si>
  <si>
    <t>Solicita autorização para a contratação por dispensa de licitação</t>
  </si>
  <si>
    <t>Para emissão da Nota de empenho.</t>
  </si>
  <si>
    <t xml:space="preserve">011378/2016 </t>
  </si>
  <si>
    <t>Para constar no projeto b ico.</t>
  </si>
  <si>
    <t>Para os procedimentos necessários à aquisição dos materiais.</t>
  </si>
  <si>
    <t>Para anexar projeto b ico, em forma de minuta</t>
  </si>
  <si>
    <t>Para anexar e, após, enviar à Secretaria de Administração.</t>
  </si>
  <si>
    <t>Com a inclusão do projeto b ico em forma de minuta.</t>
  </si>
  <si>
    <t>elaboração de planilha de custos junto ao setor competente</t>
  </si>
  <si>
    <t>Para orçar visando aquisição por SRP.</t>
  </si>
  <si>
    <t>Para autorizar abertura de licitação pelo sistema de Rgistro de Preços já que a planilha de</t>
  </si>
  <si>
    <t>elaboração Termo de Abertura de Licitação</t>
  </si>
  <si>
    <t>Para emissão do termo de abertura de licitação pelo sistema de rp conforme despacho da Secretaria de</t>
  </si>
  <si>
    <t>Segue Termo de Abertura de Licitação.</t>
  </si>
  <si>
    <t>Para autorizar o Termo de Abertura de Licitação nº 22/2015.</t>
  </si>
  <si>
    <t>Segue para elaboração da minuta do Edital - RP.</t>
  </si>
  <si>
    <t>Submentemos a apreciação superior.</t>
  </si>
  <si>
    <t>análise.</t>
  </si>
  <si>
    <t>Para análise e, se de acordo, para assinatura.</t>
  </si>
  <si>
    <t>edital assinado.</t>
  </si>
  <si>
    <t>para anexar atas</t>
  </si>
  <si>
    <t>Para assinaturas.</t>
  </si>
  <si>
    <t>Para registros da vigência das atas.</t>
  </si>
  <si>
    <t>Registro de Preços</t>
  </si>
  <si>
    <t>001263/2015</t>
  </si>
  <si>
    <t>Para ratificar e/ou complementar as alterações sugeridas no Termo de Referência</t>
  </si>
  <si>
    <t>Com o Termo de Referência readequado.</t>
  </si>
  <si>
    <t>Segue com o Projeto B ico RP para os trâmites necessários à licitação.</t>
  </si>
  <si>
    <t>Encaminha-se para orçar tendo em vista o termo de referência em anexo ao doc. 035411.</t>
  </si>
  <si>
    <t>com orçamentos</t>
  </si>
  <si>
    <t>Segue termo de abertura de licitação</t>
  </si>
  <si>
    <t>Para elaborar minuta do Edital de Licitação na modalidade Pregão Eletrônico-RP.</t>
  </si>
  <si>
    <t>Com minutas para análise e encaminhamento.</t>
  </si>
  <si>
    <t>De acordo com a minuta do edital e seus anexos. Segue para análise dessa CPl e demais encaminhamen</t>
  </si>
  <si>
    <t>Com as alterações</t>
  </si>
  <si>
    <t>Para adequar o Termo de Abertura de Licitação.</t>
  </si>
  <si>
    <t>com termo retificado</t>
  </si>
  <si>
    <t>Para análise e autorização do Termo de Abertura de Licitação readequado.</t>
  </si>
  <si>
    <t>Encaminha-se para elaboração da minuta do edital sob a forma de registro de preços.</t>
  </si>
  <si>
    <t>Para readequar a minuta do Edital.</t>
  </si>
  <si>
    <t>Segue minuta do Edital e anexos para análise e encaminhamento.</t>
  </si>
  <si>
    <t>De acordo, para análise da minuta do edital e anexos.</t>
  </si>
  <si>
    <t>com a autorização da DG.</t>
  </si>
  <si>
    <t>Para assinatura do edital e seus anexos.</t>
  </si>
  <si>
    <t>Para análise, adjudicação e homologação.</t>
  </si>
  <si>
    <t>Para anexar as atas de registro de preços.</t>
  </si>
  <si>
    <t>Com ata anexada.</t>
  </si>
  <si>
    <t>Ata assinada.</t>
  </si>
  <si>
    <t>000785/2016</t>
  </si>
  <si>
    <t>Solicitamos os trâmites necessários à contratação, iniciando com o envio à Comissão de Planilhas.</t>
  </si>
  <si>
    <t>anexar planilha paradigma</t>
  </si>
  <si>
    <t>Encaminho processo com a juntada de planilha solicitada no doc. 242885/2012</t>
  </si>
  <si>
    <t>Para orçar, conforme planilha de custos e formação de preços em anexo no corpo do PAD.</t>
  </si>
  <si>
    <t>Com orçamentos</t>
  </si>
  <si>
    <t>Para informar disponibilidade orçamentária</t>
  </si>
  <si>
    <t>Para ciência e encaminahmento</t>
  </si>
  <si>
    <t>Para elaborar termo de abertura de licitação.</t>
  </si>
  <si>
    <t>Com termo de abertura de licitação</t>
  </si>
  <si>
    <t>Para autorizar abertura de licitação e designar fiscais do contrato.</t>
  </si>
  <si>
    <t>autorização para abertura de licitação</t>
  </si>
  <si>
    <t>Para aguardar o certame</t>
  </si>
  <si>
    <t>Para análise das planilhas</t>
  </si>
  <si>
    <t>Ciência e encaminhamento à CPL.</t>
  </si>
  <si>
    <t>Considerando o doc. 292.275/12 da SCCLC.</t>
  </si>
  <si>
    <t>Para análise das planilhas.</t>
  </si>
  <si>
    <t>Ciência e encaminhamento à CPL</t>
  </si>
  <si>
    <t>De acordo com o parecer retro.</t>
  </si>
  <si>
    <t>Para análise dos recursos</t>
  </si>
  <si>
    <t>Para dar continuidade</t>
  </si>
  <si>
    <t>Tendo em vista a informação de disponibilidade constar em doc. 265.799/2012 e a LOA 2013 ainda n</t>
  </si>
  <si>
    <t>Para os procedimentos de formalização contratual.</t>
  </si>
  <si>
    <t>Para publicar.</t>
  </si>
  <si>
    <t>Extrato do contrato 17/2013 encaminhado para publicação no DOU.</t>
  </si>
  <si>
    <t>Concluídos os procedimentos referentes ao Contrato.</t>
  </si>
  <si>
    <t>Conforme documento 014531/2013.</t>
  </si>
  <si>
    <t>008354/2012</t>
  </si>
  <si>
    <t>autorizar</t>
  </si>
  <si>
    <t>para ratificar orçamentos e elaborar o termo de abertura de licitação.</t>
  </si>
  <si>
    <t>Com as informações.</t>
  </si>
  <si>
    <t>Para ratificação do termo de abertura de registro de preços.</t>
  </si>
  <si>
    <t>Solicito autorização pra abertura de licitação por RP, tendo em vista os valores retificados para a contratação.</t>
  </si>
  <si>
    <t>Para elaborar a minuta do edital</t>
  </si>
  <si>
    <t>Para análise da minuta de edital e anexos.</t>
  </si>
  <si>
    <t>Analisada a minuta do edital</t>
  </si>
  <si>
    <t>Com o edital assinado.</t>
  </si>
  <si>
    <t>Para aguardar a realização do certame.</t>
  </si>
  <si>
    <t>À SMCI para anexar as Atas.</t>
  </si>
  <si>
    <t>Para assinatura da Ata de Registro de Preços</t>
  </si>
  <si>
    <t xml:space="preserve">000455/2012 </t>
  </si>
  <si>
    <t>Segue para autorizar a licitação por registro de preços.</t>
  </si>
  <si>
    <t>anexar orçamentos</t>
  </si>
  <si>
    <t>Anexados os orçamentos, para seguir o procedimento de contratação.</t>
  </si>
  <si>
    <t>providências</t>
  </si>
  <si>
    <t>Tendo em vista, já constar os orçamentos no pad, solicito que seja emitido o termo de abertura de li</t>
  </si>
  <si>
    <t>Para autorizar abertura de licitação.</t>
  </si>
  <si>
    <t>análise e encaminhamento devido</t>
  </si>
  <si>
    <t>Com edital e anexos, para assinatura.</t>
  </si>
  <si>
    <t>Para suspender o certame.</t>
  </si>
  <si>
    <t>Para juntada e resposta a impugnação interposta ao presente certame.</t>
  </si>
  <si>
    <t>suspender.</t>
  </si>
  <si>
    <t>Para as demais providências pertinentes à impugnação e consequente suspensão do certame.</t>
  </si>
  <si>
    <t>Relatório decisão Pregoeira</t>
  </si>
  <si>
    <t>Para conhecimento e demais providências.</t>
  </si>
  <si>
    <t>providências / continuidade</t>
  </si>
  <si>
    <t>I- Com o projeto b ico retificado. II- Para encaminhamentos.</t>
  </si>
  <si>
    <t>Com edital para assinatura.</t>
  </si>
  <si>
    <t>Segue para aguardar a abertura do certame.</t>
  </si>
  <si>
    <t>Para continuidade do pregão.</t>
  </si>
  <si>
    <t>Com as informações da SMOEP</t>
  </si>
  <si>
    <t>para informações complementares.</t>
  </si>
  <si>
    <t>Dar continuidade a licitação</t>
  </si>
  <si>
    <t>Para análise, adjudicação e homologação</t>
  </si>
  <si>
    <t>Para anexar ata de registro de preços.</t>
  </si>
  <si>
    <t>Solicito assinatura da Diretora Geral na Ata de Registro de Preços.</t>
  </si>
  <si>
    <t>006761/2014</t>
  </si>
  <si>
    <t>Autorização de abertura de procedimento licitatório para contratação através de Registro de Preço.</t>
  </si>
  <si>
    <t>para elaborar o termo de abertura de licitação.</t>
  </si>
  <si>
    <t>Para análise do termo de abertura de licitação</t>
  </si>
  <si>
    <t>Para autorizar o Termo de Abertura de Licitação n° 96/12.</t>
  </si>
  <si>
    <t>A pedido para inserir planilhas com preços médios.</t>
  </si>
  <si>
    <t>Com a planilha de preços médios unitarios</t>
  </si>
  <si>
    <t>Com edital, em definitivo, para assinaturas.</t>
  </si>
  <si>
    <t>Com o edital assinado</t>
  </si>
  <si>
    <t>Edital publicado, conforme comprovantes. Segue para aguardar a abertura do certame.</t>
  </si>
  <si>
    <t>para registros de vigência das Atas no Sistema.</t>
  </si>
  <si>
    <t>Para providenciar ata de registro de preços</t>
  </si>
  <si>
    <t>Para assinatura.</t>
  </si>
  <si>
    <t>Para publicação</t>
  </si>
  <si>
    <t>001060/2012</t>
  </si>
  <si>
    <t>complementar</t>
  </si>
  <si>
    <t>Segue para análise o projeto b ico - RP - pintura para os fóruns eleitorais.</t>
  </si>
  <si>
    <t>Com sugestões, para adequação do Projeto B ico.</t>
  </si>
  <si>
    <t>informações</t>
  </si>
  <si>
    <t>Com esclarecimentos acerca do despacho 115019/2013.</t>
  </si>
  <si>
    <t>Para verificação breve dos itens 01 e 02 postos pela Coord. de Licit. e Contratos.</t>
  </si>
  <si>
    <t>Com as informações</t>
  </si>
  <si>
    <t>Segue o projeto b ico.</t>
  </si>
  <si>
    <t>solicita autorização para abertura de licitação sistema de registro de preços.</t>
  </si>
  <si>
    <t>Para emitir Termo de Abertura de Licitação - sistema de REgistro de Preços.</t>
  </si>
  <si>
    <t>TERMO DE ABERTURA DE LICITAÇÃO - RP</t>
  </si>
  <si>
    <t>Para verificar com o setor solicitante de que forma será realizada a licitação (por cidade</t>
  </si>
  <si>
    <t>Para adequação do termo de abertura de licitação com os valores respectivos tendo em vista</t>
  </si>
  <si>
    <t>Para análise da minuta do edital e anexos.</t>
  </si>
  <si>
    <t>Para readequar.</t>
  </si>
  <si>
    <t>Para se manifestar em relação ao documento nº 186.847/2013.</t>
  </si>
  <si>
    <t>Para se manifestar quanto ao documento retro (nº 187.732/2013).</t>
  </si>
  <si>
    <t>Adequação.</t>
  </si>
  <si>
    <t>Com novas minutas para análise.</t>
  </si>
  <si>
    <t>Para análise do edital e anexos com adequações.</t>
  </si>
  <si>
    <t>Para assinaturas do edital. Informando que não houve manifestação de interesse na IRP 05/13 (doc</t>
  </si>
  <si>
    <t>Edital assinado</t>
  </si>
  <si>
    <t>para providências.</t>
  </si>
  <si>
    <t>À Secretaria de Administração.</t>
  </si>
  <si>
    <t>Solicita-se encaminhar aos gestores da contratação, SMCI, para anexar a ata de registro de preços.</t>
  </si>
  <si>
    <t>Para as providências pertinentes   assinaturas das atas do registro de preços.</t>
  </si>
  <si>
    <t>003819/2013</t>
  </si>
  <si>
    <t>Segue o projeto b ico pertinente ao RP de forros e divisórias.</t>
  </si>
  <si>
    <t>Muito embora, intempestivo, segue para vericar orçamentos tendo em vista as justificativas apresenta</t>
  </si>
  <si>
    <t>Para elaborar Termo de Abertura de Licitação - RP</t>
  </si>
  <si>
    <t>Par autorizar o termo de abertura de licitação pelo sistema de RP</t>
  </si>
  <si>
    <t>Para elaboração de minuta de edital de licitação na modalidade Pregão Eletrônico, pelo SRP</t>
  </si>
  <si>
    <t>Encaminhamos minutas de editais para licitação:</t>
  </si>
  <si>
    <t>Edital asisnado.</t>
  </si>
  <si>
    <t>Para Informar</t>
  </si>
  <si>
    <t>para anexar a ata</t>
  </si>
  <si>
    <t>Para assinatura na Ata de Registro de Preços.</t>
  </si>
  <si>
    <t>7017/2016</t>
  </si>
  <si>
    <t>Para licitação</t>
  </si>
  <si>
    <t>Para procedimentos de contratação.</t>
  </si>
  <si>
    <t>Para juntar orçamento.</t>
  </si>
  <si>
    <t>Para as providências.</t>
  </si>
  <si>
    <t>Para retificar</t>
  </si>
  <si>
    <t>Segue conforme doc. 221866/2015.</t>
  </si>
  <si>
    <t>Segue a pedido dessa Coordenadoria para manifestar.</t>
  </si>
  <si>
    <t>Entende-se pela continuidade da contratação nos termos propostos no Projeto B ico, conforme fundam</t>
  </si>
  <si>
    <t>Para conhecimento e encaminhamento.</t>
  </si>
  <si>
    <t>Segue com as informações</t>
  </si>
  <si>
    <t>Segue para dar prosseguimento á contratação cuja informações complementares foram juntadas nos docum</t>
  </si>
  <si>
    <t>Em devolução, com a adequação do pedido, conforme solicitação do setor requisitante.</t>
  </si>
  <si>
    <t>Segue o Termo de Abertura de Licitação no documento 234.604/2015.</t>
  </si>
  <si>
    <t>Para autorizar a abertura de Licitação.</t>
  </si>
  <si>
    <t>elaborar minuta de edital</t>
  </si>
  <si>
    <t>Para elaborar a minuta do edital. À seção de Contratos Para minutar contrato.</t>
  </si>
  <si>
    <t>Para elaboração da minuta contratual.</t>
  </si>
  <si>
    <t>Anexada minuta do contrato em campo próprio. Após, à CLC para análise.</t>
  </si>
  <si>
    <t>Para análise minutas do Edital e Contrato.</t>
  </si>
  <si>
    <t>De acordo com a minuta do Edital e seus anexos. Segue para análise dessa CPL e demais encaminhamen</t>
  </si>
  <si>
    <t>Para análise e posicionamento</t>
  </si>
  <si>
    <t>Para posicionamento</t>
  </si>
  <si>
    <t>Para adequações da Minuta do Contrato.</t>
  </si>
  <si>
    <t>Minuta do contrato adequada e anexada em campo próprio.</t>
  </si>
  <si>
    <t>Aguardar abertura do certame.</t>
  </si>
  <si>
    <t>Para as providências cabíveis.</t>
  </si>
  <si>
    <t>Para providencias.</t>
  </si>
  <si>
    <t>Para adequações da minuta contratual.</t>
  </si>
  <si>
    <t>Anexada minuta do contrato readequada em campo próprio. Após, à CLC, para análise.</t>
  </si>
  <si>
    <t>De acordo com a minuta do Edital e seus anexos. Segue para análise dessa CPL e demais encaminhamento</t>
  </si>
  <si>
    <t>Com solicitação de análise.</t>
  </si>
  <si>
    <t>Com a análise da minuta do edital de licitação</t>
  </si>
  <si>
    <t>Para assinatura do edital de licitação.</t>
  </si>
  <si>
    <t>Aguardar o certame.</t>
  </si>
  <si>
    <t>7515/2015</t>
  </si>
  <si>
    <t>Autorização para emissão do termo.</t>
  </si>
  <si>
    <t>para elaborar minuta do Edital.</t>
  </si>
  <si>
    <t>Para designação de fiscais. Após volte para feitura do edital.</t>
  </si>
  <si>
    <t>Para feitura do edital. Oportunamente os gestores serão indicados.</t>
  </si>
  <si>
    <t>Para elaborar a minuta contratual.</t>
  </si>
  <si>
    <t>Para informar quanto ao custo mensal e total da manutenção da Central Telefônica.</t>
  </si>
  <si>
    <t>Para complementar oas informações do Termo de Abertura de Licitação.</t>
  </si>
  <si>
    <t>Com o termo de abertura de licitação alterado.</t>
  </si>
  <si>
    <t>Com minuta de edital retificada, para inserir a minuta contratual. Após volte.</t>
  </si>
  <si>
    <t>segue minuta para análise</t>
  </si>
  <si>
    <t>Para continuidade dos procedimentos, observada a disponibilidade orçamentária.</t>
  </si>
  <si>
    <t>Para aguardar a disponibilidade orçamentária.</t>
  </si>
  <si>
    <t>Para demaisprovidências</t>
  </si>
  <si>
    <t xml:space="preserve">8751/2012 </t>
  </si>
  <si>
    <t>PARA ENCAMINHAMENTO</t>
  </si>
  <si>
    <t>Para consideração superior.</t>
  </si>
  <si>
    <t>De acordo, segue para providências e encaminhamentos necessários para contratação.</t>
  </si>
  <si>
    <t>providências cabíveis</t>
  </si>
  <si>
    <t>para contratação</t>
  </si>
  <si>
    <t>Para autorizar o Termo de Abertura de Licitação nº 29/13.</t>
  </si>
  <si>
    <t>autorização abertura licitação</t>
  </si>
  <si>
    <t>Para elaborar minuta contratual.</t>
  </si>
  <si>
    <t>Seguem minutas do edital e anexos, para análise.</t>
  </si>
  <si>
    <t>Com a análise da minuta do edital de licitação.</t>
  </si>
  <si>
    <t>Para definição quanto a item editalício.</t>
  </si>
  <si>
    <t>Com a manifestação.</t>
  </si>
  <si>
    <t>Para justificar atestado de visita.</t>
  </si>
  <si>
    <t>Em devolução, com informação sobre visita técnica.</t>
  </si>
  <si>
    <t>Para aguardar data de abertura.</t>
  </si>
  <si>
    <t>Para análise do pregão deserto</t>
  </si>
  <si>
    <t>para repetir o certame.</t>
  </si>
  <si>
    <t>Para repetição do certame.</t>
  </si>
  <si>
    <t>Com edital em definitivo, para assinatura.</t>
  </si>
  <si>
    <t>1056/2013</t>
  </si>
  <si>
    <t>Solicito encaminhamento para licitação de fornecimento de mão de obra para trabalhos gráficos, tendo</t>
  </si>
  <si>
    <t>Para licitação.</t>
  </si>
  <si>
    <t>Para verificar outros orçamentos.</t>
  </si>
  <si>
    <t>Para anexar o Projeto B ico em forma de minuta.</t>
  </si>
  <si>
    <t>Com projeto b ico em forma de minuta.</t>
  </si>
  <si>
    <t>Segue sugestões(colorido) para alterações e adequações no Termo de referência. Esclareço</t>
  </si>
  <si>
    <t>Solicito encaminhar ao setro solicitante</t>
  </si>
  <si>
    <t>Para encaminhamento ao Contador contratado.</t>
  </si>
  <si>
    <t>Com Planílha de Formação de Preços elaborada pelo Contador</t>
  </si>
  <si>
    <t>Com Planilhas Paradigmas anexadas</t>
  </si>
  <si>
    <t>Com as informações sobre as planilhas</t>
  </si>
  <si>
    <t>Com orçamento</t>
  </si>
  <si>
    <t>Em atendimento ao DOC 210719/2015</t>
  </si>
  <si>
    <t>Segue termo de Abertura de Licitação</t>
  </si>
  <si>
    <t>Para autorizar a abertura de licitação.</t>
  </si>
  <si>
    <t>de acordo</t>
  </si>
  <si>
    <t>A pedido, após volte.</t>
  </si>
  <si>
    <t>Para informar se a licitação será realizada neste exercício.</t>
  </si>
  <si>
    <t>Informo que como não foi possível a publicação do edital para esse ano, o contrato origfoi prorrogad</t>
  </si>
  <si>
    <t>Para incluírem o pedido referente a 2016 no SIOFI.</t>
  </si>
  <si>
    <t>em atendimento ao DOC 249135/2015</t>
  </si>
  <si>
    <t>Para elaborar minuta do Edital de Licitação na modalidade Pregão Eletrônico.</t>
  </si>
  <si>
    <t>Elaborada minuta do contrato.</t>
  </si>
  <si>
    <t>xxx</t>
  </si>
  <si>
    <t>Seguem edital e demais anexos, para análise e encaminhamento.</t>
  </si>
  <si>
    <t>Para análise das minutas do Edital e anexos.</t>
  </si>
  <si>
    <t>Tendo em vista</t>
  </si>
  <si>
    <t>Para análise do edital e anexos.</t>
  </si>
  <si>
    <t>Para informar e dar providências.</t>
  </si>
  <si>
    <t>Sol</t>
  </si>
  <si>
    <t>Par solicitar a prorrogação no processo original.</t>
  </si>
  <si>
    <t>Para dar procedimento a solicitação de contratação. Atendido o doc 41620/2016</t>
  </si>
  <si>
    <t>Para anexar a nova CCT</t>
  </si>
  <si>
    <t>Tendo em vista ainda estar em andamento o fechamento da convenção de 2016 a STIGPR encaminhou o ofíc</t>
  </si>
  <si>
    <t>Conforme despacho exarado no doc.048108 segue à Seção de Compras</t>
  </si>
  <si>
    <t>Com a Convenção Coletiva 2016</t>
  </si>
  <si>
    <t>Para readequação ao projeto b ico tendo em vista a Convenção Coletiva de Trabalho apresentada no do</t>
  </si>
  <si>
    <t>Para encaminhar ao contador e readequar a planilha paradigma de contratação de serviço terceirizado.</t>
  </si>
  <si>
    <t>Para retificação das planilhas</t>
  </si>
  <si>
    <t>Com EPI</t>
  </si>
  <si>
    <t>Conforme o solicitado no doc 82211/2016</t>
  </si>
  <si>
    <t>para alteração de planilhas</t>
  </si>
  <si>
    <t>Para orçamentos.</t>
  </si>
  <si>
    <t>COTAÇÕES DE PREÇOS</t>
  </si>
  <si>
    <t>Solicito encaminhamento à COGSA, para revisão do Projeto B ico.</t>
  </si>
  <si>
    <t>Para providências quanto ao apontado pela Coordenadoria de Licitações e Contratos.</t>
  </si>
  <si>
    <t>Para anulação de Pre-Empenho</t>
  </si>
  <si>
    <t>Com a anulação dos pré-empenhos.</t>
  </si>
  <si>
    <t>PB</t>
  </si>
  <si>
    <t>Para análise do Termo de Referência para a contratação de mão de obras para serviços gráficos.</t>
  </si>
  <si>
    <t>Solicitamos os trÃ¢mites necessÃ¡rios Ã  licitaÃ§Ã£o pertinente aos serviÃ§os grÃ¡ficos prestados de forma.</t>
  </si>
  <si>
    <t>À CSTA: com sugestões quanto ao Termo de Referência e consultas.</t>
  </si>
  <si>
    <t>Para incluir o projeto bÃ¡sico como minuta, com as alteraÃ§Ãµes propostas pela CLC e julgadas pertin</t>
  </si>
  <si>
    <t>Com as minutas</t>
  </si>
  <si>
    <t>Solicito dar continuidade aos trÃ¢mites pertinentes Ã  contrataÃ§Ã£o, haja vista o prazo restrito para o</t>
  </si>
  <si>
    <t>À SASG: para averiguar quanto à necessidade de readequação das planilhas paradigmas.</t>
  </si>
  <si>
    <t>À pedido</t>
  </si>
  <si>
    <t>Para verificar / atualizar planilha paradigma por meio da contratada, cfe despacho da CLC.</t>
  </si>
  <si>
    <t>COM PLANILHA PARADIGMA ADAPTADA AO TERMO DE REFERÃŠNCIA DE 05/10/2016</t>
  </si>
  <si>
    <t>Para complementar informações quanto ao Projeto B ico.</t>
  </si>
  <si>
    <t>Ciente, solicitamos o retorno dos procedimentos com a elaboraÃ§Ã£o da planilha de custos.</t>
  </si>
  <si>
    <t>Para atendimento ao despacho doc. 234938</t>
  </si>
  <si>
    <t xml:space="preserve">5372/2015 </t>
  </si>
  <si>
    <t>SECGA</t>
  </si>
  <si>
    <t>TRAMITE_SETOR</t>
  </si>
  <si>
    <t>Média de TOTAL DIAS</t>
  </si>
  <si>
    <t>1ª) SMOP  </t>
  </si>
  <si>
    <t>Para avaliação.</t>
  </si>
  <si>
    <t>3ª) SMOP  </t>
  </si>
  <si>
    <t>Para complementar</t>
  </si>
  <si>
    <t>Com o projeto b ico revisado.</t>
  </si>
  <si>
    <t>5ª) SMOP  </t>
  </si>
  <si>
    <t>Solicito verificar todos os itens questionados pela coordenadoria, doc. 50653, esclarecendo ou alter</t>
  </si>
  <si>
    <t>Para os procedimentos necessários à licitação, conforme projeto b ico.</t>
  </si>
  <si>
    <t>Encaminha-se para orçar.</t>
  </si>
  <si>
    <t>Informamos que, no momento, não há disponibilidade orçamentária.</t>
  </si>
  <si>
    <t>Para seguimento do trâmite até a elaboração de edital, após, retorne à SPO para informar disponibili</t>
  </si>
  <si>
    <t>Segue com Termo de Abertura de Licitação.</t>
  </si>
  <si>
    <t>Para autorização do Termo de Abertura de Licitação n. 102/2016.</t>
  </si>
  <si>
    <t>De acordo. Encaminha-se para elaboração da minuta do Edital.</t>
  </si>
  <si>
    <t>Para elaborar minuta de Edital de Licitação, cfe. despacho retro.</t>
  </si>
  <si>
    <t>Senhora Chefe:</t>
  </si>
  <si>
    <t>Com as retificações sobre o forro, que é só fornecimento.</t>
  </si>
  <si>
    <t>Com o Termo de Abertura de Licitação Retificado.</t>
  </si>
  <si>
    <t>Para elaborar a minuta do contrato (Anexo III) para o item 1.</t>
  </si>
  <si>
    <t>Com minuta do contrato anexo III e TErmo de Garantia anexo III -A, a ser entregue pela contratada</t>
  </si>
  <si>
    <t>Para revisar a minuta do edital.</t>
  </si>
  <si>
    <t>Com a minuta do edital adequada.</t>
  </si>
  <si>
    <t>Atendido despacho doc. 170535. À SECGA: à apreciação superior.</t>
  </si>
  <si>
    <t>À ASSDG: com informação de disponibilidade orçamentária. Para análise das minutas (doc 175777).</t>
  </si>
  <si>
    <t>À SLIC: para emitir edital em definitivo e encaminhar para assinaturas.</t>
  </si>
  <si>
    <t>Diligência</t>
  </si>
  <si>
    <t>Para continuidade.</t>
  </si>
  <si>
    <t>15/2016</t>
  </si>
  <si>
    <t>CIP</t>
  </si>
  <si>
    <t>SECGS</t>
  </si>
  <si>
    <t>Coordenadoria de InfraEstrutura Predial</t>
  </si>
  <si>
    <t>CAA</t>
  </si>
  <si>
    <t>SMOEP</t>
  </si>
  <si>
    <t>SMOI</t>
  </si>
  <si>
    <t>SGACI</t>
  </si>
  <si>
    <t>SMIC</t>
  </si>
  <si>
    <t>SMIN</t>
  </si>
  <si>
    <t>SOP</t>
  </si>
  <si>
    <t>Coordenadoria de Segurança , Transporte e Apoio Administrativo</t>
  </si>
  <si>
    <t>CSTA</t>
  </si>
  <si>
    <t>ST</t>
  </si>
  <si>
    <t>ASSISEG</t>
  </si>
  <si>
    <t>SESEG</t>
  </si>
  <si>
    <t>SST</t>
  </si>
  <si>
    <t>SMI</t>
  </si>
  <si>
    <t>ASG</t>
  </si>
  <si>
    <t>COGSA</t>
  </si>
  <si>
    <t>Solicito informar disponibilidade orçamentária, observando-se a manifestação exarada pela CAAno doc</t>
  </si>
  <si>
    <t>Para emitir termo de abertura de licitação com o orçamento da CAAconforme autorização da Secretaria</t>
  </si>
  <si>
    <t>DG</t>
  </si>
  <si>
    <t>041ZE</t>
  </si>
  <si>
    <t>SECADM</t>
  </si>
  <si>
    <t>SPO</t>
  </si>
  <si>
    <t>CO</t>
  </si>
  <si>
    <t>SECOFC</t>
  </si>
  <si>
    <t>CLC</t>
  </si>
  <si>
    <t>SC</t>
  </si>
  <si>
    <t>SCON</t>
  </si>
  <si>
    <t>CPL</t>
  </si>
  <si>
    <t>ASSDG</t>
  </si>
  <si>
    <t>ACO</t>
  </si>
  <si>
    <t>SAEO</t>
  </si>
  <si>
    <t>140ZE</t>
  </si>
  <si>
    <t>150ZE</t>
  </si>
  <si>
    <t>SASG</t>
  </si>
  <si>
    <t>SACONT</t>
  </si>
  <si>
    <t>ACFIC</t>
  </si>
  <si>
    <t>020ZE</t>
  </si>
  <si>
    <t>155ZE</t>
  </si>
  <si>
    <t>147ZE</t>
  </si>
  <si>
    <t>SAPC</t>
  </si>
  <si>
    <t>SLIC</t>
  </si>
  <si>
    <t>SGMC</t>
  </si>
  <si>
    <t>SGPA</t>
  </si>
  <si>
    <t>CMP</t>
  </si>
  <si>
    <t>CGATI</t>
  </si>
  <si>
    <t>CEPCST</t>
  </si>
  <si>
    <t>SIASG</t>
  </si>
  <si>
    <t>COBRAS</t>
  </si>
  <si>
    <t>SECTI</t>
  </si>
  <si>
    <t>ASSTI</t>
  </si>
  <si>
    <t>CSUP</t>
  </si>
  <si>
    <t>SESOP</t>
  </si>
  <si>
    <t>CGEU</t>
  </si>
  <si>
    <t>086ZE</t>
  </si>
  <si>
    <t>GABSOFC</t>
  </si>
  <si>
    <t>SMCI</t>
  </si>
  <si>
    <t>SCCLC</t>
  </si>
  <si>
    <t>SECIA</t>
  </si>
  <si>
    <t>CCLCE</t>
  </si>
  <si>
    <t>GABSA</t>
  </si>
  <si>
    <t>GABDG</t>
  </si>
  <si>
    <t>CCS</t>
  </si>
  <si>
    <t>SECPEG</t>
  </si>
  <si>
    <t>SSG</t>
  </si>
  <si>
    <t>Média Geral</t>
  </si>
  <si>
    <t xml:space="preserve">Média Secretaria de Gestão de 
Serviços </t>
  </si>
  <si>
    <t>META</t>
  </si>
  <si>
    <t>Nova Média</t>
  </si>
  <si>
    <t>GANHO POR PAD/DIAS</t>
  </si>
  <si>
    <t>Média Coordenadoria de InfraEstrutura Predial</t>
  </si>
  <si>
    <t>COORDENADORIA / SECRETARIA RESPONSAVEL</t>
  </si>
  <si>
    <t>MÉDIA DE DIAS</t>
  </si>
  <si>
    <t>Solicita-se os procedimentos necessários quanto aos orçamentos</t>
  </si>
  <si>
    <t>Para inclusão no SIOFI.</t>
  </si>
  <si>
    <t>Informa disponibilidade orçamentária.</t>
  </si>
  <si>
    <t>Com planilha de preços</t>
  </si>
  <si>
    <t>Para refazer a planilha estimativa e elaborar TAL.</t>
  </si>
  <si>
    <t>com termo de abertura de licitação</t>
  </si>
  <si>
    <t>Segue Termo de Abertura de Licitação nº 16/2017 para apreciação.</t>
  </si>
  <si>
    <t>Para elaboração da minuta do edital</t>
  </si>
  <si>
    <t>Para elaborar minuta do Edital de Licitação.</t>
  </si>
  <si>
    <t>Para elaboração da minuta contratual, anexo IV.</t>
  </si>
  <si>
    <t>Elaborada minuta.</t>
  </si>
  <si>
    <t>À SECGA: à apreciação superior.</t>
  </si>
  <si>
    <t>Para publicação do edital</t>
  </si>
  <si>
    <t>011188/2016</t>
  </si>
  <si>
    <t>014337/2016</t>
  </si>
  <si>
    <t>Segue para os procedimentos urgentes referente à licitação.</t>
  </si>
  <si>
    <t>Para iniciar procedimentos.</t>
  </si>
  <si>
    <t>A pedido, para incluir alterações ao Projeto Básico.</t>
  </si>
  <si>
    <t>Conforme orientações da Secretaria de Gestão Administrativa, face ao pouco prazo x necessidade do</t>
  </si>
  <si>
    <t>Segue para apreciação superior</t>
  </si>
  <si>
    <t>Alteração do preço médio.</t>
  </si>
  <si>
    <t>Senhora Coordenadora: Segue no documento 172.268/2016 o Termo de Abertura de LicitaÃ§Ã£o.</t>
  </si>
  <si>
    <t>Segue Termo de Abertura de Licitação nº 131/2016 para apreciação.</t>
  </si>
  <si>
    <t>De acordo com o termo, segue com a designação de fiscais, bem como, autorizo o uso da disponibilidad</t>
  </si>
  <si>
    <t>Para elaborar o edital de licitação, na modalidade pregão eletrônico, conforme autorizado pela SECGA</t>
  </si>
  <si>
    <t>Para análise de minuta de edital e anexo.</t>
  </si>
  <si>
    <t>011391/2016</t>
  </si>
  <si>
    <t>Para orçar com outra empresa do ramo.</t>
  </si>
  <si>
    <t>PLANILHA DE PREÇOS</t>
  </si>
  <si>
    <t>Para informar disponibilidade orÃ§amentÃ¡ria.</t>
  </si>
  <si>
    <t>Para elaborar o termo de Dispensa de Licitação.</t>
  </si>
  <si>
    <t>Termo de Dispensa de Licitação</t>
  </si>
  <si>
    <t>Para autorizar o Termo de Dispensa de Licitação nº 146/2016.</t>
  </si>
  <si>
    <t>Segue para anÃ¡lise do projeto basico e orçamentos obtidos visando contratação necessária</t>
  </si>
  <si>
    <t xml:space="preserve">014040/2016 </t>
  </si>
  <si>
    <t>Para contratação.</t>
  </si>
  <si>
    <t>Solicitamos disponibilidade orÃ§amentÃ¡ria.</t>
  </si>
  <si>
    <t>Segue para ciência e encaminhamento à Coordenadoria de Licitações e Contratos para demais procedim.</t>
  </si>
  <si>
    <t>Para autorizar a Abertura de Licitação e indicar modalidade.</t>
  </si>
  <si>
    <t>Para reforço de disponibilidade orcamentária conforme acordado.</t>
  </si>
  <si>
    <t>Segue para complementação da disponibilidade orçamentária no valor de R$ 23.959,00.</t>
  </si>
  <si>
    <t>Tendo em vista a disponibilidade orÃ§amentÃ¡ria a menor do que o valor estimado para a licitaÃ§Ã£o...</t>
  </si>
  <si>
    <t>Solicito adequar a planilha de custos ao orÃ§amento disponÃ­vel, reduzindo-se itens menos relevantes</t>
  </si>
  <si>
    <t>Para continuidade</t>
  </si>
  <si>
    <t>Segue para autorizaÃ§Ã£o da abertura de licitaÃ§Ã£o e indicaÃ§Ã£o da modalidade.</t>
  </si>
  <si>
    <t>autorizo abertura de licitaÃ§Ã£o.</t>
  </si>
  <si>
    <t>Para elaborar a minuta do edital de licitação na modalidade tomada de preços.</t>
  </si>
  <si>
    <t>Para elaborar a minuta do contrato (Anexo VIII).</t>
  </si>
  <si>
    <t>Inserida a minuta contratual em campo próprio</t>
  </si>
  <si>
    <t>Com o Comunicado 01/2016</t>
  </si>
  <si>
    <t xml:space="preserve">011231/2016 </t>
  </si>
  <si>
    <t>Análise e encaminhamento</t>
  </si>
  <si>
    <t>Para ecaminhamentos.</t>
  </si>
  <si>
    <t>Solicitamos anÃ¡lise quanto Ã  possibilidade de contrataÃ§Ã£o da empresa que apresentou a menor propo</t>
  </si>
  <si>
    <t>À CIP: conforme acordado em reunião na data de hoje.</t>
  </si>
  <si>
    <t>Para incluir o projeto alterado.</t>
  </si>
  <si>
    <t>Para providências com as devidas adequações</t>
  </si>
  <si>
    <t>À SECGA: com informações, à apreciação superior.</t>
  </si>
  <si>
    <t>para elaborar o termo de dispensa de licitação</t>
  </si>
  <si>
    <t>À SC: para elaborar Termo de Dispensa de Licitação, com fulcro no art. 24, I, da Lei 8666/93.</t>
  </si>
  <si>
    <t>com termo de dispensa de licitação e demais docs</t>
  </si>
  <si>
    <t>Elaborada a minuta do contrato, segue para análise, mediante o prévio aceite da Contratada,</t>
  </si>
  <si>
    <t>À ASSDG: para análise da minuta.</t>
  </si>
  <si>
    <t>Encaminha-se para</t>
  </si>
  <si>
    <t>À SC: para emitir TAL.</t>
  </si>
  <si>
    <t>Para anulaÃ§Ã£o</t>
  </si>
  <si>
    <t>Para continuidade do processo.</t>
  </si>
  <si>
    <t>À SECGA: para apreciação do TAL n. 159/2016, designação de fiscal/gestor e definição da modalidade.</t>
  </si>
  <si>
    <t>Para continuidade da contratação.</t>
  </si>
  <si>
    <t>011875/2016</t>
  </si>
  <si>
    <t xml:space="preserve">007141/2016 </t>
  </si>
  <si>
    <t>Apreciação e encaminhamento</t>
  </si>
  <si>
    <t>Solicito anexar o estudo preliminar, com as adequações/alterações, assim como informar se o PB está</t>
  </si>
  <si>
    <t>Segue para análise e encaminhamento</t>
  </si>
  <si>
    <t>Para adequações ao PB de acordo com o estudo de viabilidade.</t>
  </si>
  <si>
    <t>Para avaliação e encaminhamentos.</t>
  </si>
  <si>
    <t>Feitas as alterações ao projeto básico, solicitamos encaminhamento à contratação.</t>
  </si>
  <si>
    <t>Para orçar</t>
  </si>
  <si>
    <t>À SC: para emitir Termo de Abertura de Licitação.</t>
  </si>
  <si>
    <t>Para autorizar o Termo de Abertura de Licitação nº 173/2016.</t>
  </si>
  <si>
    <t>Informamos que, dadas Ã s peculiaridades do objeto nÃ£o Ã© possÃ­vel concluir a contrataÃ§Ã£o e execuÃ§Ã£o</t>
  </si>
  <si>
    <t>Para conhecimento da anulaÃ§Ã£o do referido prÃ©-empenho, devido nÃ£o haver tempo hÃ¡bil para execuÃ§Ã£o da</t>
  </si>
  <si>
    <t>Em devolução, com anulação do pré-empenho.</t>
  </si>
  <si>
    <t>Para ciência e procedimentos cabíveis</t>
  </si>
  <si>
    <t>Para informar se haverÃ¡ disponibilidade orÃ§amentÃ¡ria visando dar continuidade ao processo de contrat</t>
  </si>
  <si>
    <t>Para verificar a possibilidade de continuidade dos procedimentos de licitaÃ§Ã£o, haja vista informaÃ§Ã£o</t>
  </si>
  <si>
    <t>Para confirmar orÃ§amentos e emitir novo Termo de Abertura de LicitaÃ§Ã£o.</t>
  </si>
  <si>
    <t>Para retificaÃ§Ã£o do Projeto BÃ¡sico.</t>
  </si>
  <si>
    <t>Com Projeto Básico readequado</t>
  </si>
  <si>
    <t>Para complementar a informação de disponibilidade orçamentária.</t>
  </si>
  <si>
    <t>Para emitir Termo de Abertura de Licitação.</t>
  </si>
  <si>
    <t>De acordo com o termo de abertura de licitação.</t>
  </si>
  <si>
    <t>Segue para elaborar a minuta do Edital.</t>
  </si>
  <si>
    <t>Para elaborar minuta contratual</t>
  </si>
  <si>
    <t>013288/2016</t>
  </si>
  <si>
    <t>Apr</t>
  </si>
  <si>
    <t>para prosseguimento</t>
  </si>
  <si>
    <t>Para apropriar conforme doc. 13288/2016</t>
  </si>
  <si>
    <t>I - À CMP, para verificação; II - À SPCF, para liquidação da parte relativa a serviços.</t>
  </si>
  <si>
    <t>Ciente, segue para pagamento</t>
  </si>
  <si>
    <t>01. Para retenção do ISS;</t>
  </si>
  <si>
    <t>Para pagamento NPs 2707/2717</t>
  </si>
  <si>
    <t>para pagamento</t>
  </si>
  <si>
    <t>Para atender o solicitado no doc. 205.962/2016.</t>
  </si>
  <si>
    <t>Em atenÃ§Ã£o ao disposto no documento 205962/2016 destinado a SACONT</t>
  </si>
  <si>
    <t>Para aguardar próximo faturamento.</t>
  </si>
  <si>
    <t>Para registros/apropriações.</t>
  </si>
  <si>
    <t>Segue para pagamento da NP 3321 ( LF 2539, 2540, 2541, 2542, 2543 ).</t>
  </si>
  <si>
    <t>Para conhecimento da realização do pagamento e providências.</t>
  </si>
  <si>
    <t>'</t>
  </si>
  <si>
    <t>Segue para pagamento da NP 3531 ( LF 2790 ).</t>
  </si>
  <si>
    <t>Para pagamento.</t>
  </si>
  <si>
    <t>Para conhecimento da realização do pagamento e providências</t>
  </si>
  <si>
    <t>012682/2016</t>
  </si>
  <si>
    <t>Segue para apreciaÃ§Ã£o superior</t>
  </si>
  <si>
    <t>Verificações do Projeto Básico</t>
  </si>
  <si>
    <t>Para disponibilidade orçamentária.</t>
  </si>
  <si>
    <t>Para elaboração do termo de dispensa de licitação</t>
  </si>
  <si>
    <t>À SC: para elaborar Termo de Dispensa de Licitação, com fulcro no art. 24, I, da L8666/93.</t>
  </si>
  <si>
    <t>Para retificar clÃ¡usula de sanÃ§Ãµes.</t>
  </si>
  <si>
    <t>Termo de dispensa de licitação retificado</t>
  </si>
  <si>
    <t>À SC: para retificar Termo de Dispensa de Licitação n. 179/2016.</t>
  </si>
  <si>
    <t>Para autorizar o Termo de Dispensa de Licitação nº 179/2016.</t>
  </si>
  <si>
    <t>Tramite Original</t>
  </si>
  <si>
    <t>3ª) SECGS </t>
  </si>
  <si>
    <t>6ª) SECGS </t>
  </si>
  <si>
    <t>8ª) SECGS </t>
  </si>
  <si>
    <t>7ª) SECGS </t>
  </si>
  <si>
    <t>14ª) SECGS </t>
  </si>
  <si>
    <t>18ª) SECGS </t>
  </si>
  <si>
    <t>21ª) SECGS </t>
  </si>
  <si>
    <t>24ª) SECGS </t>
  </si>
  <si>
    <t>28ª) SECGS </t>
  </si>
  <si>
    <t>CLC </t>
  </si>
  <si>
    <t>SC </t>
  </si>
  <si>
    <t>SLIC </t>
  </si>
  <si>
    <t>SAEF</t>
  </si>
  <si>
    <t>MÉDIA ATUAL SECGS</t>
  </si>
  <si>
    <t>NOVA MÉDIA DE DIAS SECGS</t>
  </si>
  <si>
    <t>GANHO POR DIA/PAD</t>
  </si>
  <si>
    <t>Rótulos de Linha</t>
  </si>
  <si>
    <t>Total Geral</t>
  </si>
  <si>
    <t>MÉDIA DE DIAS POR TRÂMITE PARA SECGS</t>
  </si>
  <si>
    <t>Representação dos dias em Horas:Minutos:Segundos</t>
  </si>
  <si>
    <t>% Meta Especifica</t>
  </si>
  <si>
    <t>SETOR RELEVANTE?</t>
  </si>
  <si>
    <t>S</t>
  </si>
  <si>
    <t xml:space="preserve"> Média Coordenadoria de 
Segurança e Transporte e Apoio Administrativo</t>
  </si>
  <si>
    <t>Média Coordenadoria de 
Segurança e Transporte e Apoio Administrativo</t>
  </si>
  <si>
    <t>Média Alvo para Coordenadoria de 
Segurança e Transporte e Apoio Administrativo</t>
  </si>
  <si>
    <t>Média Atual</t>
  </si>
  <si>
    <t>Total Metas Específicas</t>
  </si>
  <si>
    <t>Média Atual da Coordenadoria de Infra Estrutura Predial</t>
  </si>
  <si>
    <t>Média Alvo da Coordenadoria de Infra Estrutura Predial</t>
  </si>
  <si>
    <t>NUMERO DO PROCESSO</t>
  </si>
  <si>
    <t>ÁREA RESPONSÁVEL</t>
  </si>
  <si>
    <t>Forma de Contratação</t>
  </si>
  <si>
    <t>Categoria</t>
  </si>
  <si>
    <t>Descrição do Objeto</t>
  </si>
  <si>
    <t>Data Início</t>
  </si>
  <si>
    <t>Data Fim</t>
  </si>
  <si>
    <t>Tempo TOTAL (Dias) =Lead Time</t>
  </si>
  <si>
    <t xml:space="preserve">7515/2015 </t>
  </si>
  <si>
    <t>Serviços Combustível</t>
  </si>
  <si>
    <t xml:space="preserve">Contratação de empresa especializada, com sistema de gerenciamento on line e em tempo real, para o fornecimento de combustível e manutenções dos veículos da frota do TRE-PR.
</t>
  </si>
  <si>
    <t xml:space="preserve">2462/2015 </t>
  </si>
  <si>
    <t>Dispensa</t>
  </si>
  <si>
    <t>Alarme-Monitoramento</t>
  </si>
  <si>
    <t>Serviços de Manutenção</t>
  </si>
  <si>
    <t>Manutenção De Duplicadoras, Dobradeira E Serrilhadeira</t>
  </si>
  <si>
    <t>Serviços de Mão de Obra</t>
  </si>
  <si>
    <t>Contratação De Empresa Especializada No Fornecimento De Mão De Obra Em Serviços Gráficos</t>
  </si>
  <si>
    <t>Serviço de Manutenção</t>
  </si>
  <si>
    <t>CONTRATAÇÃO - SERVIÇO DE MANUTENÇÃO PREDIAL -  BENS IMÓVEIS</t>
  </si>
  <si>
    <t>Aquisição Bens de Consumo</t>
  </si>
  <si>
    <t>AQUISIÇÃO DE XÍCARAS PARA CAFEZINHO PARA ATENDER A SEDE DO ter E FÓRUNS ELEITORIAIS DO PARANÁ - PROCESSO 5087/2016</t>
  </si>
  <si>
    <t>9656/2012</t>
  </si>
  <si>
    <t>PROJETO BÁSICO PARA CONTRATAÇÃO PRESTAÇÃO DE SERVIÇOS AUXILIARES DE SERVIÇOS GERAIS</t>
  </si>
  <si>
    <t>1395/2014</t>
  </si>
  <si>
    <t>Contratação de limpeza de final de obra para os Fóruns Eleitorais a serem inaugurados em 2014 e 2015</t>
  </si>
  <si>
    <t>Aquisição de Software</t>
  </si>
  <si>
    <t>AQUISIÇÃO DE SOFTWARE CAD 2016</t>
  </si>
  <si>
    <t>3140/2015</t>
  </si>
  <si>
    <t>CONTRATAÇÃO SERVIÇO DE MANUTENÇÃO PREDIAL  QUALIDADE DO AR</t>
  </si>
  <si>
    <t>7836/2013</t>
  </si>
  <si>
    <t>CONTRATAÇÃO SERVIÇO DE MANUTENÇÃO PREDIAL  DIVISÓRIAS</t>
  </si>
  <si>
    <t>7945/2013</t>
  </si>
  <si>
    <t>CONTRATAÇÃO SERVIÇO DE MANUTENÇÃO PREDIAL  REFORMAS</t>
  </si>
  <si>
    <t>9280/2016</t>
  </si>
  <si>
    <t>Instalação de Película na CAE</t>
  </si>
  <si>
    <t>11378/2016</t>
  </si>
  <si>
    <t>Serviços de Manutenção Reformas</t>
  </si>
  <si>
    <t xml:space="preserve">Demolição e reconstrução parcial de muro com realocação da caixa de passagem de fios telefônicos no Fórum Eleitoral de Chopinzinho-Pr. </t>
  </si>
  <si>
    <t>1263/2015</t>
  </si>
  <si>
    <t>Registro Preços</t>
  </si>
  <si>
    <t>Aquisição de Bens de Consumo -Mat Hidraulicos e Eletricos</t>
  </si>
  <si>
    <t xml:space="preserve">Aquisição de materiais elétricos, de lógica e de instalação de painéis de senhas, ATRAVÉS DE REGISTRO DE PREÇOS, para adequação dos fóruns que realizarão o recadastramento biométrico 2015. </t>
  </si>
  <si>
    <t xml:space="preserve">000785/2016 </t>
  </si>
  <si>
    <t>Aquisição de Bens de Consumo Placas Indicaticas</t>
  </si>
  <si>
    <t>Termo de Referência - Aquisição, por meio de Registro de Preços, de Materiais para Comunicação Visual para os Fóruns do Interior</t>
  </si>
  <si>
    <t>Contratação Eletricista Capital</t>
  </si>
  <si>
    <t>Contratação de serviços de manutenção predial para os prédios de Curitiba e interior do Estado -PGE INCORPORADORA DE OBRAS LTDA - ME - Contrato 17/2013.</t>
  </si>
  <si>
    <t>455/2012</t>
  </si>
  <si>
    <t>Contratação Manutenção Predial</t>
  </si>
  <si>
    <t xml:space="preserve">Solicitação de aquisição, mediante registro de preços, de extintores de pó químico classes "A", "B" e "C" </t>
  </si>
  <si>
    <t>6761/2014</t>
  </si>
  <si>
    <t>CONTRATAÇÃO DE EMPRESA PARA FORNECIMENTO ATRAVÉS DE REGISTRO DE PREÇOS DE LÂMPADAS TUBOLED PARA PRÉDIO SEDE E FÓRUM ELEITORAL DE CURITIBA</t>
  </si>
  <si>
    <t>1060/2012</t>
  </si>
  <si>
    <t>CONTRATAÇÃO SERVIÇO DE MANUTENÇÃO PREDIAL  DETETIZAÇÃO E CONTROLE DE PRAGAS - CAPITAL/INTERIOR</t>
  </si>
  <si>
    <t xml:space="preserve">Contratação de serviços de desinsetização, desratização, esgotamento de fossas, esgotamento de caixas de gordura e de passagem e limpeza de dutos de esgoto para os Fóruns Eleitorais do Interior. </t>
  </si>
  <si>
    <t>3819/2016</t>
  </si>
  <si>
    <t>Contratação de  Serviço de Reformas</t>
  </si>
  <si>
    <t xml:space="preserve">Projeto Básico para contratação de serviços de pintura para 08 Fóruns Eleitorais. </t>
  </si>
  <si>
    <t>Contratação de  Serviço de Manutenção Predial - DIVISÓRIAS</t>
  </si>
  <si>
    <t xml:space="preserve">Contratação de empresa para fornecimento de materiais e serviços para montagem/desmontagem e readequação de forros e divisórias, através de Registro de Preços. </t>
  </si>
  <si>
    <t>5779/2015</t>
  </si>
  <si>
    <t>Serviços de Engenharia</t>
  </si>
  <si>
    <t>CONTRATAÇÃO SERVIÇO DE ENGENHARIA - OBRAS  REFORMA</t>
  </si>
  <si>
    <t xml:space="preserve">Contratação para serviços de jardinagem para os fóruns de Campina da Lagoa, Campo Mourão, Jacarezinho, Londrina, Santa Mariana, Cambará, Paranaguá e Cambé </t>
  </si>
  <si>
    <t>CONTRATAÇÃO SERVIÇO DE MANUTENÇÃO PREDIAL  JARDINAGEM - CAPITAL/INTERIOR</t>
  </si>
  <si>
    <t xml:space="preserve">Contratação de empresa especializada nos serviços de elaboração e fornecimento de PROJETOS para a construção da Central de Urnas Eletrônica. </t>
  </si>
  <si>
    <t>CONTRATAÇÃO SERVIÇO DE ENGENHARIA - OBRAS  ELABORAÇÃO DE PROJETOS</t>
  </si>
  <si>
    <t xml:space="preserve">Contratação de serviços topográficos - terreno localizado na Rua João Paroli, 097 </t>
  </si>
  <si>
    <t>014040/2016</t>
  </si>
  <si>
    <t>CONTRATAÇÃO DE EMPRESA PARA AMPLIAÇÃO E REFORMA DO FÓRUM ELEITORAL DE SÃO JOSÉ DOS PINHAIS</t>
  </si>
  <si>
    <t>CONTRATAÇÃO SERVIÇO DE ENGENHARIA - OBRAS  CONSTRUÇÃO</t>
  </si>
  <si>
    <t>011231/2016</t>
  </si>
  <si>
    <t>Contratação de empresa especializada para realizar assessoria para projeto de eficiência energética de iluminação dos imóveis do prédio sede do TRE/PR e Fórum Eleitoral de Curitiba. Empresa: Eletron Energia EIRELI-ME</t>
  </si>
  <si>
    <t xml:space="preserve">Contratação de serviços de reforma para os Fóruns Eleitorais de Arapongas, Castro, Formosa do Oeste e Ibiporã </t>
  </si>
  <si>
    <t>007141/2016</t>
  </si>
  <si>
    <t>CONTRATAÇÃO DE EMPRESA ESPECIALIZADA PARA FORNECIMENTO E INSTALAÇÃO DE ELEVADOR NO PRÉDIO SEDE DESTE TRIBUNAL</t>
  </si>
  <si>
    <t>AQUISIÇÃO BENS PERMANENTES  EQUIPAMENTOS EM GERAL</t>
  </si>
  <si>
    <t xml:space="preserve">012682/2016 </t>
  </si>
  <si>
    <t>Contratação de empresa especializada para prestação de serviços de levantamento topográfico/planialtimétrico nos terrenos localizados na Rua João Parolin, 055 e 224</t>
  </si>
  <si>
    <t>PARTE FINANCEIRA - A. A. Bello Filho - ME - CNPJ 11.111383/0001-91 - Contratação de serviços de manutenção integrada para o interior do Estado - projeto piloto (PAD principal n. 8209/2015) - Contrato n. 82/16</t>
  </si>
  <si>
    <t>PAGAMENTOS E DEVOLUÇÕES NOTAS FISCAIS A FORNECEDORES</t>
  </si>
  <si>
    <t>GRÁFICOS GERAIS</t>
  </si>
  <si>
    <t>MÉDIA DE DIAS GERAL POR COORDENADORIA</t>
  </si>
  <si>
    <t>Média de Tempo TOTAL (Dias) =Lead Time</t>
  </si>
  <si>
    <t>MÉDIA DE DIAS GERAL POR FORMA DE CONTRATAÇÃO</t>
  </si>
  <si>
    <t xml:space="preserve">CONTAGEM DE PADS </t>
  </si>
  <si>
    <t>Tramite_Antigo</t>
  </si>
  <si>
    <t>041ZE_ORIGI</t>
  </si>
  <si>
    <t>DG_ORIGI</t>
  </si>
  <si>
    <t>ASSISEG_ORIGI</t>
  </si>
  <si>
    <t>CAA_ORIGI</t>
  </si>
  <si>
    <t>SECADM_ORIGI</t>
  </si>
  <si>
    <t>SPO_ORIGI</t>
  </si>
  <si>
    <t>CO_ORIGI</t>
  </si>
  <si>
    <t>SECOFC_ORIGI</t>
  </si>
  <si>
    <t>CLC_ORIGI</t>
  </si>
  <si>
    <t>SC_ORIGI</t>
  </si>
  <si>
    <t>SCON_ORIGI</t>
  </si>
  <si>
    <t>CPL_ORIGI</t>
  </si>
  <si>
    <t>ASSDG_ORIGI</t>
  </si>
  <si>
    <t>ACO_ORIGI</t>
  </si>
  <si>
    <t>SAEO_ORIGI</t>
  </si>
  <si>
    <t>140ZE_ORIGI</t>
  </si>
  <si>
    <t>150ZE_ORIGI</t>
  </si>
  <si>
    <t>SESEG_ORIGI</t>
  </si>
  <si>
    <t>CSTA_ORIGI</t>
  </si>
  <si>
    <t>SECGS_ORIGI</t>
  </si>
  <si>
    <t>SASG_ORIGI</t>
  </si>
  <si>
    <t>SECGA_ORIGI</t>
  </si>
  <si>
    <t>SACONT_ORIGI</t>
  </si>
  <si>
    <t>ACFIC_ORIGI</t>
  </si>
  <si>
    <t>020ZE_ORIGI</t>
  </si>
  <si>
    <t>CIP_ORIGI</t>
  </si>
  <si>
    <t>155ZE_ORIGI</t>
  </si>
  <si>
    <t>147ZE_ORIGI</t>
  </si>
  <si>
    <t>SAPC_ORIGI</t>
  </si>
  <si>
    <t>SLIC_ORIGI</t>
  </si>
  <si>
    <t>SMOP_ORIGI</t>
  </si>
  <si>
    <t>SAPRE_ORIGI</t>
  </si>
  <si>
    <t>SPCF_ORIGI</t>
  </si>
  <si>
    <t>CFIC_ORIGI</t>
  </si>
  <si>
    <t>SCL_ORIGI</t>
  </si>
  <si>
    <t>CCLC_ORIGI</t>
  </si>
  <si>
    <t>SGMC_ORIGI</t>
  </si>
  <si>
    <t>SGPA_ORIGI</t>
  </si>
  <si>
    <t>CMP_ORIGI</t>
  </si>
  <si>
    <t>CGATI_ORIGI</t>
  </si>
  <si>
    <t>CEPCST_ORIGI</t>
  </si>
  <si>
    <t>SIASG_ORIGI</t>
  </si>
  <si>
    <t>SGACI_ORIGI</t>
  </si>
  <si>
    <t>COBRAS_ORIGI</t>
  </si>
  <si>
    <t>SMOEP_ORIGI</t>
  </si>
  <si>
    <t>SECTI_ORIGI</t>
  </si>
  <si>
    <t>ASSTI_ORIGI</t>
  </si>
  <si>
    <t>CSUP_ORIGI</t>
  </si>
  <si>
    <t>SESOP_ORIGI</t>
  </si>
  <si>
    <t>CGEU_ORIGI</t>
  </si>
  <si>
    <t>SMIC_ORIGI</t>
  </si>
  <si>
    <t>SOP_ORIGI</t>
  </si>
  <si>
    <t>086ZE_ORIGI</t>
  </si>
  <si>
    <t>SMIN_ORIGI</t>
  </si>
  <si>
    <t>GABSOFC_ORIGI</t>
  </si>
  <si>
    <t>SMCI_ORIGI</t>
  </si>
  <si>
    <t>SMOI_ORIGI</t>
  </si>
  <si>
    <t>SCCLC_ORIGI</t>
  </si>
  <si>
    <t>SECIA_ORIGI</t>
  </si>
  <si>
    <t>CCLCE_ORIGI</t>
  </si>
  <si>
    <t>GABSA_ORIGI</t>
  </si>
  <si>
    <t>GABDG_ORIGI</t>
  </si>
  <si>
    <t>SST_ORIGI</t>
  </si>
  <si>
    <t>ST_ORIGI</t>
  </si>
  <si>
    <t>SMI_ORIGI</t>
  </si>
  <si>
    <t>CCS_ORIGI</t>
  </si>
  <si>
    <t>SECPEG_ORIGI</t>
  </si>
  <si>
    <t>SSG_ORIGI</t>
  </si>
  <si>
    <t>SC _ORIGI</t>
  </si>
  <si>
    <t>SLIC _ORIGI</t>
  </si>
  <si>
    <t>CLC _ORIGI</t>
  </si>
  <si>
    <t>SAEF_ORIGI</t>
  </si>
  <si>
    <t xml:space="preserve">CÁLCULO DE GANHO EM DIAS POR PAD BASEADA NA META DE 15% </t>
  </si>
  <si>
    <t>DIAS</t>
  </si>
  <si>
    <t>HORAS</t>
  </si>
  <si>
    <t>Média Dias Futura</t>
  </si>
  <si>
    <t>GRÁFICO DE BARRAS COMPARATIVO MÉDIA GERAL  POR COODENADORIA X GRÁFICO DE BARRAS POR COORDENADORIA E UNIDADES RELEVANTES</t>
  </si>
  <si>
    <t>PARETO POR UNIDADES RELEVANTES DO  FLAVIO</t>
  </si>
  <si>
    <t>* CIRCULAR OS 80%</t>
  </si>
  <si>
    <t xml:space="preserve">PARETO POR UNIDADES RELEVANTES DA IVA </t>
  </si>
  <si>
    <t>&gt;</t>
  </si>
  <si>
    <t>PARETO POR FORMA DE CONTRATACAO SOMENTE COM OS 80% DO PARETO ANTERIOR DO FLAVIO</t>
  </si>
  <si>
    <t>FILTROS  DE TABELA DINAMICOS PARA EXTRATIFICAÇÃO DE PARETOS- MEASURE(CRIAR ABAIXO)</t>
  </si>
  <si>
    <t>SEGUIR A LÓGICA ABAIXO PARA CRIAR OS PARETOS (QUANTIDADE DE PADS CORRETA SÃO 38 PADS )</t>
  </si>
  <si>
    <t>*CIRCULAR OS 80%</t>
  </si>
  <si>
    <t>PARETO POR COORDENADORIA/SECRETARIA</t>
  </si>
  <si>
    <t xml:space="preserve">Coordenadoria </t>
  </si>
  <si>
    <t>Média Dias por Trâmite</t>
  </si>
  <si>
    <t>PARETO FORMA CONTRATACAO SESEG</t>
  </si>
  <si>
    <t>PARETO FORMA CONTRATACAO CSTA</t>
  </si>
  <si>
    <t>PARETO FORMA CONTRATACAO ST</t>
  </si>
  <si>
    <t>PARETO FORMA CONTRATAÇÃO SAPRE</t>
  </si>
  <si>
    <t>PARETO FORMA CONTRATAÇÃO SOP</t>
  </si>
  <si>
    <t>PARETO SECGS</t>
  </si>
  <si>
    <t>ESTRATIFICAÇÃO DAS METAS ESPECÍFICAS</t>
  </si>
  <si>
    <t>FILTROS DINAMICOS PARA GRÁFICOS SEQUENCIAIS ABAIXO</t>
  </si>
  <si>
    <t>PARETO FORMA CONTRATAÇÃO SMIN</t>
  </si>
  <si>
    <t>META DE REDUÇÃO GERAL</t>
  </si>
  <si>
    <t>ANALISE PROJETO BASICO</t>
  </si>
  <si>
    <t>ATIVIDADE</t>
  </si>
  <si>
    <t>PAD NUM</t>
  </si>
  <si>
    <t>TEMPO MEDIO</t>
  </si>
  <si>
    <t>OPERADOR</t>
  </si>
  <si>
    <t xml:space="preserve">DATA ENTRADA </t>
  </si>
  <si>
    <t>DATA SAID</t>
  </si>
  <si>
    <t>PT</t>
  </si>
  <si>
    <t xml:space="preserve">LEAD TIME </t>
  </si>
  <si>
    <t>CATEGORIA</t>
  </si>
  <si>
    <t>DATA</t>
  </si>
  <si>
    <t>MUNICIPIO</t>
  </si>
  <si>
    <t>NACIONAL</t>
  </si>
  <si>
    <t>MUNICIPAL</t>
  </si>
  <si>
    <t>CURITIBA</t>
  </si>
  <si>
    <t>01/05/2013</t>
  </si>
  <si>
    <t/>
  </si>
  <si>
    <t>30/05/2013</t>
  </si>
  <si>
    <t>07/09/2013</t>
  </si>
  <si>
    <t>12/10/2013</t>
  </si>
  <si>
    <t>31/10/2013</t>
  </si>
  <si>
    <t>01/11/2013</t>
  </si>
  <si>
    <t>02/11/2013</t>
  </si>
  <si>
    <t>15/11/2013</t>
  </si>
  <si>
    <t>19/12/2013</t>
  </si>
  <si>
    <t>20/12/2013</t>
  </si>
  <si>
    <t>21/12/2013</t>
  </si>
  <si>
    <t>22/12/2013</t>
  </si>
  <si>
    <t>23/12/2013</t>
  </si>
  <si>
    <t>24/12/2013</t>
  </si>
  <si>
    <t>25/12/2013</t>
  </si>
  <si>
    <t>26/12/2013</t>
  </si>
  <si>
    <t>27/12/2013</t>
  </si>
  <si>
    <t>28/12/2013</t>
  </si>
  <si>
    <t>29/12/2013</t>
  </si>
  <si>
    <t>30/12/2013</t>
  </si>
  <si>
    <t>31/12/2013</t>
  </si>
  <si>
    <t>01/01/2014</t>
  </si>
  <si>
    <t>02/01/2014</t>
  </si>
  <si>
    <t>03/01/2014</t>
  </si>
  <si>
    <t>04/01/2014</t>
  </si>
  <si>
    <t>05/01/2014</t>
  </si>
  <si>
    <t>06/01/2014</t>
  </si>
  <si>
    <t>03/03/2014</t>
  </si>
  <si>
    <t>04/03/2014</t>
  </si>
  <si>
    <t>16/04/2014</t>
  </si>
  <si>
    <t>17/04/2014</t>
  </si>
  <si>
    <t>18/04/2014</t>
  </si>
  <si>
    <t>21/04/2014</t>
  </si>
  <si>
    <t>01/05/2014</t>
  </si>
  <si>
    <t>19/06/2014</t>
  </si>
  <si>
    <t>23/06/2014</t>
  </si>
  <si>
    <t>11/08/2014</t>
  </si>
  <si>
    <t>07/09/2014</t>
  </si>
  <si>
    <t>08/09/2014</t>
  </si>
  <si>
    <t>12/10/2014</t>
  </si>
  <si>
    <t>31/10/2014</t>
  </si>
  <si>
    <t>01/11/2014</t>
  </si>
  <si>
    <t>02/11/2014</t>
  </si>
  <si>
    <t>15/11/2014</t>
  </si>
  <si>
    <t>08/12/2014</t>
  </si>
  <si>
    <t>19/12/2014</t>
  </si>
  <si>
    <t>20/12/2014</t>
  </si>
  <si>
    <t>21/12/2014</t>
  </si>
  <si>
    <t>22/12/2014</t>
  </si>
  <si>
    <t>23/12/2014</t>
  </si>
  <si>
    <t>24/12/2014</t>
  </si>
  <si>
    <t>25/12/2014</t>
  </si>
  <si>
    <t>26/12/2014</t>
  </si>
  <si>
    <t>27/12/2014</t>
  </si>
  <si>
    <t>28/12/2014</t>
  </si>
  <si>
    <t>29/12/2014</t>
  </si>
  <si>
    <t>30/12/2014</t>
  </si>
  <si>
    <t>31/12/2014</t>
  </si>
  <si>
    <t>01/01/2015</t>
  </si>
  <si>
    <t>02/01/2015</t>
  </si>
  <si>
    <t>03/01/2015</t>
  </si>
  <si>
    <t>04/01/2015</t>
  </si>
  <si>
    <t>05/01/2015</t>
  </si>
  <si>
    <t>06/01/2015</t>
  </si>
  <si>
    <t>16/02/2015</t>
  </si>
  <si>
    <t>17/02/2015</t>
  </si>
  <si>
    <t>01/04/2015</t>
  </si>
  <si>
    <t>02/04/2015</t>
  </si>
  <si>
    <t>03/04/2015</t>
  </si>
  <si>
    <t>21/04/2015</t>
  </si>
  <si>
    <t>01/05/2015</t>
  </si>
  <si>
    <t>04/06/2015</t>
  </si>
  <si>
    <t>11/08/2015</t>
  </si>
  <si>
    <t>07/09/2015</t>
  </si>
  <si>
    <t>08/09/2015</t>
  </si>
  <si>
    <t>12/10/2015</t>
  </si>
  <si>
    <t>30/10/2015</t>
  </si>
  <si>
    <t>01/11/2015</t>
  </si>
  <si>
    <t>02/11/2015</t>
  </si>
  <si>
    <t>15/11/2015</t>
  </si>
  <si>
    <t>08/12/2015</t>
  </si>
  <si>
    <t>20/12/2015</t>
  </si>
  <si>
    <t>21/12/2015</t>
  </si>
  <si>
    <t>22/12/2015</t>
  </si>
  <si>
    <t>23/12/2015</t>
  </si>
  <si>
    <t>24/12/2015</t>
  </si>
  <si>
    <t>25/12/2015</t>
  </si>
  <si>
    <t>26/12/2015</t>
  </si>
  <si>
    <t>27/12/2015</t>
  </si>
  <si>
    <t>28/12/2015</t>
  </si>
  <si>
    <t>29/12/2015</t>
  </si>
  <si>
    <t>30/12/2015</t>
  </si>
  <si>
    <t>31/12/2015</t>
  </si>
  <si>
    <t>01/01/2016</t>
  </si>
  <si>
    <t>02/01/2016</t>
  </si>
  <si>
    <t>03/01/2016</t>
  </si>
  <si>
    <t>04/01/2016</t>
  </si>
  <si>
    <t>05/01/2016</t>
  </si>
  <si>
    <t>06/01/2016</t>
  </si>
  <si>
    <t>08/02/2016</t>
  </si>
  <si>
    <t>09/02/2016</t>
  </si>
  <si>
    <t>23/03/2016</t>
  </si>
  <si>
    <t>24/03/2016</t>
  </si>
  <si>
    <t>25/03/2016</t>
  </si>
  <si>
    <t>21/04/2016</t>
  </si>
  <si>
    <t>26/05/2016</t>
  </si>
  <si>
    <t>27/05/2016</t>
  </si>
  <si>
    <t>07/09/2016</t>
  </si>
  <si>
    <t>08/09/2016</t>
  </si>
  <si>
    <t>12/10/2016</t>
  </si>
  <si>
    <t>01/11/2016</t>
  </si>
  <si>
    <t>02/11/2016</t>
  </si>
  <si>
    <t>14/11/2016</t>
  </si>
  <si>
    <t>15/11/2016</t>
  </si>
  <si>
    <t>08/12/2016</t>
  </si>
  <si>
    <t>20/12/2016</t>
  </si>
  <si>
    <t>21/12/2016</t>
  </si>
  <si>
    <t>22/12/2016</t>
  </si>
  <si>
    <t>23/12/2016</t>
  </si>
  <si>
    <t>24/12/2016</t>
  </si>
  <si>
    <t>25/12/2016</t>
  </si>
  <si>
    <t>26/12/2016</t>
  </si>
  <si>
    <t>27/12/2016</t>
  </si>
  <si>
    <t>28/12/2016</t>
  </si>
  <si>
    <t>29/12/2016</t>
  </si>
  <si>
    <t>30/12/2016</t>
  </si>
  <si>
    <t>31/12/2016</t>
  </si>
  <si>
    <t>01/01/2017</t>
  </si>
  <si>
    <t>02/01/2017</t>
  </si>
  <si>
    <t>03/01/2017</t>
  </si>
  <si>
    <t>04/01/2017</t>
  </si>
  <si>
    <t>05/01/2017</t>
  </si>
  <si>
    <t>06/01/2017</t>
  </si>
  <si>
    <t>27/02/2017</t>
  </si>
  <si>
    <t>28/02/2017</t>
  </si>
  <si>
    <t>12/04/2017</t>
  </si>
  <si>
    <t>13/04/2017</t>
  </si>
  <si>
    <t>14/04/2017</t>
  </si>
  <si>
    <t>21/04/2017</t>
  </si>
  <si>
    <t>01/05/2017</t>
  </si>
  <si>
    <t>15/06/2017</t>
  </si>
  <si>
    <t>11/08/2017</t>
  </si>
  <si>
    <t>07/09/2017</t>
  </si>
  <si>
    <t>08/09/2017</t>
  </si>
  <si>
    <t>12/10/2017</t>
  </si>
  <si>
    <t>QTDE DIAS UTEIS (DATA INCIAL - DATA FINAL)</t>
  </si>
  <si>
    <t>QTDE DIAS ÚTEIS</t>
  </si>
  <si>
    <t>QTDE HORAS DIA(DECIMAL)</t>
  </si>
  <si>
    <t>QTDE HORAS P/DIA</t>
  </si>
  <si>
    <t>Horas Extras DT INICIAL</t>
  </si>
  <si>
    <t>Hora Extra DT FINAL</t>
  </si>
  <si>
    <t>HORA FINAL PADRÃO</t>
  </si>
  <si>
    <t>HORA DT INICIAL</t>
  </si>
  <si>
    <t>HORA INICIONPADRÃO</t>
  </si>
  <si>
    <t>HORA FIM PADRÃO</t>
  </si>
  <si>
    <t>TEMPO ciclo</t>
  </si>
  <si>
    <t>Desperdicio dia</t>
  </si>
  <si>
    <t>FIM DIA</t>
  </si>
  <si>
    <t>Row Labels</t>
  </si>
  <si>
    <t>Grand Total</t>
  </si>
  <si>
    <t>011628/2017</t>
  </si>
  <si>
    <t>SECGS  </t>
  </si>
  <si>
    <t>DG  </t>
  </si>
  <si>
    <t>PRESID  </t>
  </si>
  <si>
    <t xml:space="preserve"> 107ZE  </t>
  </si>
  <si>
    <t xml:space="preserve"> SECGS  </t>
  </si>
  <si>
    <t xml:space="preserve"> DG  </t>
  </si>
  <si>
    <t xml:space="preserve"> SECGA  </t>
  </si>
  <si>
    <t xml:space="preserve"> SPO  </t>
  </si>
  <si>
    <t xml:space="preserve"> CO  </t>
  </si>
  <si>
    <t xml:space="preserve"> SECOFC  </t>
  </si>
  <si>
    <t xml:space="preserve"> LEANDRO.SOPCHAKI  </t>
  </si>
  <si>
    <t xml:space="preserve"> CLC  </t>
  </si>
  <si>
    <t xml:space="preserve"> SC  </t>
  </si>
  <si>
    <t xml:space="preserve"> SLIC  </t>
  </si>
  <si>
    <t xml:space="preserve"> SCON  </t>
  </si>
  <si>
    <t xml:space="preserve"> CPL  </t>
  </si>
  <si>
    <t xml:space="preserve"> ASSDG  </t>
  </si>
  <si>
    <t xml:space="preserve"> COC  </t>
  </si>
  <si>
    <t>006785/2017</t>
  </si>
  <si>
    <t xml:space="preserve"> Henry  </t>
  </si>
  <si>
    <t xml:space="preserve"> CMP  </t>
  </si>
  <si>
    <t xml:space="preserve"> GABCOC  </t>
  </si>
  <si>
    <t xml:space="preserve">011628/2017 </t>
  </si>
  <si>
    <t>002255/2017</t>
  </si>
  <si>
    <t>SECGA  </t>
  </si>
  <si>
    <t>CLC  </t>
  </si>
  <si>
    <t>SC  </t>
  </si>
  <si>
    <t xml:space="preserve"> SGEC  </t>
  </si>
  <si>
    <t xml:space="preserve"> SEO  </t>
  </si>
  <si>
    <t>003858/2017</t>
  </si>
  <si>
    <t>012049/2017</t>
  </si>
  <si>
    <t>SPO  </t>
  </si>
  <si>
    <t xml:space="preserve"> SASAC  </t>
  </si>
  <si>
    <t>002694/2017</t>
  </si>
  <si>
    <t>CO  </t>
  </si>
  <si>
    <t>003095/2017</t>
  </si>
  <si>
    <t>003947/2017</t>
  </si>
  <si>
    <t>004301/2017</t>
  </si>
  <si>
    <t>SGEC  </t>
  </si>
  <si>
    <t xml:space="preserve"> GABDG  </t>
  </si>
  <si>
    <t>002612/2017</t>
  </si>
  <si>
    <t>004432/2017</t>
  </si>
  <si>
    <t>001708/2017</t>
  </si>
  <si>
    <t>004570/2017</t>
  </si>
  <si>
    <t>SREDE  </t>
  </si>
  <si>
    <t>SESOP  </t>
  </si>
  <si>
    <t>AVI  </t>
  </si>
  <si>
    <t>CSESS  </t>
  </si>
  <si>
    <t xml:space="preserve"> SMIC </t>
  </si>
  <si>
    <t>SMIC </t>
  </si>
  <si>
    <t>1ª) SMIC </t>
  </si>
  <si>
    <t>6ª) SMIC </t>
  </si>
  <si>
    <t>22ª) SMIC </t>
  </si>
  <si>
    <t>31ª) SMIC </t>
  </si>
  <si>
    <t xml:space="preserve"> SMIN </t>
  </si>
  <si>
    <t>1ª) SMIN </t>
  </si>
  <si>
    <t>13ª) SMIN </t>
  </si>
  <si>
    <t>19ª) SMIN </t>
  </si>
  <si>
    <t>25ª) SMIN </t>
  </si>
  <si>
    <t>SOP </t>
  </si>
  <si>
    <t xml:space="preserve"> SOP </t>
  </si>
  <si>
    <t>Encaminhar à SESOPpara providências.</t>
  </si>
  <si>
    <t>Encaminhar à SESOPpara informar.</t>
  </si>
  <si>
    <t>1ª) SOP </t>
  </si>
  <si>
    <t>8ª) SOP </t>
  </si>
  <si>
    <t>15ª) SOP </t>
  </si>
  <si>
    <t>11ª) SOP </t>
  </si>
  <si>
    <t>CIP </t>
  </si>
  <si>
    <t xml:space="preserve"> CIP </t>
  </si>
  <si>
    <t>PARETO CIP-IVA</t>
  </si>
  <si>
    <t>2ª) CIP </t>
  </si>
  <si>
    <t>5ª) CIP </t>
  </si>
  <si>
    <t>6ª) CIP </t>
  </si>
  <si>
    <t>9ª) CIP </t>
  </si>
  <si>
    <t>11ª) CIP </t>
  </si>
  <si>
    <t>4ª) CIP </t>
  </si>
  <si>
    <t>23ª) CIP </t>
  </si>
  <si>
    <t>ST </t>
  </si>
  <si>
    <t xml:space="preserve"> ST </t>
  </si>
  <si>
    <t>CSTA </t>
  </si>
  <si>
    <t xml:space="preserve"> CSTA </t>
  </si>
  <si>
    <t>MÉDIA GERAL DE DIAS (CSTA+ CIP)</t>
  </si>
  <si>
    <t>PARETO CSTA-FLÁVIO</t>
  </si>
  <si>
    <t>SAPRE </t>
  </si>
  <si>
    <t xml:space="preserve"> SAPRE </t>
  </si>
  <si>
    <t>4ª) SAPRE </t>
  </si>
  <si>
    <t>7ª) SAPRE </t>
  </si>
  <si>
    <t>12ª) SAPRE </t>
  </si>
  <si>
    <t>SESEG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</si>
</sst>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[$-F400]h:mm:ss\ AM/PM"/>
    <numFmt numFmtId="165" formatCode="[hh]&quot; h&quot;\ mm&quot; m&quot;\ "/>
    <numFmt numFmtId="166" formatCode="0.000"/>
    <numFmt numFmtId="167" formatCode="dd\ &quot;d&quot;\ hh\ &quot;hrs&quot;\ mm\ &quot;min&quot;"/>
    <numFmt numFmtId="168" formatCode="0.0"/>
    <numFmt numFmtId="169" formatCode="[h]:mm:ss;@"/>
    <numFmt numFmtId="170" formatCode="dd/mm/yy;@"/>
    <numFmt numFmtId="171" formatCode="dd"/>
  </numFmts>
  <fonts count="3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Verdana"/>
      <family val="2"/>
    </font>
    <font>
      <sz val="10"/>
      <color theme="1"/>
      <name val="Verdana"/>
      <family val="2"/>
    </font>
    <font>
      <b/>
      <sz val="10"/>
      <color theme="0"/>
      <name val="Verdana"/>
      <family val="2"/>
    </font>
    <font>
      <sz val="10"/>
      <color theme="1"/>
      <name val="Calibri"/>
      <family val="2"/>
      <scheme val="minor"/>
    </font>
    <font>
      <sz val="10"/>
      <color theme="1"/>
      <name val="Verdana"/>
      <family val="2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color theme="1"/>
      <name val="Verdana"/>
      <family val="2"/>
    </font>
    <font>
      <sz val="8"/>
      <color theme="1"/>
      <name val="Verdana"/>
      <family val="2"/>
    </font>
    <font>
      <b/>
      <sz val="9"/>
      <color theme="1"/>
      <name val="Verdana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color theme="1"/>
      <name val="Verdana"/>
      <family val="2"/>
    </font>
    <font>
      <sz val="10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theme="1" tint="0.249977111117893"/>
      <name val="Calibri"/>
      <family val="2"/>
      <scheme val="minor"/>
    </font>
    <font>
      <b/>
      <sz val="10"/>
      <color rgb="FF0000FF"/>
      <name val="Verdana"/>
      <family val="2"/>
    </font>
    <font>
      <b/>
      <sz val="11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1"/>
      <name val="Verdana"/>
      <family val="2"/>
    </font>
    <font>
      <sz val="11"/>
      <color theme="1"/>
      <name val="Verdana"/>
      <family val="2"/>
    </font>
    <font>
      <b/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0"/>
      <color theme="0"/>
      <name val="Verdana"/>
      <family val="2"/>
    </font>
    <font>
      <b/>
      <sz val="10"/>
      <color theme="1"/>
      <name val="Calibri"/>
      <family val="2"/>
      <scheme val="minor"/>
    </font>
    <font>
      <sz val="10"/>
      <color theme="1"/>
      <name val="Verdana"/>
    </font>
    <font>
      <sz val="10"/>
      <color theme="1"/>
      <name val="Calibri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002060"/>
        <bgColor indexed="64"/>
      </patternFill>
    </fill>
    <fill>
      <patternFill patternType="solid">
        <fgColor theme="1"/>
        <bgColor theme="1"/>
      </patternFill>
    </fill>
  </fills>
  <borders count="2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indexed="65"/>
      </left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theme="1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indexed="64"/>
      </right>
      <top style="thin">
        <color theme="1"/>
      </top>
      <bottom style="thin">
        <color theme="1"/>
      </bottom>
      <diagonal/>
    </border>
  </borders>
  <cellStyleXfs count="2">
    <xf numFmtId="0" fontId="0" fillId="0" borderId="0"/>
    <xf numFmtId="9" fontId="8" fillId="0" borderId="0" applyFont="0" applyFill="0" applyBorder="0" applyAlignment="0" applyProtection="0"/>
  </cellStyleXfs>
  <cellXfs count="231">
    <xf numFmtId="0" fontId="0" fillId="0" borderId="0" xfId="0"/>
    <xf numFmtId="0" fontId="3" fillId="0" borderId="2" xfId="0" applyFont="1" applyFill="1" applyBorder="1" applyAlignment="1">
      <alignment horizontal="left" vertical="top" wrapText="1"/>
    </xf>
    <xf numFmtId="0" fontId="3" fillId="0" borderId="2" xfId="0" applyFont="1" applyFill="1" applyBorder="1"/>
    <xf numFmtId="22" fontId="3" fillId="0" borderId="2" xfId="0" applyNumberFormat="1" applyFont="1" applyFill="1" applyBorder="1"/>
    <xf numFmtId="0" fontId="2" fillId="0" borderId="2" xfId="0" applyFont="1" applyFill="1" applyBorder="1" applyAlignment="1">
      <alignment horizontal="justify" vertical="center" wrapText="1"/>
    </xf>
    <xf numFmtId="0" fontId="2" fillId="0" borderId="2" xfId="0" applyFont="1" applyFill="1" applyBorder="1" applyAlignment="1">
      <alignment horizontal="justify" vertical="center"/>
    </xf>
    <xf numFmtId="0" fontId="3" fillId="0" borderId="4" xfId="0" applyFont="1" applyFill="1" applyBorder="1" applyAlignment="1">
      <alignment vertical="center" wrapText="1"/>
    </xf>
    <xf numFmtId="0" fontId="3" fillId="0" borderId="3" xfId="0" applyFont="1" applyFill="1" applyBorder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/>
    <xf numFmtId="2" fontId="1" fillId="0" borderId="0" xfId="0" applyNumberFormat="1" applyFont="1"/>
    <xf numFmtId="10" fontId="1" fillId="0" borderId="0" xfId="0" applyNumberFormat="1" applyFont="1"/>
    <xf numFmtId="0" fontId="0" fillId="3" borderId="0" xfId="0" applyFill="1"/>
    <xf numFmtId="166" fontId="0" fillId="0" borderId="0" xfId="0" applyNumberFormat="1"/>
    <xf numFmtId="0" fontId="6" fillId="0" borderId="2" xfId="0" applyFont="1" applyFill="1" applyBorder="1"/>
    <xf numFmtId="22" fontId="6" fillId="0" borderId="3" xfId="0" applyNumberFormat="1" applyFont="1" applyFill="1" applyBorder="1" applyAlignment="1">
      <alignment horizontal="center" vertical="top" wrapText="1"/>
    </xf>
    <xf numFmtId="165" fontId="3" fillId="0" borderId="3" xfId="0" applyNumberFormat="1" applyFont="1" applyFill="1" applyBorder="1" applyAlignment="1">
      <alignment horizontal="justify" vertical="center" wrapText="1"/>
    </xf>
    <xf numFmtId="0" fontId="6" fillId="0" borderId="3" xfId="0" applyFont="1" applyFill="1" applyBorder="1" applyAlignment="1">
      <alignment horizontal="justify" vertical="center" wrapText="1"/>
    </xf>
    <xf numFmtId="0" fontId="6" fillId="0" borderId="4" xfId="0" applyFont="1" applyFill="1" applyBorder="1" applyAlignment="1">
      <alignment horizontal="justify" vertical="center" wrapText="1"/>
    </xf>
    <xf numFmtId="0" fontId="6" fillId="0" borderId="7" xfId="0" applyFont="1" applyFill="1" applyBorder="1" applyAlignment="1">
      <alignment horizontal="justify" vertical="center" wrapText="1"/>
    </xf>
    <xf numFmtId="0" fontId="1" fillId="2" borderId="0" xfId="0" applyFont="1" applyFill="1"/>
    <xf numFmtId="0" fontId="0" fillId="2" borderId="0" xfId="0" applyFill="1"/>
    <xf numFmtId="0" fontId="0" fillId="5" borderId="0" xfId="0" applyFill="1" applyAlignment="1">
      <alignment horizontal="left" vertical="center"/>
    </xf>
    <xf numFmtId="0" fontId="0" fillId="4" borderId="0" xfId="0" applyFill="1" applyAlignment="1">
      <alignment horizontal="left" vertical="center" wrapText="1"/>
    </xf>
    <xf numFmtId="2" fontId="0" fillId="4" borderId="0" xfId="0" applyNumberFormat="1" applyFill="1" applyAlignment="1">
      <alignment horizontal="center" vertical="center"/>
    </xf>
    <xf numFmtId="0" fontId="1" fillId="5" borderId="0" xfId="0" applyFont="1" applyFill="1"/>
    <xf numFmtId="9" fontId="0" fillId="5" borderId="0" xfId="0" applyNumberFormat="1" applyFill="1"/>
    <xf numFmtId="9" fontId="1" fillId="5" borderId="0" xfId="1" applyFont="1" applyFill="1"/>
    <xf numFmtId="167" fontId="0" fillId="0" borderId="0" xfId="0" applyNumberFormat="1"/>
    <xf numFmtId="0" fontId="0" fillId="0" borderId="0" xfId="0" applyAlignment="1">
      <alignment horizontal="center" vertical="top" wrapText="1"/>
    </xf>
    <xf numFmtId="0" fontId="5" fillId="0" borderId="2" xfId="0" applyFont="1" applyFill="1" applyBorder="1"/>
    <xf numFmtId="164" fontId="3" fillId="0" borderId="2" xfId="0" applyNumberFormat="1" applyFont="1" applyFill="1" applyBorder="1" applyAlignment="1">
      <alignment horizontal="justify" vertical="center" wrapText="1"/>
    </xf>
    <xf numFmtId="0" fontId="0" fillId="0" borderId="0" xfId="0" applyFill="1"/>
    <xf numFmtId="22" fontId="3" fillId="0" borderId="2" xfId="0" applyNumberFormat="1" applyFont="1" applyFill="1" applyBorder="1" applyAlignment="1">
      <alignment horizontal="center" vertical="top" wrapText="1"/>
    </xf>
    <xf numFmtId="165" fontId="3" fillId="0" borderId="2" xfId="0" applyNumberFormat="1" applyFont="1" applyFill="1" applyBorder="1" applyAlignment="1">
      <alignment horizontal="justify" vertical="center" wrapText="1"/>
    </xf>
    <xf numFmtId="166" fontId="5" fillId="0" borderId="1" xfId="0" applyNumberFormat="1" applyFont="1" applyFill="1" applyBorder="1"/>
    <xf numFmtId="0" fontId="4" fillId="0" borderId="5" xfId="0" applyFont="1" applyFill="1" applyBorder="1" applyAlignment="1">
      <alignment horizontal="center" vertical="top" wrapText="1"/>
    </xf>
    <xf numFmtId="0" fontId="4" fillId="0" borderId="6" xfId="0" applyFont="1" applyFill="1" applyBorder="1" applyAlignment="1">
      <alignment horizontal="center" vertical="top" wrapText="1"/>
    </xf>
    <xf numFmtId="164" fontId="4" fillId="0" borderId="6" xfId="0" applyNumberFormat="1" applyFont="1" applyFill="1" applyBorder="1" applyAlignment="1">
      <alignment horizontal="center" vertical="top" wrapText="1"/>
    </xf>
    <xf numFmtId="49" fontId="4" fillId="0" borderId="6" xfId="0" applyNumberFormat="1" applyFont="1" applyFill="1" applyBorder="1" applyAlignment="1">
      <alignment horizontal="center" vertical="top" wrapText="1"/>
    </xf>
    <xf numFmtId="166" fontId="4" fillId="0" borderId="6" xfId="0" applyNumberFormat="1" applyFont="1" applyFill="1" applyBorder="1" applyAlignment="1">
      <alignment horizontal="center" vertical="top" wrapText="1"/>
    </xf>
    <xf numFmtId="0" fontId="5" fillId="0" borderId="4" xfId="0" applyFont="1" applyFill="1" applyBorder="1"/>
    <xf numFmtId="0" fontId="3" fillId="0" borderId="2" xfId="0" applyFont="1" applyFill="1" applyBorder="1" applyAlignment="1">
      <alignment horizontal="justify" vertical="center" wrapText="1"/>
    </xf>
    <xf numFmtId="22" fontId="3" fillId="0" borderId="2" xfId="0" applyNumberFormat="1" applyFont="1" applyFill="1" applyBorder="1" applyAlignment="1">
      <alignment horizontal="justify" vertical="center" wrapText="1"/>
    </xf>
    <xf numFmtId="0" fontId="3" fillId="0" borderId="2" xfId="0" applyFont="1" applyFill="1" applyBorder="1" applyAlignment="1">
      <alignment horizontal="center" vertical="top" wrapText="1"/>
    </xf>
    <xf numFmtId="0" fontId="3" fillId="0" borderId="4" xfId="0" applyFont="1" applyFill="1" applyBorder="1" applyAlignment="1">
      <alignment horizontal="justify" vertical="center" wrapText="1"/>
    </xf>
    <xf numFmtId="0" fontId="3" fillId="0" borderId="7" xfId="0" applyFont="1" applyFill="1" applyBorder="1" applyAlignment="1">
      <alignment horizontal="justify" vertical="center" wrapText="1"/>
    </xf>
    <xf numFmtId="0" fontId="5" fillId="0" borderId="3" xfId="0" applyFont="1" applyFill="1" applyBorder="1"/>
    <xf numFmtId="22" fontId="3" fillId="0" borderId="3" xfId="0" applyNumberFormat="1" applyFont="1" applyFill="1" applyBorder="1"/>
    <xf numFmtId="0" fontId="3" fillId="0" borderId="3" xfId="0" applyFont="1" applyFill="1" applyBorder="1" applyAlignment="1">
      <alignment horizontal="justify" vertical="center" wrapText="1"/>
    </xf>
    <xf numFmtId="0" fontId="7" fillId="0" borderId="2" xfId="0" applyFont="1" applyFill="1" applyBorder="1"/>
    <xf numFmtId="22" fontId="6" fillId="0" borderId="2" xfId="0" applyNumberFormat="1" applyFont="1" applyFill="1" applyBorder="1" applyAlignment="1">
      <alignment horizontal="center" vertical="top" wrapText="1"/>
    </xf>
    <xf numFmtId="0" fontId="6" fillId="0" borderId="2" xfId="0" applyFont="1" applyFill="1" applyBorder="1" applyAlignment="1">
      <alignment horizontal="justify" vertical="center" wrapText="1"/>
    </xf>
    <xf numFmtId="168" fontId="0" fillId="5" borderId="0" xfId="0" applyNumberFormat="1" applyFill="1"/>
    <xf numFmtId="168" fontId="1" fillId="5" borderId="0" xfId="0" applyNumberFormat="1" applyFont="1" applyFill="1"/>
    <xf numFmtId="165" fontId="14" fillId="0" borderId="3" xfId="0" applyNumberFormat="1" applyFont="1" applyFill="1" applyBorder="1" applyAlignment="1">
      <alignment horizontal="justify" vertical="center" wrapText="1"/>
    </xf>
    <xf numFmtId="166" fontId="15" fillId="0" borderId="1" xfId="0" applyNumberFormat="1" applyFont="1" applyFill="1" applyBorder="1"/>
    <xf numFmtId="0" fontId="14" fillId="0" borderId="7" xfId="0" applyFont="1" applyFill="1" applyBorder="1" applyAlignment="1">
      <alignment horizontal="justify" vertical="center" wrapText="1"/>
    </xf>
    <xf numFmtId="0" fontId="14" fillId="0" borderId="3" xfId="0" applyFont="1" applyFill="1" applyBorder="1" applyAlignment="1">
      <alignment horizontal="justify" vertical="center" wrapText="1"/>
    </xf>
    <xf numFmtId="0" fontId="14" fillId="0" borderId="3" xfId="0" applyFont="1" applyFill="1" applyBorder="1"/>
    <xf numFmtId="166" fontId="15" fillId="0" borderId="10" xfId="0" applyNumberFormat="1" applyFont="1" applyFill="1" applyBorder="1"/>
    <xf numFmtId="0" fontId="0" fillId="0" borderId="2" xfId="0" applyBorder="1" applyAlignment="1">
      <alignment horizontal="left" vertical="top" wrapText="1"/>
    </xf>
    <xf numFmtId="22" fontId="0" fillId="0" borderId="2" xfId="0" applyNumberFormat="1" applyBorder="1" applyAlignment="1">
      <alignment horizontal="center" vertical="top" wrapText="1"/>
    </xf>
    <xf numFmtId="164" fontId="3" fillId="0" borderId="0" xfId="0" applyNumberFormat="1" applyFont="1" applyFill="1" applyBorder="1" applyAlignment="1">
      <alignment horizontal="justify" vertical="center" wrapText="1"/>
    </xf>
    <xf numFmtId="0" fontId="3" fillId="0" borderId="0" xfId="0" applyFont="1" applyFill="1" applyBorder="1" applyAlignment="1">
      <alignment horizontal="left" vertical="top" wrapText="1"/>
    </xf>
    <xf numFmtId="0" fontId="3" fillId="0" borderId="0" xfId="0" applyFont="1" applyFill="1" applyBorder="1"/>
    <xf numFmtId="14" fontId="0" fillId="0" borderId="2" xfId="0" applyNumberFormat="1" applyBorder="1" applyAlignment="1">
      <alignment horizontal="center" vertical="top" wrapText="1"/>
    </xf>
    <xf numFmtId="0" fontId="14" fillId="0" borderId="4" xfId="0" applyFont="1" applyFill="1" applyBorder="1" applyAlignment="1">
      <alignment horizontal="justify" vertical="center" wrapText="1"/>
    </xf>
    <xf numFmtId="0" fontId="14" fillId="0" borderId="2" xfId="0" applyFont="1" applyFill="1" applyBorder="1" applyAlignment="1">
      <alignment horizontal="justify" vertical="center" wrapText="1"/>
    </xf>
    <xf numFmtId="0" fontId="14" fillId="0" borderId="2" xfId="0" applyFont="1" applyFill="1" applyBorder="1"/>
    <xf numFmtId="22" fontId="0" fillId="0" borderId="2" xfId="0" applyNumberFormat="1" applyBorder="1" applyAlignment="1">
      <alignment horizontal="center" vertical="top" wrapText="1"/>
    </xf>
    <xf numFmtId="0" fontId="0" fillId="0" borderId="2" xfId="0" applyBorder="1" applyAlignment="1">
      <alignment horizontal="left" vertical="top" wrapText="1"/>
    </xf>
    <xf numFmtId="22" fontId="0" fillId="0" borderId="2" xfId="0" applyNumberFormat="1" applyBorder="1" applyAlignment="1">
      <alignment horizontal="center" vertical="top" wrapText="1"/>
    </xf>
    <xf numFmtId="166" fontId="5" fillId="0" borderId="10" xfId="0" applyNumberFormat="1" applyFont="1" applyFill="1" applyBorder="1"/>
    <xf numFmtId="2" fontId="1" fillId="5" borderId="0" xfId="0" applyNumberFormat="1" applyFont="1" applyFill="1"/>
    <xf numFmtId="0" fontId="4" fillId="6" borderId="5" xfId="0" applyFont="1" applyFill="1" applyBorder="1" applyAlignment="1">
      <alignment horizontal="center" vertical="top" wrapText="1"/>
    </xf>
    <xf numFmtId="0" fontId="4" fillId="6" borderId="6" xfId="0" applyFont="1" applyFill="1" applyBorder="1" applyAlignment="1">
      <alignment horizontal="center" vertical="top" wrapText="1"/>
    </xf>
    <xf numFmtId="164" fontId="4" fillId="6" borderId="6" xfId="0" applyNumberFormat="1" applyFont="1" applyFill="1" applyBorder="1" applyAlignment="1">
      <alignment horizontal="center" vertical="top" wrapText="1"/>
    </xf>
    <xf numFmtId="49" fontId="4" fillId="6" borderId="6" xfId="0" applyNumberFormat="1" applyFont="1" applyFill="1" applyBorder="1" applyAlignment="1">
      <alignment horizontal="center" vertical="top" wrapText="1"/>
    </xf>
    <xf numFmtId="166" fontId="4" fillId="6" borderId="6" xfId="0" applyNumberFormat="1" applyFont="1" applyFill="1" applyBorder="1" applyAlignment="1">
      <alignment horizontal="center" vertical="top" wrapText="1"/>
    </xf>
    <xf numFmtId="0" fontId="1" fillId="2" borderId="0" xfId="0" applyFont="1" applyFill="1" applyAlignment="1">
      <alignment wrapText="1"/>
    </xf>
    <xf numFmtId="169" fontId="16" fillId="7" borderId="0" xfId="0" applyNumberFormat="1" applyFont="1" applyFill="1" applyAlignment="1">
      <alignment horizontal="left" vertical="center" wrapText="1"/>
    </xf>
    <xf numFmtId="0" fontId="0" fillId="2" borderId="0" xfId="0" applyFill="1"/>
    <xf numFmtId="169" fontId="0" fillId="7" borderId="0" xfId="0" applyNumberFormat="1" applyFill="1" applyAlignment="1">
      <alignment horizontal="center" vertical="center"/>
    </xf>
    <xf numFmtId="169" fontId="0" fillId="2" borderId="0" xfId="0" applyNumberFormat="1" applyFill="1" applyAlignment="1">
      <alignment horizontal="center" vertical="center"/>
    </xf>
    <xf numFmtId="2" fontId="0" fillId="0" borderId="0" xfId="0" applyNumberFormat="1"/>
    <xf numFmtId="2" fontId="0" fillId="0" borderId="0" xfId="0" applyNumberFormat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7" fillId="8" borderId="0" xfId="0" applyFont="1" applyFill="1" applyBorder="1" applyAlignment="1"/>
    <xf numFmtId="2" fontId="0" fillId="0" borderId="2" xfId="0" applyNumberFormat="1" applyBorder="1"/>
    <xf numFmtId="0" fontId="0" fillId="0" borderId="2" xfId="0" applyBorder="1"/>
    <xf numFmtId="0" fontId="1" fillId="5" borderId="8" xfId="0" applyFont="1" applyFill="1" applyBorder="1" applyAlignment="1" applyProtection="1">
      <alignment wrapText="1"/>
      <protection locked="0"/>
    </xf>
    <xf numFmtId="0" fontId="1" fillId="5" borderId="8" xfId="0" applyFont="1" applyFill="1" applyBorder="1" applyProtection="1">
      <protection locked="0"/>
    </xf>
    <xf numFmtId="0" fontId="1" fillId="5" borderId="12" xfId="0" applyFont="1" applyFill="1" applyBorder="1" applyProtection="1">
      <protection locked="0"/>
    </xf>
    <xf numFmtId="0" fontId="1" fillId="5" borderId="9" xfId="0" applyFont="1" applyFill="1" applyBorder="1" applyProtection="1">
      <protection locked="0"/>
    </xf>
    <xf numFmtId="0" fontId="18" fillId="0" borderId="2" xfId="0" applyFont="1" applyBorder="1" applyProtection="1">
      <protection locked="0"/>
    </xf>
    <xf numFmtId="0" fontId="0" fillId="0" borderId="2" xfId="0" applyBorder="1" applyProtection="1">
      <protection locked="0"/>
    </xf>
    <xf numFmtId="0" fontId="0" fillId="0" borderId="2" xfId="0" applyBorder="1" applyAlignment="1" applyProtection="1">
      <alignment wrapText="1"/>
      <protection locked="0"/>
    </xf>
    <xf numFmtId="14" fontId="0" fillId="9" borderId="2" xfId="0" applyNumberFormat="1" applyFill="1" applyBorder="1" applyProtection="1">
      <protection locked="0"/>
    </xf>
    <xf numFmtId="1" fontId="0" fillId="0" borderId="2" xfId="0" applyNumberFormat="1" applyBorder="1" applyProtection="1">
      <protection locked="0"/>
    </xf>
    <xf numFmtId="170" fontId="0" fillId="9" borderId="2" xfId="0" applyNumberFormat="1" applyFill="1" applyBorder="1" applyProtection="1">
      <protection locked="0"/>
    </xf>
    <xf numFmtId="0" fontId="0" fillId="0" borderId="2" xfId="0" applyFill="1" applyBorder="1" applyProtection="1">
      <protection locked="0"/>
    </xf>
    <xf numFmtId="0" fontId="0" fillId="0" borderId="13" xfId="0" applyFill="1" applyBorder="1" applyProtection="1">
      <protection locked="0"/>
    </xf>
    <xf numFmtId="0" fontId="0" fillId="2" borderId="2" xfId="0" applyFill="1" applyBorder="1" applyProtection="1">
      <protection locked="0"/>
    </xf>
    <xf numFmtId="1" fontId="0" fillId="2" borderId="2" xfId="0" applyNumberFormat="1" applyFill="1" applyBorder="1" applyProtection="1">
      <protection locked="0"/>
    </xf>
    <xf numFmtId="0" fontId="0" fillId="2" borderId="2" xfId="0" applyFill="1" applyBorder="1" applyAlignment="1" applyProtection="1">
      <alignment wrapText="1"/>
      <protection locked="0"/>
    </xf>
    <xf numFmtId="0" fontId="18" fillId="0" borderId="13" xfId="0" applyFont="1" applyFill="1" applyBorder="1" applyProtection="1">
      <protection locked="0"/>
    </xf>
    <xf numFmtId="0" fontId="0" fillId="0" borderId="0" xfId="0" applyAlignment="1" applyProtection="1">
      <alignment wrapText="1"/>
      <protection locked="0"/>
    </xf>
    <xf numFmtId="0" fontId="19" fillId="0" borderId="2" xfId="0" applyFont="1" applyBorder="1" applyProtection="1">
      <protection locked="0"/>
    </xf>
    <xf numFmtId="0" fontId="5" fillId="0" borderId="0" xfId="0" applyFont="1" applyFill="1" applyBorder="1"/>
    <xf numFmtId="0" fontId="6" fillId="0" borderId="0" xfId="0" applyFont="1" applyFill="1" applyBorder="1"/>
    <xf numFmtId="0" fontId="14" fillId="0" borderId="0" xfId="0" applyFont="1" applyFill="1" applyBorder="1"/>
    <xf numFmtId="0" fontId="10" fillId="4" borderId="2" xfId="0" applyFont="1" applyFill="1" applyBorder="1"/>
    <xf numFmtId="0" fontId="0" fillId="10" borderId="0" xfId="0" applyFill="1" applyAlignment="1">
      <alignment horizontal="left" vertical="center" wrapText="1"/>
    </xf>
    <xf numFmtId="2" fontId="0" fillId="10" borderId="0" xfId="0" applyNumberFormat="1" applyFill="1" applyAlignment="1">
      <alignment horizontal="center" vertical="center" wrapText="1"/>
    </xf>
    <xf numFmtId="0" fontId="0" fillId="9" borderId="0" xfId="0" applyFill="1" applyAlignment="1">
      <alignment horizontal="left" vertical="center" wrapText="1"/>
    </xf>
    <xf numFmtId="2" fontId="0" fillId="9" borderId="0" xfId="0" applyNumberFormat="1" applyFill="1" applyAlignment="1">
      <alignment horizontal="center" vertical="center" wrapText="1"/>
    </xf>
    <xf numFmtId="0" fontId="10" fillId="10" borderId="2" xfId="0" applyFont="1" applyFill="1" applyBorder="1"/>
    <xf numFmtId="0" fontId="10" fillId="9" borderId="2" xfId="0" applyFont="1" applyFill="1" applyBorder="1"/>
    <xf numFmtId="0" fontId="0" fillId="0" borderId="0" xfId="0" applyAlignment="1">
      <alignment wrapText="1"/>
    </xf>
    <xf numFmtId="0" fontId="10" fillId="9" borderId="13" xfId="0" applyFont="1" applyFill="1" applyBorder="1"/>
    <xf numFmtId="0" fontId="9" fillId="0" borderId="14" xfId="0" applyFont="1" applyFill="1" applyBorder="1" applyAlignment="1">
      <alignment vertical="center" wrapText="1"/>
    </xf>
    <xf numFmtId="0" fontId="10" fillId="0" borderId="0" xfId="0" applyFont="1" applyFill="1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" xfId="0" applyBorder="1" applyAlignment="1">
      <alignment horizontal="left"/>
    </xf>
    <xf numFmtId="0" fontId="21" fillId="0" borderId="0" xfId="0" applyNumberFormat="1" applyFont="1"/>
    <xf numFmtId="166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applyFont="1" applyAlignment="1">
      <alignment horizontal="right"/>
    </xf>
    <xf numFmtId="0" fontId="0" fillId="8" borderId="0" xfId="0" applyFont="1" applyFill="1"/>
    <xf numFmtId="0" fontId="0" fillId="5" borderId="0" xfId="0" applyFont="1" applyFill="1" applyAlignment="1">
      <alignment horizontal="right"/>
    </xf>
    <xf numFmtId="2" fontId="0" fillId="0" borderId="2" xfId="0" applyNumberFormat="1" applyFont="1" applyBorder="1" applyAlignment="1">
      <alignment horizontal="center"/>
    </xf>
    <xf numFmtId="0" fontId="0" fillId="5" borderId="0" xfId="0" applyFont="1" applyFill="1" applyAlignment="1">
      <alignment horizontal="center" wrapText="1"/>
    </xf>
    <xf numFmtId="2" fontId="0" fillId="9" borderId="2" xfId="0" applyNumberFormat="1" applyFont="1" applyFill="1" applyBorder="1" applyAlignment="1">
      <alignment horizontal="center" vertical="center"/>
    </xf>
    <xf numFmtId="2" fontId="0" fillId="0" borderId="0" xfId="0" applyNumberFormat="1" applyFont="1"/>
    <xf numFmtId="9" fontId="0" fillId="0" borderId="2" xfId="0" applyNumberFormat="1" applyFont="1" applyBorder="1" applyAlignment="1">
      <alignment horizontal="center"/>
    </xf>
    <xf numFmtId="0" fontId="0" fillId="5" borderId="0" xfId="0" applyFont="1" applyFill="1" applyAlignment="1">
      <alignment horizontal="center" vertical="center" wrapText="1"/>
    </xf>
    <xf numFmtId="0" fontId="0" fillId="5" borderId="2" xfId="0" applyFont="1" applyFill="1" applyBorder="1" applyAlignment="1">
      <alignment horizontal="center"/>
    </xf>
    <xf numFmtId="2" fontId="0" fillId="0" borderId="2" xfId="0" applyNumberFormat="1" applyFont="1" applyFill="1" applyBorder="1" applyAlignment="1">
      <alignment horizontal="center"/>
    </xf>
    <xf numFmtId="9" fontId="0" fillId="0" borderId="2" xfId="0" applyNumberFormat="1" applyFont="1" applyFill="1" applyBorder="1" applyAlignment="1">
      <alignment horizontal="center"/>
    </xf>
    <xf numFmtId="0" fontId="0" fillId="9" borderId="2" xfId="0" applyFont="1" applyFill="1" applyBorder="1" applyAlignment="1">
      <alignment horizontal="left"/>
    </xf>
    <xf numFmtId="0" fontId="0" fillId="8" borderId="0" xfId="0" applyFont="1" applyFill="1" applyAlignment="1">
      <alignment horizontal="left"/>
    </xf>
    <xf numFmtId="0" fontId="0" fillId="5" borderId="0" xfId="0" applyFont="1" applyFill="1" applyAlignment="1">
      <alignment horizontal="left"/>
    </xf>
    <xf numFmtId="0" fontId="23" fillId="10" borderId="2" xfId="0" applyFont="1" applyFill="1" applyBorder="1" applyAlignment="1">
      <alignment horizontal="left"/>
    </xf>
    <xf numFmtId="2" fontId="0" fillId="5" borderId="0" xfId="0" applyNumberFormat="1" applyFill="1" applyAlignment="1">
      <alignment horizontal="center" vertical="center"/>
    </xf>
    <xf numFmtId="0" fontId="24" fillId="11" borderId="0" xfId="0" applyFont="1" applyFill="1"/>
    <xf numFmtId="2" fontId="24" fillId="11" borderId="0" xfId="0" applyNumberFormat="1" applyFont="1" applyFill="1"/>
    <xf numFmtId="9" fontId="24" fillId="11" borderId="0" xfId="1" applyFont="1" applyFill="1"/>
    <xf numFmtId="0" fontId="0" fillId="5" borderId="0" xfId="0" applyFill="1"/>
    <xf numFmtId="22" fontId="3" fillId="12" borderId="2" xfId="0" applyNumberFormat="1" applyFont="1" applyFill="1" applyBorder="1" applyAlignment="1">
      <alignment horizontal="justify" vertical="center" wrapText="1"/>
    </xf>
    <xf numFmtId="0" fontId="25" fillId="13" borderId="0" xfId="0" applyFont="1" applyFill="1"/>
    <xf numFmtId="14" fontId="0" fillId="0" borderId="0" xfId="0" applyNumberFormat="1" applyAlignment="1">
      <alignment horizontal="left"/>
    </xf>
    <xf numFmtId="0" fontId="26" fillId="0" borderId="6" xfId="0" applyFont="1" applyFill="1" applyBorder="1" applyAlignment="1">
      <alignment horizontal="center" vertical="top" wrapText="1"/>
    </xf>
    <xf numFmtId="171" fontId="0" fillId="0" borderId="0" xfId="0" applyNumberFormat="1"/>
    <xf numFmtId="20" fontId="0" fillId="0" borderId="0" xfId="0" applyNumberFormat="1"/>
    <xf numFmtId="0" fontId="4" fillId="14" borderId="2" xfId="0" applyFont="1" applyFill="1" applyBorder="1" applyAlignment="1">
      <alignment horizontal="center" vertical="top" wrapText="1"/>
    </xf>
    <xf numFmtId="46" fontId="0" fillId="0" borderId="0" xfId="0" applyNumberFormat="1"/>
    <xf numFmtId="169" fontId="0" fillId="0" borderId="0" xfId="0" applyNumberFormat="1" applyFill="1"/>
    <xf numFmtId="166" fontId="1" fillId="0" borderId="0" xfId="0" applyNumberFormat="1" applyFont="1"/>
    <xf numFmtId="20" fontId="1" fillId="0" borderId="0" xfId="0" applyNumberFormat="1" applyFont="1"/>
    <xf numFmtId="20" fontId="1" fillId="0" borderId="0" xfId="0" applyNumberFormat="1" applyFont="1" applyAlignment="1">
      <alignment horizontal="center" vertical="center"/>
    </xf>
    <xf numFmtId="166" fontId="27" fillId="12" borderId="27" xfId="0" applyNumberFormat="1" applyFont="1" applyFill="1" applyBorder="1"/>
    <xf numFmtId="169" fontId="0" fillId="0" borderId="28" xfId="0" applyNumberFormat="1" applyFont="1" applyBorder="1"/>
    <xf numFmtId="0" fontId="28" fillId="0" borderId="4" xfId="0" applyFont="1" applyFill="1" applyBorder="1" applyAlignment="1">
      <alignment horizontal="justify" vertical="center" wrapText="1"/>
    </xf>
    <xf numFmtId="0" fontId="28" fillId="0" borderId="2" xfId="0" applyFont="1" applyFill="1" applyBorder="1" applyAlignment="1">
      <alignment horizontal="justify" vertical="center" wrapText="1"/>
    </xf>
    <xf numFmtId="0" fontId="28" fillId="0" borderId="2" xfId="0" applyFont="1" applyFill="1" applyBorder="1" applyAlignment="1">
      <alignment horizontal="left" vertical="top" wrapText="1"/>
    </xf>
    <xf numFmtId="164" fontId="28" fillId="0" borderId="0" xfId="0" applyNumberFormat="1" applyFont="1" applyFill="1" applyAlignment="1">
      <alignment horizontal="justify" vertical="center" wrapText="1"/>
    </xf>
    <xf numFmtId="164" fontId="28" fillId="0" borderId="2" xfId="0" applyNumberFormat="1" applyFont="1" applyFill="1" applyBorder="1"/>
    <xf numFmtId="22" fontId="28" fillId="0" borderId="2" xfId="0" applyNumberFormat="1" applyFont="1" applyFill="1" applyBorder="1"/>
    <xf numFmtId="165" fontId="28" fillId="0" borderId="3" xfId="0" applyNumberFormat="1" applyFont="1" applyFill="1" applyBorder="1" applyAlignment="1">
      <alignment horizontal="justify" vertical="center" wrapText="1"/>
    </xf>
    <xf numFmtId="166" fontId="29" fillId="0" borderId="1" xfId="0" applyNumberFormat="1" applyFont="1" applyFill="1" applyBorder="1"/>
    <xf numFmtId="171" fontId="0" fillId="0" borderId="0" xfId="0" applyNumberFormat="1" applyFill="1"/>
    <xf numFmtId="0" fontId="28" fillId="0" borderId="7" xfId="0" applyFont="1" applyFill="1" applyBorder="1" applyAlignment="1">
      <alignment horizontal="justify" vertical="center" wrapText="1"/>
    </xf>
    <xf numFmtId="0" fontId="28" fillId="0" borderId="3" xfId="0" applyFont="1" applyFill="1" applyBorder="1" applyAlignment="1">
      <alignment horizontal="justify" vertical="center" wrapText="1"/>
    </xf>
    <xf numFmtId="0" fontId="28" fillId="0" borderId="3" xfId="0" applyFont="1" applyFill="1" applyBorder="1" applyAlignment="1">
      <alignment horizontal="left" vertical="top" wrapText="1"/>
    </xf>
    <xf numFmtId="164" fontId="28" fillId="0" borderId="0" xfId="0" applyNumberFormat="1" applyFont="1" applyFill="1" applyBorder="1" applyAlignment="1">
      <alignment horizontal="justify" vertical="center" wrapText="1"/>
    </xf>
    <xf numFmtId="164" fontId="28" fillId="0" borderId="3" xfId="0" applyNumberFormat="1" applyFont="1" applyFill="1" applyBorder="1"/>
    <xf numFmtId="0" fontId="0" fillId="0" borderId="0" xfId="0" applyBorder="1" applyAlignment="1">
      <alignment horizontal="center" vertical="center"/>
    </xf>
    <xf numFmtId="166" fontId="29" fillId="0" borderId="10" xfId="0" applyNumberFormat="1" applyFont="1" applyFill="1" applyBorder="1"/>
    <xf numFmtId="171" fontId="0" fillId="0" borderId="0" xfId="0" applyNumberFormat="1" applyFill="1" applyBorder="1"/>
    <xf numFmtId="169" fontId="0" fillId="0" borderId="0" xfId="0" applyNumberFormat="1" applyFill="1" applyBorder="1"/>
    <xf numFmtId="0" fontId="28" fillId="0" borderId="2" xfId="0" applyFont="1" applyFill="1" applyBorder="1"/>
    <xf numFmtId="164" fontId="3" fillId="0" borderId="2" xfId="0" applyNumberFormat="1" applyFont="1" applyFill="1" applyBorder="1"/>
    <xf numFmtId="164" fontId="3" fillId="0" borderId="0" xfId="0" applyNumberFormat="1" applyFont="1" applyFill="1" applyAlignment="1">
      <alignment horizontal="justify" vertical="center" wrapText="1"/>
    </xf>
    <xf numFmtId="164" fontId="3" fillId="0" borderId="3" xfId="0" applyNumberFormat="1" applyFont="1" applyFill="1" applyBorder="1"/>
    <xf numFmtId="0" fontId="0" fillId="0" borderId="0" xfId="0" applyAlignment="1">
      <alignment horizontal="center"/>
    </xf>
    <xf numFmtId="0" fontId="0" fillId="5" borderId="1" xfId="0" applyFill="1" applyBorder="1" applyAlignment="1" applyProtection="1">
      <alignment horizontal="center"/>
      <protection locked="0"/>
    </xf>
    <xf numFmtId="0" fontId="0" fillId="5" borderId="11" xfId="0" applyFill="1" applyBorder="1" applyAlignment="1" applyProtection="1">
      <alignment horizontal="center"/>
      <protection locked="0"/>
    </xf>
    <xf numFmtId="0" fontId="0" fillId="5" borderId="4" xfId="0" applyFill="1" applyBorder="1" applyAlignment="1" applyProtection="1">
      <alignment horizontal="center"/>
      <protection locked="0"/>
    </xf>
    <xf numFmtId="0" fontId="20" fillId="0" borderId="0" xfId="0" applyFont="1" applyAlignment="1">
      <alignment horizontal="center"/>
    </xf>
    <xf numFmtId="0" fontId="9" fillId="4" borderId="8" xfId="0" applyFont="1" applyFill="1" applyBorder="1" applyAlignment="1">
      <alignment horizontal="center" vertical="center" wrapText="1"/>
    </xf>
    <xf numFmtId="0" fontId="9" fillId="4" borderId="12" xfId="0" applyFont="1" applyFill="1" applyBorder="1" applyAlignment="1">
      <alignment horizontal="center" vertical="center" wrapText="1"/>
    </xf>
    <xf numFmtId="0" fontId="9" fillId="9" borderId="0" xfId="0" applyFont="1" applyFill="1" applyBorder="1" applyAlignment="1">
      <alignment horizontal="center" vertical="center" wrapText="1"/>
    </xf>
    <xf numFmtId="0" fontId="9" fillId="9" borderId="14" xfId="0" applyFont="1" applyFill="1" applyBorder="1" applyAlignment="1">
      <alignment horizontal="center" vertical="center" wrapText="1"/>
    </xf>
    <xf numFmtId="0" fontId="11" fillId="10" borderId="0" xfId="0" applyFont="1" applyFill="1" applyBorder="1" applyAlignment="1">
      <alignment horizontal="center" vertical="center" wrapText="1"/>
    </xf>
    <xf numFmtId="0" fontId="11" fillId="10" borderId="14" xfId="0" applyFont="1" applyFill="1" applyBorder="1" applyAlignment="1">
      <alignment horizontal="center" vertical="center" wrapText="1"/>
    </xf>
    <xf numFmtId="0" fontId="0" fillId="0" borderId="0" xfId="0" applyAlignment="1">
      <alignment horizontal="center" textRotation="255"/>
    </xf>
    <xf numFmtId="0" fontId="0" fillId="0" borderId="0" xfId="0" applyNumberFormat="1" applyAlignment="1">
      <alignment horizontal="center" vertical="center" textRotation="255"/>
    </xf>
    <xf numFmtId="2" fontId="0" fillId="9" borderId="2" xfId="0" applyNumberFormat="1" applyFont="1" applyFill="1" applyBorder="1" applyAlignment="1">
      <alignment horizontal="center" vertical="center"/>
    </xf>
    <xf numFmtId="0" fontId="0" fillId="9" borderId="2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0" fontId="22" fillId="9" borderId="10" xfId="0" applyFont="1" applyFill="1" applyBorder="1" applyAlignment="1">
      <alignment horizontal="center" vertical="center" wrapText="1"/>
    </xf>
    <xf numFmtId="0" fontId="22" fillId="9" borderId="7" xfId="0" applyFont="1" applyFill="1" applyBorder="1" applyAlignment="1">
      <alignment horizontal="center" vertical="center" wrapText="1"/>
    </xf>
    <xf numFmtId="0" fontId="22" fillId="9" borderId="25" xfId="0" applyFont="1" applyFill="1" applyBorder="1" applyAlignment="1">
      <alignment horizontal="center" vertical="center" wrapText="1"/>
    </xf>
    <xf numFmtId="0" fontId="22" fillId="9" borderId="14" xfId="0" applyFont="1" applyFill="1" applyBorder="1" applyAlignment="1">
      <alignment horizontal="center" vertical="center" wrapText="1"/>
    </xf>
    <xf numFmtId="0" fontId="22" fillId="9" borderId="26" xfId="0" applyFont="1" applyFill="1" applyBorder="1" applyAlignment="1">
      <alignment horizontal="center" vertical="center" wrapText="1"/>
    </xf>
    <xf numFmtId="0" fontId="22" fillId="9" borderId="5" xfId="0" applyFont="1" applyFill="1" applyBorder="1" applyAlignment="1">
      <alignment horizontal="center" vertical="center" wrapText="1"/>
    </xf>
    <xf numFmtId="0" fontId="0" fillId="5" borderId="0" xfId="0" applyFont="1" applyFill="1" applyAlignment="1">
      <alignment horizontal="right" wrapText="1"/>
    </xf>
    <xf numFmtId="0" fontId="0" fillId="5" borderId="0" xfId="0" applyFont="1" applyFill="1" applyAlignment="1">
      <alignment horizontal="center" vertical="center" wrapText="1"/>
    </xf>
    <xf numFmtId="0" fontId="0" fillId="5" borderId="0" xfId="0" applyFont="1" applyFill="1" applyAlignment="1">
      <alignment horizontal="center" wrapText="1"/>
    </xf>
    <xf numFmtId="0" fontId="22" fillId="10" borderId="10" xfId="0" applyFont="1" applyFill="1" applyBorder="1" applyAlignment="1">
      <alignment horizontal="center" vertical="center" wrapText="1"/>
    </xf>
    <xf numFmtId="0" fontId="22" fillId="10" borderId="7" xfId="0" applyFont="1" applyFill="1" applyBorder="1" applyAlignment="1">
      <alignment horizontal="center" vertical="center" wrapText="1"/>
    </xf>
    <xf numFmtId="0" fontId="22" fillId="10" borderId="25" xfId="0" applyFont="1" applyFill="1" applyBorder="1" applyAlignment="1">
      <alignment horizontal="center" vertical="center" wrapText="1"/>
    </xf>
    <xf numFmtId="0" fontId="22" fillId="10" borderId="14" xfId="0" applyFont="1" applyFill="1" applyBorder="1" applyAlignment="1">
      <alignment horizontal="center" vertical="center" wrapText="1"/>
    </xf>
    <xf numFmtId="0" fontId="22" fillId="10" borderId="26" xfId="0" applyFont="1" applyFill="1" applyBorder="1" applyAlignment="1">
      <alignment horizontal="center" vertical="center" wrapText="1"/>
    </xf>
    <xf numFmtId="0" fontId="22" fillId="10" borderId="5" xfId="0" applyFont="1" applyFill="1" applyBorder="1" applyAlignment="1">
      <alignment horizontal="center" vertical="center" wrapText="1"/>
    </xf>
  </cellXfs>
  <cellStyles count="2">
    <cellStyle name="Normal" xfId="0" builtinId="0"/>
    <cellStyle name="Percent" xfId="1" builtinId="5"/>
  </cellStyles>
  <dxfs count="42">
    <dxf>
      <alignment wrapText="1" readingOrder="0"/>
    </dxf>
    <dxf>
      <alignment horizontal="center" readingOrder="0"/>
    </dxf>
    <dxf>
      <numFmt numFmtId="2" formatCode="0.00"/>
    </dxf>
    <dxf>
      <alignment wrapText="1" readingOrder="0"/>
    </dxf>
    <dxf>
      <numFmt numFmtId="2" formatCode="0.00"/>
    </dxf>
    <dxf>
      <alignment horizontal="center" readingOrder="0"/>
    </dxf>
    <dxf>
      <numFmt numFmtId="169" formatCode="[h]:mm:ss;@"/>
      <fill>
        <patternFill patternType="none">
          <fgColor indexed="64"/>
          <bgColor indexed="65"/>
        </patternFill>
      </fill>
    </dxf>
    <dxf>
      <numFmt numFmtId="171" formatCode="dd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0.00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Verdana"/>
        <scheme val="none"/>
      </font>
      <numFmt numFmtId="165" formatCode="[hh]&quot; h&quot;\ mm&quot; m&quot;\ "/>
      <fill>
        <patternFill patternType="none">
          <fgColor indexed="64"/>
          <bgColor auto="1"/>
        </patternFill>
      </fill>
      <alignment horizontal="justify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Verdana"/>
        <scheme val="none"/>
      </font>
      <fill>
        <patternFill patternType="none">
          <fgColor indexed="64"/>
          <bgColor auto="1"/>
        </patternFill>
      </fill>
      <alignment horizontal="justify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Verdana"/>
        <scheme val="none"/>
      </font>
      <numFmt numFmtId="27" formatCode="dd/mm/yyyy\ hh:mm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Verdana"/>
        <scheme val="none"/>
      </font>
      <numFmt numFmtId="27" formatCode="dd/mm/yyyy\ hh:mm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Verdana"/>
        <scheme val="none"/>
      </font>
      <numFmt numFmtId="30" formatCode="@"/>
      <fill>
        <patternFill patternType="none">
          <fgColor indexed="64"/>
          <bgColor auto="1"/>
        </patternFill>
      </fill>
      <alignment horizontal="justify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Verdana"/>
        <scheme val="none"/>
      </font>
      <numFmt numFmtId="164" formatCode="[$-F400]h:mm:ss\ AM/PM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Verdana"/>
        <scheme val="none"/>
      </font>
      <numFmt numFmtId="164" formatCode="[$-F400]h:mm:ss\ AM/PM"/>
      <fill>
        <patternFill patternType="none">
          <fgColor indexed="64"/>
          <bgColor indexed="65"/>
        </patternFill>
      </fill>
      <alignment horizontal="justify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Verdana"/>
        <scheme val="none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Verdana"/>
        <scheme val="none"/>
      </font>
      <fill>
        <patternFill patternType="none">
          <fgColor indexed="64"/>
          <bgColor auto="1"/>
        </patternFill>
      </fill>
      <alignment horizontal="justify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Verdana"/>
        <scheme val="none"/>
      </font>
      <fill>
        <patternFill patternType="none">
          <fgColor indexed="64"/>
          <bgColor auto="1"/>
        </patternFill>
      </fill>
      <alignment horizontal="justify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Verdana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69" formatCode="[h]:mm:ss;@"/>
      <fill>
        <patternFill patternType="none">
          <fgColor indexed="64"/>
          <bgColor indexed="65"/>
        </patternFill>
      </fill>
    </dxf>
    <dxf>
      <numFmt numFmtId="171" formatCode="dd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0.00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Verdana"/>
        <scheme val="none"/>
      </font>
      <numFmt numFmtId="165" formatCode="[hh]&quot; h&quot;\ mm&quot; m&quot;\ "/>
      <fill>
        <patternFill patternType="none">
          <fgColor indexed="64"/>
          <bgColor auto="1"/>
        </patternFill>
      </fill>
      <alignment horizontal="justify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Verdana"/>
        <scheme val="none"/>
      </font>
      <fill>
        <patternFill patternType="none">
          <fgColor indexed="64"/>
          <bgColor auto="1"/>
        </patternFill>
      </fill>
      <alignment horizontal="justify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Verdana"/>
        <scheme val="none"/>
      </font>
      <numFmt numFmtId="27" formatCode="dd/mm/yyyy\ hh:mm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Verdana"/>
        <scheme val="none"/>
      </font>
      <numFmt numFmtId="27" formatCode="dd/mm/yyyy\ hh:mm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Verdana"/>
        <scheme val="none"/>
      </font>
      <numFmt numFmtId="30" formatCode="@"/>
      <fill>
        <patternFill patternType="none">
          <fgColor indexed="64"/>
          <bgColor auto="1"/>
        </patternFill>
      </fill>
      <alignment horizontal="justify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Verdana"/>
        <scheme val="none"/>
      </font>
      <numFmt numFmtId="164" formatCode="[$-F400]h:mm:ss\ AM/PM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Verdana"/>
        <scheme val="none"/>
      </font>
      <numFmt numFmtId="164" formatCode="[$-F400]h:mm:ss\ AM/PM"/>
      <fill>
        <patternFill patternType="none">
          <fgColor indexed="64"/>
          <bgColor indexed="65"/>
        </patternFill>
      </fill>
      <alignment horizontal="justify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Verdana"/>
        <scheme val="none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Verdana"/>
        <scheme val="none"/>
      </font>
      <fill>
        <patternFill patternType="none">
          <fgColor indexed="64"/>
          <bgColor auto="1"/>
        </patternFill>
      </fill>
      <alignment horizontal="justify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Verdana"/>
        <scheme val="none"/>
      </font>
      <fill>
        <patternFill patternType="none">
          <fgColor indexed="64"/>
          <bgColor auto="1"/>
        </patternFill>
      </fill>
      <alignment horizontal="justify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none">
          <fgColor rgb="FF000000"/>
          <bgColor auto="1"/>
        </patternFill>
      </fill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Verdana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[Banco_Dados_PAD.xlsx]Estudo Inicial PADs!MÉDIA DE DIAS GERAL POR COORDENADORIA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Média</a:t>
            </a:r>
            <a:r>
              <a:rPr lang="en-US" baseline="0"/>
              <a:t> de Dias Geral por Coordenadoria</a:t>
            </a:r>
            <a:br>
              <a:rPr lang="en-US" baseline="0"/>
            </a:br>
            <a:r>
              <a:rPr lang="en-US" baseline="0"/>
              <a:t>38 PADS Coletados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2D050"/>
          </a:solidFill>
          <a:ln>
            <a:noFill/>
          </a:ln>
          <a:effectLst/>
        </c:spPr>
      </c:pivotFmt>
      <c:pivotFmt>
        <c:idx val="2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'Estudo Inicial PADs'!$D$52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036-41CF-B04C-D58F079C884D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036-41CF-B04C-D58F079C884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'Estudo Inicial PADs'!$C$53:$C$55</c:f>
              <c:strCache>
                <c:ptCount val="2"/>
                <c:pt idx="0">
                  <c:v>Coordenadoria de Segurança , Transporte e Apoio Administrativo</c:v>
                </c:pt>
                <c:pt idx="1">
                  <c:v>Secretaria de Gestão de Serviços</c:v>
                </c:pt>
              </c:strCache>
            </c:strRef>
          </c:cat>
          <c:val>
            <c:numRef>
              <c:f>'Estudo Inicial PADs'!$D$53:$D$55</c:f>
              <c:numCache>
                <c:formatCode>0.00</c:formatCode>
                <c:ptCount val="2"/>
                <c:pt idx="0">
                  <c:v>169.66666666666666</c:v>
                </c:pt>
                <c:pt idx="1">
                  <c:v>143.79310344827587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036-41CF-B04C-D58F079C8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5434312"/>
        <c:axId val="475433920"/>
      </c:barChart>
      <c:catAx>
        <c:axId val="475434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75433920"/>
        <c:crosses val="autoZero"/>
        <c:auto val="1"/>
        <c:lblAlgn val="ctr"/>
        <c:lblOffset val="100"/>
        <c:noMultiLvlLbl val="0"/>
      </c:catAx>
      <c:valAx>
        <c:axId val="47543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75434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[Banco_Dados_PAD.xlsx]Estudo Inicial PADs!MÉDIA DE DIAS GERAL POR FORMA DE CONTRATAÇÃO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Média</a:t>
            </a:r>
            <a:r>
              <a:rPr lang="en-US" baseline="0"/>
              <a:t> de Dias Geral Por Forma de Contratação</a:t>
            </a:r>
            <a:br>
              <a:rPr lang="en-US" baseline="0"/>
            </a:br>
            <a:r>
              <a:rPr lang="en-US" baseline="0"/>
              <a:t>38 PADS Coletados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'Estudo Inicial PADs'!$D$60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'Estudo Inicial PADs'!$C$61:$C$64</c:f>
              <c:strCache>
                <c:ptCount val="3"/>
                <c:pt idx="0">
                  <c:v>Dispensa</c:v>
                </c:pt>
                <c:pt idx="1">
                  <c:v>Licitação</c:v>
                </c:pt>
                <c:pt idx="2">
                  <c:v>Registro Preços</c:v>
                </c:pt>
              </c:strCache>
            </c:strRef>
          </c:cat>
          <c:val>
            <c:numRef>
              <c:f>'Estudo Inicial PADs'!$D$61:$D$64</c:f>
              <c:numCache>
                <c:formatCode>0.00</c:formatCode>
                <c:ptCount val="3"/>
                <c:pt idx="0">
                  <c:v>88.15384615384616</c:v>
                </c:pt>
                <c:pt idx="1">
                  <c:v>200.27777777777777</c:v>
                </c:pt>
                <c:pt idx="2">
                  <c:v>135.14285714285714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A9-4C5A-9BD0-8E3F752AC0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5428040"/>
        <c:axId val="475430784"/>
      </c:barChart>
      <c:catAx>
        <c:axId val="475428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75430784"/>
        <c:crosses val="autoZero"/>
        <c:auto val="1"/>
        <c:lblAlgn val="ctr"/>
        <c:lblOffset val="100"/>
        <c:noMultiLvlLbl val="0"/>
      </c:catAx>
      <c:valAx>
        <c:axId val="47543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75428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[Banco_Dados_PAD.xlsx]GRAFICOS DINAMICOS -MEASURE!Tabela dinâmica1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Média</a:t>
            </a:r>
            <a:r>
              <a:rPr lang="pt-BR" baseline="0"/>
              <a:t> de Dias  por Trâmite</a:t>
            </a:r>
            <a:br>
              <a:rPr lang="pt-BR" baseline="0"/>
            </a:br>
            <a:r>
              <a:rPr lang="pt-BR" baseline="0"/>
              <a:t>Unidades da  SECGS</a:t>
            </a:r>
            <a:br>
              <a:rPr lang="pt-BR" baseline="0"/>
            </a:br>
            <a:r>
              <a:rPr lang="pt-BR" baseline="0"/>
              <a:t>38 PADS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radarChart>
        <c:radarStyle val="marker"/>
        <c:varyColors val="0"/>
        <c:ser>
          <c:idx val="0"/>
          <c:order val="0"/>
          <c:tx>
            <c:strRef>
              <c:f>'GRAFICOS DINAMICOS -MEASURE'!$D$3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'GRAFICOS DINAMICOS -MEASURE'!$C$4:$C$14</c:f>
              <c:strCache>
                <c:ptCount val="10"/>
                <c:pt idx="0">
                  <c:v>CIP</c:v>
                </c:pt>
                <c:pt idx="1">
                  <c:v>CSTA</c:v>
                </c:pt>
                <c:pt idx="2">
                  <c:v>SAPRE</c:v>
                </c:pt>
                <c:pt idx="3">
                  <c:v>SECGS</c:v>
                </c:pt>
                <c:pt idx="4">
                  <c:v>SESEG</c:v>
                </c:pt>
                <c:pt idx="5">
                  <c:v>SMIC</c:v>
                </c:pt>
                <c:pt idx="6">
                  <c:v>SMIN</c:v>
                </c:pt>
                <c:pt idx="7">
                  <c:v>SOP</c:v>
                </c:pt>
                <c:pt idx="8">
                  <c:v>ST</c:v>
                </c:pt>
                <c:pt idx="9">
                  <c:v>ASG</c:v>
                </c:pt>
              </c:strCache>
            </c:strRef>
          </c:cat>
          <c:val>
            <c:numRef>
              <c:f>'GRAFICOS DINAMICOS -MEASURE'!$D$4:$D$14</c:f>
              <c:numCache>
                <c:formatCode>General</c:formatCode>
                <c:ptCount val="10"/>
                <c:pt idx="0">
                  <c:v>3.099897119341525</c:v>
                </c:pt>
                <c:pt idx="1">
                  <c:v>8.6041666666668402</c:v>
                </c:pt>
                <c:pt idx="2">
                  <c:v>22.488304093568189</c:v>
                </c:pt>
                <c:pt idx="3">
                  <c:v>2.3419704861112223</c:v>
                </c:pt>
                <c:pt idx="4">
                  <c:v>11.384280303029795</c:v>
                </c:pt>
                <c:pt idx="5">
                  <c:v>9.9357940821257369</c:v>
                </c:pt>
                <c:pt idx="6">
                  <c:v>23.999826388889232</c:v>
                </c:pt>
                <c:pt idx="7">
                  <c:v>4.6644965277769188</c:v>
                </c:pt>
                <c:pt idx="8">
                  <c:v>3.2626736111105856</c:v>
                </c:pt>
                <c:pt idx="9">
                  <c:v>2.7852623456791559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C4-4C43-9C34-D36AE32A00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5428432"/>
        <c:axId val="475432744"/>
      </c:radarChart>
      <c:catAx>
        <c:axId val="475428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75432744"/>
        <c:crosses val="autoZero"/>
        <c:auto val="1"/>
        <c:lblAlgn val="ctr"/>
        <c:lblOffset val="100"/>
        <c:noMultiLvlLbl val="0"/>
      </c:catAx>
      <c:valAx>
        <c:axId val="475432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75428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javascript:void(0);" TargetMode="Externa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javascript:void(0);" TargetMode="Externa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2" Type="http://schemas.openxmlformats.org/officeDocument/2006/relationships/image" Target="../media/image2.emf"/><Relationship Id="rId1" Type="http://schemas.openxmlformats.org/officeDocument/2006/relationships/chart" Target="../charts/chart3.xml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javascript:void(0);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1407</xdr:row>
      <xdr:rowOff>0</xdr:rowOff>
    </xdr:from>
    <xdr:to>
      <xdr:col>5</xdr:col>
      <xdr:colOff>152400</xdr:colOff>
      <xdr:row>1407</xdr:row>
      <xdr:rowOff>133350</xdr:rowOff>
    </xdr:to>
    <xdr:pic>
      <xdr:nvPicPr>
        <xdr:cNvPr id="2" name="Picture 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261155-5254-464F-9D99-7F2B1B55D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1199375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1408</xdr:row>
      <xdr:rowOff>0</xdr:rowOff>
    </xdr:from>
    <xdr:to>
      <xdr:col>5</xdr:col>
      <xdr:colOff>152400</xdr:colOff>
      <xdr:row>1408</xdr:row>
      <xdr:rowOff>133350</xdr:rowOff>
    </xdr:to>
    <xdr:pic>
      <xdr:nvPicPr>
        <xdr:cNvPr id="3" name="Picture 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1AE98E-E5B2-4A74-9C3D-377F3EF429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1523225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1409</xdr:row>
      <xdr:rowOff>0</xdr:rowOff>
    </xdr:from>
    <xdr:to>
      <xdr:col>5</xdr:col>
      <xdr:colOff>152400</xdr:colOff>
      <xdr:row>1409</xdr:row>
      <xdr:rowOff>133350</xdr:rowOff>
    </xdr:to>
    <xdr:pic>
      <xdr:nvPicPr>
        <xdr:cNvPr id="4" name="Picture 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FEBC23-D2CC-4E5F-92A2-F7FA9F44B2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1847075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1410</xdr:row>
      <xdr:rowOff>0</xdr:rowOff>
    </xdr:from>
    <xdr:to>
      <xdr:col>5</xdr:col>
      <xdr:colOff>152400</xdr:colOff>
      <xdr:row>1410</xdr:row>
      <xdr:rowOff>133350</xdr:rowOff>
    </xdr:to>
    <xdr:pic>
      <xdr:nvPicPr>
        <xdr:cNvPr id="5" name="Picture 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816547-4D55-4B9D-9C6C-71D69A815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2170925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1411</xdr:row>
      <xdr:rowOff>0</xdr:rowOff>
    </xdr:from>
    <xdr:to>
      <xdr:col>5</xdr:col>
      <xdr:colOff>152400</xdr:colOff>
      <xdr:row>1411</xdr:row>
      <xdr:rowOff>133350</xdr:rowOff>
    </xdr:to>
    <xdr:pic>
      <xdr:nvPicPr>
        <xdr:cNvPr id="6" name="Picture 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BD2C28-7B43-4F6C-B527-82A4D657B5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2494775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1412</xdr:row>
      <xdr:rowOff>0</xdr:rowOff>
    </xdr:from>
    <xdr:to>
      <xdr:col>5</xdr:col>
      <xdr:colOff>152400</xdr:colOff>
      <xdr:row>1412</xdr:row>
      <xdr:rowOff>133350</xdr:rowOff>
    </xdr:to>
    <xdr:pic>
      <xdr:nvPicPr>
        <xdr:cNvPr id="7" name="Picture 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B3E51D-5BBC-4D8E-950E-F88D359EC5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2818625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1413</xdr:row>
      <xdr:rowOff>0</xdr:rowOff>
    </xdr:from>
    <xdr:to>
      <xdr:col>5</xdr:col>
      <xdr:colOff>152400</xdr:colOff>
      <xdr:row>1413</xdr:row>
      <xdr:rowOff>133350</xdr:rowOff>
    </xdr:to>
    <xdr:pic>
      <xdr:nvPicPr>
        <xdr:cNvPr id="8" name="Picture 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A995F9-4754-4792-9634-59379B8FC6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3142475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1414</xdr:row>
      <xdr:rowOff>0</xdr:rowOff>
    </xdr:from>
    <xdr:to>
      <xdr:col>5</xdr:col>
      <xdr:colOff>152400</xdr:colOff>
      <xdr:row>1414</xdr:row>
      <xdr:rowOff>133350</xdr:rowOff>
    </xdr:to>
    <xdr:pic>
      <xdr:nvPicPr>
        <xdr:cNvPr id="9" name="Picture 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E61D6F-900F-4851-9207-5D35460760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3142475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1415</xdr:row>
      <xdr:rowOff>0</xdr:rowOff>
    </xdr:from>
    <xdr:to>
      <xdr:col>5</xdr:col>
      <xdr:colOff>152400</xdr:colOff>
      <xdr:row>1415</xdr:row>
      <xdr:rowOff>133350</xdr:rowOff>
    </xdr:to>
    <xdr:pic>
      <xdr:nvPicPr>
        <xdr:cNvPr id="10" name="Picture 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D008F1-5A79-4ECB-B0D3-427C3F4C2E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3142475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1416</xdr:row>
      <xdr:rowOff>0</xdr:rowOff>
    </xdr:from>
    <xdr:to>
      <xdr:col>5</xdr:col>
      <xdr:colOff>152400</xdr:colOff>
      <xdr:row>1416</xdr:row>
      <xdr:rowOff>133350</xdr:rowOff>
    </xdr:to>
    <xdr:pic>
      <xdr:nvPicPr>
        <xdr:cNvPr id="11" name="Picture 10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89626D-D7B1-4BC2-A076-4A7A86EDB1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3142475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1417</xdr:row>
      <xdr:rowOff>0</xdr:rowOff>
    </xdr:from>
    <xdr:to>
      <xdr:col>5</xdr:col>
      <xdr:colOff>152400</xdr:colOff>
      <xdr:row>1417</xdr:row>
      <xdr:rowOff>133350</xdr:rowOff>
    </xdr:to>
    <xdr:pic>
      <xdr:nvPicPr>
        <xdr:cNvPr id="12" name="Picture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360DA0B-4284-49B4-B667-CAB89E372F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3142475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1418</xdr:row>
      <xdr:rowOff>0</xdr:rowOff>
    </xdr:from>
    <xdr:to>
      <xdr:col>5</xdr:col>
      <xdr:colOff>152400</xdr:colOff>
      <xdr:row>1418</xdr:row>
      <xdr:rowOff>133350</xdr:rowOff>
    </xdr:to>
    <xdr:pic>
      <xdr:nvPicPr>
        <xdr:cNvPr id="13" name="Picture 1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CB4A6C-5755-4859-B588-E7469831A0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3142475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1419</xdr:row>
      <xdr:rowOff>0</xdr:rowOff>
    </xdr:from>
    <xdr:to>
      <xdr:col>5</xdr:col>
      <xdr:colOff>152400</xdr:colOff>
      <xdr:row>1419</xdr:row>
      <xdr:rowOff>133350</xdr:rowOff>
    </xdr:to>
    <xdr:pic>
      <xdr:nvPicPr>
        <xdr:cNvPr id="14" name="Picture 1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148CA4-E51D-4012-BDB3-7FC9697DBF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3142475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1420</xdr:row>
      <xdr:rowOff>0</xdr:rowOff>
    </xdr:from>
    <xdr:to>
      <xdr:col>5</xdr:col>
      <xdr:colOff>152400</xdr:colOff>
      <xdr:row>1420</xdr:row>
      <xdr:rowOff>133350</xdr:rowOff>
    </xdr:to>
    <xdr:pic>
      <xdr:nvPicPr>
        <xdr:cNvPr id="15" name="Picture 1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E90ED0-7471-4D4B-9A53-5F7ECECCDF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3142475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1421</xdr:row>
      <xdr:rowOff>0</xdr:rowOff>
    </xdr:from>
    <xdr:to>
      <xdr:col>5</xdr:col>
      <xdr:colOff>152400</xdr:colOff>
      <xdr:row>1421</xdr:row>
      <xdr:rowOff>133350</xdr:rowOff>
    </xdr:to>
    <xdr:pic>
      <xdr:nvPicPr>
        <xdr:cNvPr id="16" name="Picture 1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D26A8E-3D14-4C3B-8B94-F861C13CC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3142475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1422</xdr:row>
      <xdr:rowOff>0</xdr:rowOff>
    </xdr:from>
    <xdr:to>
      <xdr:col>5</xdr:col>
      <xdr:colOff>152400</xdr:colOff>
      <xdr:row>1422</xdr:row>
      <xdr:rowOff>133350</xdr:rowOff>
    </xdr:to>
    <xdr:pic>
      <xdr:nvPicPr>
        <xdr:cNvPr id="17" name="Picture 1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BD83DDF-689B-4736-BE65-4488BDF974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3142475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1423</xdr:row>
      <xdr:rowOff>0</xdr:rowOff>
    </xdr:from>
    <xdr:to>
      <xdr:col>5</xdr:col>
      <xdr:colOff>152400</xdr:colOff>
      <xdr:row>1423</xdr:row>
      <xdr:rowOff>133350</xdr:rowOff>
    </xdr:to>
    <xdr:pic>
      <xdr:nvPicPr>
        <xdr:cNvPr id="18" name="Picture 1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E24590-C10D-40BE-B976-928CA738FC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3142475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1424</xdr:row>
      <xdr:rowOff>0</xdr:rowOff>
    </xdr:from>
    <xdr:to>
      <xdr:col>5</xdr:col>
      <xdr:colOff>152400</xdr:colOff>
      <xdr:row>1424</xdr:row>
      <xdr:rowOff>133350</xdr:rowOff>
    </xdr:to>
    <xdr:pic>
      <xdr:nvPicPr>
        <xdr:cNvPr id="19" name="Picture 1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88F48E-F31F-4CB2-BF40-35066521E7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3142475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1425</xdr:row>
      <xdr:rowOff>0</xdr:rowOff>
    </xdr:from>
    <xdr:to>
      <xdr:col>5</xdr:col>
      <xdr:colOff>152400</xdr:colOff>
      <xdr:row>1425</xdr:row>
      <xdr:rowOff>133350</xdr:rowOff>
    </xdr:to>
    <xdr:pic>
      <xdr:nvPicPr>
        <xdr:cNvPr id="20" name="Picture 1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022B1E-1183-40BA-999D-9A59F22853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3142475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1426</xdr:row>
      <xdr:rowOff>0</xdr:rowOff>
    </xdr:from>
    <xdr:to>
      <xdr:col>5</xdr:col>
      <xdr:colOff>152400</xdr:colOff>
      <xdr:row>1426</xdr:row>
      <xdr:rowOff>133350</xdr:rowOff>
    </xdr:to>
    <xdr:pic>
      <xdr:nvPicPr>
        <xdr:cNvPr id="21" name="Picture 20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515674-E6B9-4160-A5D6-2BC72BABA1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3142475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1427</xdr:row>
      <xdr:rowOff>0</xdr:rowOff>
    </xdr:from>
    <xdr:to>
      <xdr:col>5</xdr:col>
      <xdr:colOff>152400</xdr:colOff>
      <xdr:row>1427</xdr:row>
      <xdr:rowOff>133350</xdr:rowOff>
    </xdr:to>
    <xdr:pic>
      <xdr:nvPicPr>
        <xdr:cNvPr id="22" name="Picture 2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43E409-4766-4CCA-BE75-C67F57FC32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3466325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1428</xdr:row>
      <xdr:rowOff>0</xdr:rowOff>
    </xdr:from>
    <xdr:to>
      <xdr:col>5</xdr:col>
      <xdr:colOff>152400</xdr:colOff>
      <xdr:row>1428</xdr:row>
      <xdr:rowOff>133350</xdr:rowOff>
    </xdr:to>
    <xdr:pic>
      <xdr:nvPicPr>
        <xdr:cNvPr id="23" name="Picture 2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81C8BE-D232-46D1-A964-9D3C921CE7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3466325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1429</xdr:row>
      <xdr:rowOff>0</xdr:rowOff>
    </xdr:from>
    <xdr:to>
      <xdr:col>5</xdr:col>
      <xdr:colOff>152400</xdr:colOff>
      <xdr:row>1429</xdr:row>
      <xdr:rowOff>133350</xdr:rowOff>
    </xdr:to>
    <xdr:pic>
      <xdr:nvPicPr>
        <xdr:cNvPr id="24" name="Picture 2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16687C-E4DD-4E44-94B2-1D2DC98F2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3466325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1430</xdr:row>
      <xdr:rowOff>0</xdr:rowOff>
    </xdr:from>
    <xdr:to>
      <xdr:col>5</xdr:col>
      <xdr:colOff>152400</xdr:colOff>
      <xdr:row>1430</xdr:row>
      <xdr:rowOff>133350</xdr:rowOff>
    </xdr:to>
    <xdr:pic>
      <xdr:nvPicPr>
        <xdr:cNvPr id="25" name="Picture 2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2071B3-DCC6-454A-A76F-85C0DAF587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3466325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1431</xdr:row>
      <xdr:rowOff>0</xdr:rowOff>
    </xdr:from>
    <xdr:to>
      <xdr:col>5</xdr:col>
      <xdr:colOff>152400</xdr:colOff>
      <xdr:row>1431</xdr:row>
      <xdr:rowOff>133350</xdr:rowOff>
    </xdr:to>
    <xdr:pic>
      <xdr:nvPicPr>
        <xdr:cNvPr id="26" name="Picture 2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D5D328-94C0-4A24-BFBB-45A28DDB81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3466325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1432</xdr:row>
      <xdr:rowOff>0</xdr:rowOff>
    </xdr:from>
    <xdr:to>
      <xdr:col>5</xdr:col>
      <xdr:colOff>152400</xdr:colOff>
      <xdr:row>1432</xdr:row>
      <xdr:rowOff>133350</xdr:rowOff>
    </xdr:to>
    <xdr:pic>
      <xdr:nvPicPr>
        <xdr:cNvPr id="27" name="Picture 2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390D1F-9C3E-46BD-871E-209706B41B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3466325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1433</xdr:row>
      <xdr:rowOff>0</xdr:rowOff>
    </xdr:from>
    <xdr:to>
      <xdr:col>5</xdr:col>
      <xdr:colOff>152400</xdr:colOff>
      <xdr:row>1433</xdr:row>
      <xdr:rowOff>133350</xdr:rowOff>
    </xdr:to>
    <xdr:pic>
      <xdr:nvPicPr>
        <xdr:cNvPr id="28" name="Picture 2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0FFFD8-C370-4869-A6C0-EB6F929EE4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3466325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1434</xdr:row>
      <xdr:rowOff>0</xdr:rowOff>
    </xdr:from>
    <xdr:to>
      <xdr:col>5</xdr:col>
      <xdr:colOff>152400</xdr:colOff>
      <xdr:row>1434</xdr:row>
      <xdr:rowOff>133350</xdr:rowOff>
    </xdr:to>
    <xdr:pic>
      <xdr:nvPicPr>
        <xdr:cNvPr id="29" name="Picture 2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F34296-07CC-4383-8BA2-78B3D10BF0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3466325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1435</xdr:row>
      <xdr:rowOff>0</xdr:rowOff>
    </xdr:from>
    <xdr:to>
      <xdr:col>5</xdr:col>
      <xdr:colOff>152400</xdr:colOff>
      <xdr:row>1435</xdr:row>
      <xdr:rowOff>133350</xdr:rowOff>
    </xdr:to>
    <xdr:pic>
      <xdr:nvPicPr>
        <xdr:cNvPr id="30" name="Picture 2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A88704-6FAD-4F6C-A811-59E1CE55E5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3466325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1436</xdr:row>
      <xdr:rowOff>0</xdr:rowOff>
    </xdr:from>
    <xdr:to>
      <xdr:col>5</xdr:col>
      <xdr:colOff>152400</xdr:colOff>
      <xdr:row>1436</xdr:row>
      <xdr:rowOff>133350</xdr:rowOff>
    </xdr:to>
    <xdr:pic>
      <xdr:nvPicPr>
        <xdr:cNvPr id="31" name="Picture 30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1D309F4-30D3-4054-874F-5709C9F025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3466325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1437</xdr:row>
      <xdr:rowOff>0</xdr:rowOff>
    </xdr:from>
    <xdr:to>
      <xdr:col>5</xdr:col>
      <xdr:colOff>152400</xdr:colOff>
      <xdr:row>1437</xdr:row>
      <xdr:rowOff>133350</xdr:rowOff>
    </xdr:to>
    <xdr:pic>
      <xdr:nvPicPr>
        <xdr:cNvPr id="32" name="Picture 3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E004F3F-02A9-4939-9DA2-35732F8517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3466325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1438</xdr:row>
      <xdr:rowOff>0</xdr:rowOff>
    </xdr:from>
    <xdr:to>
      <xdr:col>5</xdr:col>
      <xdr:colOff>152400</xdr:colOff>
      <xdr:row>1438</xdr:row>
      <xdr:rowOff>133350</xdr:rowOff>
    </xdr:to>
    <xdr:pic>
      <xdr:nvPicPr>
        <xdr:cNvPr id="33" name="Picture 3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DDD1F5-3F07-4209-B744-D13501133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3466325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1439</xdr:row>
      <xdr:rowOff>0</xdr:rowOff>
    </xdr:from>
    <xdr:to>
      <xdr:col>5</xdr:col>
      <xdr:colOff>152400</xdr:colOff>
      <xdr:row>1439</xdr:row>
      <xdr:rowOff>133350</xdr:rowOff>
    </xdr:to>
    <xdr:pic>
      <xdr:nvPicPr>
        <xdr:cNvPr id="34" name="Picture 3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09CE21-49CD-4FD7-A944-CCC5681B7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3466325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1440</xdr:row>
      <xdr:rowOff>0</xdr:rowOff>
    </xdr:from>
    <xdr:to>
      <xdr:col>5</xdr:col>
      <xdr:colOff>152400</xdr:colOff>
      <xdr:row>1440</xdr:row>
      <xdr:rowOff>133350</xdr:rowOff>
    </xdr:to>
    <xdr:pic>
      <xdr:nvPicPr>
        <xdr:cNvPr id="35" name="Picture 3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F2DE9C-CE94-4CBF-97CD-330B59C2E1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3466325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1441</xdr:row>
      <xdr:rowOff>0</xdr:rowOff>
    </xdr:from>
    <xdr:to>
      <xdr:col>5</xdr:col>
      <xdr:colOff>152400</xdr:colOff>
      <xdr:row>1441</xdr:row>
      <xdr:rowOff>133350</xdr:rowOff>
    </xdr:to>
    <xdr:pic>
      <xdr:nvPicPr>
        <xdr:cNvPr id="36" name="Picture 3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C14EEE-0EF7-4777-AFE1-E0DAB47AAA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3466325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1442</xdr:row>
      <xdr:rowOff>0</xdr:rowOff>
    </xdr:from>
    <xdr:to>
      <xdr:col>5</xdr:col>
      <xdr:colOff>152400</xdr:colOff>
      <xdr:row>1442</xdr:row>
      <xdr:rowOff>133350</xdr:rowOff>
    </xdr:to>
    <xdr:pic>
      <xdr:nvPicPr>
        <xdr:cNvPr id="37" name="Picture 3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A51C53-7195-418C-9A49-4A8CB9F68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3466325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1443</xdr:row>
      <xdr:rowOff>0</xdr:rowOff>
    </xdr:from>
    <xdr:to>
      <xdr:col>5</xdr:col>
      <xdr:colOff>152400</xdr:colOff>
      <xdr:row>1443</xdr:row>
      <xdr:rowOff>133350</xdr:rowOff>
    </xdr:to>
    <xdr:pic>
      <xdr:nvPicPr>
        <xdr:cNvPr id="38" name="Picture 3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3774A53-4FA7-4B29-9DD0-29D8E464FB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3466325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1444</xdr:row>
      <xdr:rowOff>0</xdr:rowOff>
    </xdr:from>
    <xdr:to>
      <xdr:col>5</xdr:col>
      <xdr:colOff>152400</xdr:colOff>
      <xdr:row>1444</xdr:row>
      <xdr:rowOff>133350</xdr:rowOff>
    </xdr:to>
    <xdr:pic>
      <xdr:nvPicPr>
        <xdr:cNvPr id="39" name="Picture 3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D8CE2C-6288-466D-9EF7-8D870295F6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3466325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1445</xdr:row>
      <xdr:rowOff>0</xdr:rowOff>
    </xdr:from>
    <xdr:to>
      <xdr:col>5</xdr:col>
      <xdr:colOff>152400</xdr:colOff>
      <xdr:row>1445</xdr:row>
      <xdr:rowOff>133350</xdr:rowOff>
    </xdr:to>
    <xdr:pic>
      <xdr:nvPicPr>
        <xdr:cNvPr id="40" name="Picture 3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29A564-B000-4F7D-971B-A5F285E879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3466325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1446</xdr:row>
      <xdr:rowOff>0</xdr:rowOff>
    </xdr:from>
    <xdr:to>
      <xdr:col>5</xdr:col>
      <xdr:colOff>152400</xdr:colOff>
      <xdr:row>1446</xdr:row>
      <xdr:rowOff>133350</xdr:rowOff>
    </xdr:to>
    <xdr:pic>
      <xdr:nvPicPr>
        <xdr:cNvPr id="41" name="Picture 40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70825E-9C4E-47DF-A1EC-BC2CED4EDC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3466325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1447</xdr:row>
      <xdr:rowOff>0</xdr:rowOff>
    </xdr:from>
    <xdr:to>
      <xdr:col>5</xdr:col>
      <xdr:colOff>152400</xdr:colOff>
      <xdr:row>1447</xdr:row>
      <xdr:rowOff>133350</xdr:rowOff>
    </xdr:to>
    <xdr:pic>
      <xdr:nvPicPr>
        <xdr:cNvPr id="42" name="Picture 4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914E07-BA47-45AB-9DEB-ABAC6EC220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3466325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1448</xdr:row>
      <xdr:rowOff>0</xdr:rowOff>
    </xdr:from>
    <xdr:to>
      <xdr:col>5</xdr:col>
      <xdr:colOff>152400</xdr:colOff>
      <xdr:row>1448</xdr:row>
      <xdr:rowOff>133350</xdr:rowOff>
    </xdr:to>
    <xdr:pic>
      <xdr:nvPicPr>
        <xdr:cNvPr id="43" name="Picture 4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31D095F-600C-4F64-888A-90058582EA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3466325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1449</xdr:row>
      <xdr:rowOff>0</xdr:rowOff>
    </xdr:from>
    <xdr:to>
      <xdr:col>5</xdr:col>
      <xdr:colOff>152400</xdr:colOff>
      <xdr:row>1449</xdr:row>
      <xdr:rowOff>133350</xdr:rowOff>
    </xdr:to>
    <xdr:pic>
      <xdr:nvPicPr>
        <xdr:cNvPr id="44" name="Picture 4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B141C2-D2FE-48AF-8BE2-966834E195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3466325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1450</xdr:row>
      <xdr:rowOff>0</xdr:rowOff>
    </xdr:from>
    <xdr:to>
      <xdr:col>5</xdr:col>
      <xdr:colOff>152400</xdr:colOff>
      <xdr:row>1450</xdr:row>
      <xdr:rowOff>133350</xdr:rowOff>
    </xdr:to>
    <xdr:pic>
      <xdr:nvPicPr>
        <xdr:cNvPr id="45" name="Picture 4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1C0D52-8833-451A-B33E-7AE15780FC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3466325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1451</xdr:row>
      <xdr:rowOff>0</xdr:rowOff>
    </xdr:from>
    <xdr:to>
      <xdr:col>5</xdr:col>
      <xdr:colOff>152400</xdr:colOff>
      <xdr:row>1451</xdr:row>
      <xdr:rowOff>133350</xdr:rowOff>
    </xdr:to>
    <xdr:pic>
      <xdr:nvPicPr>
        <xdr:cNvPr id="46" name="Picture 4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5753AE-0D8F-470D-B936-B8BDEC7279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3466325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1452</xdr:row>
      <xdr:rowOff>0</xdr:rowOff>
    </xdr:from>
    <xdr:to>
      <xdr:col>5</xdr:col>
      <xdr:colOff>152400</xdr:colOff>
      <xdr:row>1452</xdr:row>
      <xdr:rowOff>133350</xdr:rowOff>
    </xdr:to>
    <xdr:pic>
      <xdr:nvPicPr>
        <xdr:cNvPr id="47" name="Picture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0B3057-7350-4DA1-9F6D-8E1A58795A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3466325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1453</xdr:row>
      <xdr:rowOff>0</xdr:rowOff>
    </xdr:from>
    <xdr:to>
      <xdr:col>5</xdr:col>
      <xdr:colOff>152400</xdr:colOff>
      <xdr:row>1453</xdr:row>
      <xdr:rowOff>133350</xdr:rowOff>
    </xdr:to>
    <xdr:pic>
      <xdr:nvPicPr>
        <xdr:cNvPr id="48" name="Picture 4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149BF2-EA11-4768-B7E5-FAFA419AAA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3466325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1454</xdr:row>
      <xdr:rowOff>0</xdr:rowOff>
    </xdr:from>
    <xdr:to>
      <xdr:col>5</xdr:col>
      <xdr:colOff>152400</xdr:colOff>
      <xdr:row>1454</xdr:row>
      <xdr:rowOff>133350</xdr:rowOff>
    </xdr:to>
    <xdr:pic>
      <xdr:nvPicPr>
        <xdr:cNvPr id="49" name="Picture 4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B33AEE-07E6-4201-A96F-D308465ABE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3790175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1455</xdr:row>
      <xdr:rowOff>0</xdr:rowOff>
    </xdr:from>
    <xdr:to>
      <xdr:col>5</xdr:col>
      <xdr:colOff>152400</xdr:colOff>
      <xdr:row>1455</xdr:row>
      <xdr:rowOff>133350</xdr:rowOff>
    </xdr:to>
    <xdr:pic>
      <xdr:nvPicPr>
        <xdr:cNvPr id="50" name="Picture 4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02AE02-566C-4495-9E41-4B62C0A1DC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3790175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1456</xdr:row>
      <xdr:rowOff>0</xdr:rowOff>
    </xdr:from>
    <xdr:to>
      <xdr:col>5</xdr:col>
      <xdr:colOff>152400</xdr:colOff>
      <xdr:row>1456</xdr:row>
      <xdr:rowOff>47625</xdr:rowOff>
    </xdr:to>
    <xdr:pic>
      <xdr:nvPicPr>
        <xdr:cNvPr id="5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0610BB5-2ACB-46CB-AB9C-C1B7C2C29D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37901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1457</xdr:row>
      <xdr:rowOff>0</xdr:rowOff>
    </xdr:from>
    <xdr:to>
      <xdr:col>5</xdr:col>
      <xdr:colOff>152400</xdr:colOff>
      <xdr:row>1457</xdr:row>
      <xdr:rowOff>104775</xdr:rowOff>
    </xdr:to>
    <xdr:pic>
      <xdr:nvPicPr>
        <xdr:cNvPr id="52" name="Imagem 1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EDC89F-FBF8-4E56-A6AD-1F52BBF91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41140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1458</xdr:row>
      <xdr:rowOff>0</xdr:rowOff>
    </xdr:from>
    <xdr:to>
      <xdr:col>5</xdr:col>
      <xdr:colOff>152400</xdr:colOff>
      <xdr:row>1458</xdr:row>
      <xdr:rowOff>104775</xdr:rowOff>
    </xdr:to>
    <xdr:pic>
      <xdr:nvPicPr>
        <xdr:cNvPr id="53" name="Imagem 1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1A517B-2661-4DE7-8100-C73C402A02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44378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1459</xdr:row>
      <xdr:rowOff>0</xdr:rowOff>
    </xdr:from>
    <xdr:to>
      <xdr:col>5</xdr:col>
      <xdr:colOff>152400</xdr:colOff>
      <xdr:row>1459</xdr:row>
      <xdr:rowOff>104775</xdr:rowOff>
    </xdr:to>
    <xdr:pic>
      <xdr:nvPicPr>
        <xdr:cNvPr id="54" name="Imagem 1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4BB321-5EDE-462D-8F55-08EDEBC424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47617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1460</xdr:row>
      <xdr:rowOff>0</xdr:rowOff>
    </xdr:from>
    <xdr:to>
      <xdr:col>5</xdr:col>
      <xdr:colOff>152400</xdr:colOff>
      <xdr:row>1460</xdr:row>
      <xdr:rowOff>104775</xdr:rowOff>
    </xdr:to>
    <xdr:pic>
      <xdr:nvPicPr>
        <xdr:cNvPr id="55" name="Imagem 1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2F72F3-8DED-409A-AFE5-7C0A4ED97F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50855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1461</xdr:row>
      <xdr:rowOff>0</xdr:rowOff>
    </xdr:from>
    <xdr:to>
      <xdr:col>5</xdr:col>
      <xdr:colOff>152400</xdr:colOff>
      <xdr:row>1461</xdr:row>
      <xdr:rowOff>104775</xdr:rowOff>
    </xdr:to>
    <xdr:pic>
      <xdr:nvPicPr>
        <xdr:cNvPr id="56" name="Imagem 1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9FF9E7-680C-43A4-A680-1A612D5F34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54094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1462</xdr:row>
      <xdr:rowOff>0</xdr:rowOff>
    </xdr:from>
    <xdr:to>
      <xdr:col>5</xdr:col>
      <xdr:colOff>152400</xdr:colOff>
      <xdr:row>1462</xdr:row>
      <xdr:rowOff>104775</xdr:rowOff>
    </xdr:to>
    <xdr:pic>
      <xdr:nvPicPr>
        <xdr:cNvPr id="57" name="Imagem 1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F1B6B8-D454-4EE6-9EA1-03C0519FEF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57332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1463</xdr:row>
      <xdr:rowOff>0</xdr:rowOff>
    </xdr:from>
    <xdr:to>
      <xdr:col>5</xdr:col>
      <xdr:colOff>152400</xdr:colOff>
      <xdr:row>1463</xdr:row>
      <xdr:rowOff>104775</xdr:rowOff>
    </xdr:to>
    <xdr:pic>
      <xdr:nvPicPr>
        <xdr:cNvPr id="58" name="Imagem 1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2EF97D-3629-41F0-9A5E-266C70C5E7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60571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1464</xdr:row>
      <xdr:rowOff>0</xdr:rowOff>
    </xdr:from>
    <xdr:to>
      <xdr:col>5</xdr:col>
      <xdr:colOff>152400</xdr:colOff>
      <xdr:row>1464</xdr:row>
      <xdr:rowOff>76200</xdr:rowOff>
    </xdr:to>
    <xdr:pic>
      <xdr:nvPicPr>
        <xdr:cNvPr id="59" name="Imagem 1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05D073-FAB2-4335-BD3C-D1CC9DE804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6380975"/>
          <a:ext cx="152400" cy="76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1465</xdr:row>
      <xdr:rowOff>0</xdr:rowOff>
    </xdr:from>
    <xdr:to>
      <xdr:col>5</xdr:col>
      <xdr:colOff>152400</xdr:colOff>
      <xdr:row>1465</xdr:row>
      <xdr:rowOff>104775</xdr:rowOff>
    </xdr:to>
    <xdr:pic>
      <xdr:nvPicPr>
        <xdr:cNvPr id="60" name="Imagem 20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05BF99-36C0-408C-A343-0532EFB389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63809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1466</xdr:row>
      <xdr:rowOff>0</xdr:rowOff>
    </xdr:from>
    <xdr:to>
      <xdr:col>5</xdr:col>
      <xdr:colOff>152400</xdr:colOff>
      <xdr:row>1466</xdr:row>
      <xdr:rowOff>104775</xdr:rowOff>
    </xdr:to>
    <xdr:pic>
      <xdr:nvPicPr>
        <xdr:cNvPr id="61" name="Imagem 2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A4ABD3-148C-4197-A8A0-1601FAAF4F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63809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1467</xdr:row>
      <xdr:rowOff>0</xdr:rowOff>
    </xdr:from>
    <xdr:to>
      <xdr:col>5</xdr:col>
      <xdr:colOff>152400</xdr:colOff>
      <xdr:row>1467</xdr:row>
      <xdr:rowOff>104775</xdr:rowOff>
    </xdr:to>
    <xdr:pic>
      <xdr:nvPicPr>
        <xdr:cNvPr id="62" name="Imagem 2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6FD670-1B16-4EC9-B2D8-D7F94D1BDC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63809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1468</xdr:row>
      <xdr:rowOff>0</xdr:rowOff>
    </xdr:from>
    <xdr:to>
      <xdr:col>5</xdr:col>
      <xdr:colOff>152400</xdr:colOff>
      <xdr:row>1468</xdr:row>
      <xdr:rowOff>104775</xdr:rowOff>
    </xdr:to>
    <xdr:pic>
      <xdr:nvPicPr>
        <xdr:cNvPr id="63" name="Imagem 2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2171D7-2B22-40B7-BC80-7AEDA8C418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67048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1469</xdr:row>
      <xdr:rowOff>0</xdr:rowOff>
    </xdr:from>
    <xdr:to>
      <xdr:col>5</xdr:col>
      <xdr:colOff>152400</xdr:colOff>
      <xdr:row>1469</xdr:row>
      <xdr:rowOff>104775</xdr:rowOff>
    </xdr:to>
    <xdr:pic>
      <xdr:nvPicPr>
        <xdr:cNvPr id="64" name="Imagem 2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F7D120-2039-4769-8A27-F1F121DDB8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67048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1470</xdr:row>
      <xdr:rowOff>0</xdr:rowOff>
    </xdr:from>
    <xdr:to>
      <xdr:col>5</xdr:col>
      <xdr:colOff>152400</xdr:colOff>
      <xdr:row>1470</xdr:row>
      <xdr:rowOff>104775</xdr:rowOff>
    </xdr:to>
    <xdr:pic>
      <xdr:nvPicPr>
        <xdr:cNvPr id="65" name="Imagem 2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999751-B0C3-43A9-9B40-148EAC7543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67048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1471</xdr:row>
      <xdr:rowOff>0</xdr:rowOff>
    </xdr:from>
    <xdr:to>
      <xdr:col>5</xdr:col>
      <xdr:colOff>152400</xdr:colOff>
      <xdr:row>1471</xdr:row>
      <xdr:rowOff>104775</xdr:rowOff>
    </xdr:to>
    <xdr:pic>
      <xdr:nvPicPr>
        <xdr:cNvPr id="66" name="Imagem 2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DF4B26-6FC6-4EC8-ACB7-C8E49788F1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67048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1472</xdr:row>
      <xdr:rowOff>0</xdr:rowOff>
    </xdr:from>
    <xdr:to>
      <xdr:col>5</xdr:col>
      <xdr:colOff>152400</xdr:colOff>
      <xdr:row>1472</xdr:row>
      <xdr:rowOff>104775</xdr:rowOff>
    </xdr:to>
    <xdr:pic>
      <xdr:nvPicPr>
        <xdr:cNvPr id="67" name="Imagem 2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A1FCA1-2ACF-4D9A-88F7-95677ACC7F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67048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1473</xdr:row>
      <xdr:rowOff>0</xdr:rowOff>
    </xdr:from>
    <xdr:to>
      <xdr:col>5</xdr:col>
      <xdr:colOff>152400</xdr:colOff>
      <xdr:row>1473</xdr:row>
      <xdr:rowOff>104775</xdr:rowOff>
    </xdr:to>
    <xdr:pic>
      <xdr:nvPicPr>
        <xdr:cNvPr id="68" name="Imagem 2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5CA29D-6948-4EDD-9BBF-F4291BDCE2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67048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1474</xdr:row>
      <xdr:rowOff>0</xdr:rowOff>
    </xdr:from>
    <xdr:to>
      <xdr:col>5</xdr:col>
      <xdr:colOff>152400</xdr:colOff>
      <xdr:row>1474</xdr:row>
      <xdr:rowOff>104775</xdr:rowOff>
    </xdr:to>
    <xdr:pic>
      <xdr:nvPicPr>
        <xdr:cNvPr id="69" name="Imagem 2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C23254-035C-484E-B3CE-A4B52ECC93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67048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1475</xdr:row>
      <xdr:rowOff>0</xdr:rowOff>
    </xdr:from>
    <xdr:to>
      <xdr:col>5</xdr:col>
      <xdr:colOff>152400</xdr:colOff>
      <xdr:row>1475</xdr:row>
      <xdr:rowOff>104775</xdr:rowOff>
    </xdr:to>
    <xdr:pic>
      <xdr:nvPicPr>
        <xdr:cNvPr id="70" name="Imagem 30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194091-6BBF-4193-B05E-CADE439CD7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67048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1476</xdr:row>
      <xdr:rowOff>0</xdr:rowOff>
    </xdr:from>
    <xdr:to>
      <xdr:col>5</xdr:col>
      <xdr:colOff>152400</xdr:colOff>
      <xdr:row>1476</xdr:row>
      <xdr:rowOff>104775</xdr:rowOff>
    </xdr:to>
    <xdr:pic>
      <xdr:nvPicPr>
        <xdr:cNvPr id="71" name="Imagem 3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A78983-A8A1-4CD4-AF63-0BC13EC3B4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67048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1477</xdr:row>
      <xdr:rowOff>0</xdr:rowOff>
    </xdr:from>
    <xdr:to>
      <xdr:col>5</xdr:col>
      <xdr:colOff>152400</xdr:colOff>
      <xdr:row>1477</xdr:row>
      <xdr:rowOff>104775</xdr:rowOff>
    </xdr:to>
    <xdr:pic>
      <xdr:nvPicPr>
        <xdr:cNvPr id="72" name="Imagem 3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ACD9972-77B0-41AB-9F90-2DFCE3D63C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67048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1478</xdr:row>
      <xdr:rowOff>0</xdr:rowOff>
    </xdr:from>
    <xdr:to>
      <xdr:col>5</xdr:col>
      <xdr:colOff>152400</xdr:colOff>
      <xdr:row>1478</xdr:row>
      <xdr:rowOff>104775</xdr:rowOff>
    </xdr:to>
    <xdr:pic>
      <xdr:nvPicPr>
        <xdr:cNvPr id="73" name="Imagem 3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821F2B-3261-4C1E-9923-13E88351C2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67048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1479</xdr:row>
      <xdr:rowOff>0</xdr:rowOff>
    </xdr:from>
    <xdr:to>
      <xdr:col>5</xdr:col>
      <xdr:colOff>152400</xdr:colOff>
      <xdr:row>1479</xdr:row>
      <xdr:rowOff>104775</xdr:rowOff>
    </xdr:to>
    <xdr:pic>
      <xdr:nvPicPr>
        <xdr:cNvPr id="74" name="Imagem 3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FA2B95-A7B8-4CCF-9E34-0B93E80885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67048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1480</xdr:row>
      <xdr:rowOff>0</xdr:rowOff>
    </xdr:from>
    <xdr:to>
      <xdr:col>5</xdr:col>
      <xdr:colOff>152400</xdr:colOff>
      <xdr:row>1480</xdr:row>
      <xdr:rowOff>104775</xdr:rowOff>
    </xdr:to>
    <xdr:pic>
      <xdr:nvPicPr>
        <xdr:cNvPr id="75" name="Imagem 3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4BB9DA-3336-46C4-8E33-89207EEEE0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67048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1481</xdr:row>
      <xdr:rowOff>0</xdr:rowOff>
    </xdr:from>
    <xdr:to>
      <xdr:col>5</xdr:col>
      <xdr:colOff>152400</xdr:colOff>
      <xdr:row>1481</xdr:row>
      <xdr:rowOff>104775</xdr:rowOff>
    </xdr:to>
    <xdr:pic>
      <xdr:nvPicPr>
        <xdr:cNvPr id="76" name="Imagem 3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F89633-C296-463E-88B4-D6E7406E44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67048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1482</xdr:row>
      <xdr:rowOff>0</xdr:rowOff>
    </xdr:from>
    <xdr:to>
      <xdr:col>5</xdr:col>
      <xdr:colOff>152400</xdr:colOff>
      <xdr:row>1482</xdr:row>
      <xdr:rowOff>104775</xdr:rowOff>
    </xdr:to>
    <xdr:pic>
      <xdr:nvPicPr>
        <xdr:cNvPr id="77" name="Imagem 3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DB0245-B601-406E-AC09-6C9F7B8024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67048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1483</xdr:row>
      <xdr:rowOff>0</xdr:rowOff>
    </xdr:from>
    <xdr:to>
      <xdr:col>5</xdr:col>
      <xdr:colOff>152400</xdr:colOff>
      <xdr:row>1483</xdr:row>
      <xdr:rowOff>104775</xdr:rowOff>
    </xdr:to>
    <xdr:pic>
      <xdr:nvPicPr>
        <xdr:cNvPr id="78" name="Imagem 3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97B3B5-99DF-4049-BA93-C04CECE9F2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67048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1484</xdr:row>
      <xdr:rowOff>0</xdr:rowOff>
    </xdr:from>
    <xdr:to>
      <xdr:col>5</xdr:col>
      <xdr:colOff>152400</xdr:colOff>
      <xdr:row>1484</xdr:row>
      <xdr:rowOff>104775</xdr:rowOff>
    </xdr:to>
    <xdr:pic>
      <xdr:nvPicPr>
        <xdr:cNvPr id="79" name="Imagem 3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0C6804-8262-4D3B-89FD-3611C4C00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67048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1485</xdr:row>
      <xdr:rowOff>0</xdr:rowOff>
    </xdr:from>
    <xdr:to>
      <xdr:col>5</xdr:col>
      <xdr:colOff>152400</xdr:colOff>
      <xdr:row>1485</xdr:row>
      <xdr:rowOff>104775</xdr:rowOff>
    </xdr:to>
    <xdr:pic>
      <xdr:nvPicPr>
        <xdr:cNvPr id="80" name="Imagem 40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1CB459-00CA-4211-950C-38319B5BAA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67048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1486</xdr:row>
      <xdr:rowOff>0</xdr:rowOff>
    </xdr:from>
    <xdr:to>
      <xdr:col>5</xdr:col>
      <xdr:colOff>152400</xdr:colOff>
      <xdr:row>1486</xdr:row>
      <xdr:rowOff>104775</xdr:rowOff>
    </xdr:to>
    <xdr:pic>
      <xdr:nvPicPr>
        <xdr:cNvPr id="81" name="Imagem 4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4243EE-AD79-4C54-AD1C-7E77FD264F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67048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1487</xdr:row>
      <xdr:rowOff>0</xdr:rowOff>
    </xdr:from>
    <xdr:to>
      <xdr:col>5</xdr:col>
      <xdr:colOff>152400</xdr:colOff>
      <xdr:row>1487</xdr:row>
      <xdr:rowOff>104775</xdr:rowOff>
    </xdr:to>
    <xdr:pic>
      <xdr:nvPicPr>
        <xdr:cNvPr id="82" name="Imagem 4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897380-384B-4B85-B44B-808D521435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67048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1488</xdr:row>
      <xdr:rowOff>0</xdr:rowOff>
    </xdr:from>
    <xdr:to>
      <xdr:col>5</xdr:col>
      <xdr:colOff>152400</xdr:colOff>
      <xdr:row>1488</xdr:row>
      <xdr:rowOff>104775</xdr:rowOff>
    </xdr:to>
    <xdr:pic>
      <xdr:nvPicPr>
        <xdr:cNvPr id="83" name="Imagem 4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AAF812-A657-41AF-B2D4-75F5C7829D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67048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1489</xdr:row>
      <xdr:rowOff>0</xdr:rowOff>
    </xdr:from>
    <xdr:to>
      <xdr:col>5</xdr:col>
      <xdr:colOff>152400</xdr:colOff>
      <xdr:row>1489</xdr:row>
      <xdr:rowOff>104775</xdr:rowOff>
    </xdr:to>
    <xdr:pic>
      <xdr:nvPicPr>
        <xdr:cNvPr id="84" name="Imagem 4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CE716F-2E49-4BA1-8AA2-4E9DA3F366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67048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1490</xdr:row>
      <xdr:rowOff>0</xdr:rowOff>
    </xdr:from>
    <xdr:to>
      <xdr:col>5</xdr:col>
      <xdr:colOff>152400</xdr:colOff>
      <xdr:row>1490</xdr:row>
      <xdr:rowOff>104775</xdr:rowOff>
    </xdr:to>
    <xdr:pic>
      <xdr:nvPicPr>
        <xdr:cNvPr id="85" name="Imagem 4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5D1D2C-C4EC-4928-8A45-92657BB14E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67048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1491</xdr:row>
      <xdr:rowOff>0</xdr:rowOff>
    </xdr:from>
    <xdr:to>
      <xdr:col>5</xdr:col>
      <xdr:colOff>152400</xdr:colOff>
      <xdr:row>1491</xdr:row>
      <xdr:rowOff>104775</xdr:rowOff>
    </xdr:to>
    <xdr:pic>
      <xdr:nvPicPr>
        <xdr:cNvPr id="8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B75710-9668-4F2B-B92C-76476E2D30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67048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1492</xdr:row>
      <xdr:rowOff>0</xdr:rowOff>
    </xdr:from>
    <xdr:to>
      <xdr:col>4</xdr:col>
      <xdr:colOff>152400</xdr:colOff>
      <xdr:row>1492</xdr:row>
      <xdr:rowOff>104775</xdr:rowOff>
    </xdr:to>
    <xdr:pic>
      <xdr:nvPicPr>
        <xdr:cNvPr id="87" name="Imagem 4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70BF03-20FE-4F03-9A88-C737865DFD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767048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1492</xdr:row>
      <xdr:rowOff>0</xdr:rowOff>
    </xdr:from>
    <xdr:to>
      <xdr:col>4</xdr:col>
      <xdr:colOff>152400</xdr:colOff>
      <xdr:row>1492</xdr:row>
      <xdr:rowOff>104775</xdr:rowOff>
    </xdr:to>
    <xdr:pic>
      <xdr:nvPicPr>
        <xdr:cNvPr id="88" name="Imagem 4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C8EDEE-2252-4AA4-AB4B-DCA5D00BC4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767048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1492</xdr:row>
      <xdr:rowOff>0</xdr:rowOff>
    </xdr:from>
    <xdr:to>
      <xdr:col>4</xdr:col>
      <xdr:colOff>152400</xdr:colOff>
      <xdr:row>1492</xdr:row>
      <xdr:rowOff>104775</xdr:rowOff>
    </xdr:to>
    <xdr:pic>
      <xdr:nvPicPr>
        <xdr:cNvPr id="89" name="Imagem 4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15E3D4-7AD4-4595-8AD0-AAFC44AA59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767048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1456</xdr:row>
      <xdr:rowOff>0</xdr:rowOff>
    </xdr:from>
    <xdr:ext cx="152400" cy="47625"/>
    <xdr:pic>
      <xdr:nvPicPr>
        <xdr:cNvPr id="90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8275DB-3E7E-45EB-A50F-5D5826B916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737901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1457</xdr:row>
      <xdr:rowOff>0</xdr:rowOff>
    </xdr:from>
    <xdr:ext cx="152400" cy="104775"/>
    <xdr:pic>
      <xdr:nvPicPr>
        <xdr:cNvPr id="91" name="Imagem 1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553F9DD-3B27-4F85-BB2D-480447962C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741140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1458</xdr:row>
      <xdr:rowOff>0</xdr:rowOff>
    </xdr:from>
    <xdr:ext cx="152400" cy="104775"/>
    <xdr:pic>
      <xdr:nvPicPr>
        <xdr:cNvPr id="92" name="Imagem 1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96B886-5C07-463C-BA25-B5615ECDC9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744378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1459</xdr:row>
      <xdr:rowOff>0</xdr:rowOff>
    </xdr:from>
    <xdr:ext cx="152400" cy="104775"/>
    <xdr:pic>
      <xdr:nvPicPr>
        <xdr:cNvPr id="93" name="Imagem 1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ECC4ED-1AC6-44EF-8CB8-E666AD50BB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747617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1460</xdr:row>
      <xdr:rowOff>0</xdr:rowOff>
    </xdr:from>
    <xdr:ext cx="152400" cy="104775"/>
    <xdr:pic>
      <xdr:nvPicPr>
        <xdr:cNvPr id="94" name="Imagem 1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74C012-36AB-42DD-8B92-E2E13A6007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750855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1461</xdr:row>
      <xdr:rowOff>0</xdr:rowOff>
    </xdr:from>
    <xdr:ext cx="152400" cy="104775"/>
    <xdr:pic>
      <xdr:nvPicPr>
        <xdr:cNvPr id="95" name="Imagem 1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F11769-8928-4E83-89AC-F41F4C4982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754094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1462</xdr:row>
      <xdr:rowOff>0</xdr:rowOff>
    </xdr:from>
    <xdr:ext cx="152400" cy="104775"/>
    <xdr:pic>
      <xdr:nvPicPr>
        <xdr:cNvPr id="96" name="Imagem 1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0A3AB6-40CB-4C63-B6BA-EF7D4EA54D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757332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1463</xdr:row>
      <xdr:rowOff>0</xdr:rowOff>
    </xdr:from>
    <xdr:ext cx="152400" cy="104775"/>
    <xdr:pic>
      <xdr:nvPicPr>
        <xdr:cNvPr id="97" name="Imagem 1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804AB2-67AA-45AE-AE8E-1E7BDCFDFC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760571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1464</xdr:row>
      <xdr:rowOff>0</xdr:rowOff>
    </xdr:from>
    <xdr:ext cx="152400" cy="76200"/>
    <xdr:pic>
      <xdr:nvPicPr>
        <xdr:cNvPr id="98" name="Imagem 1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706303-DA7F-4CF2-9D80-059F86E20B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76380975"/>
          <a:ext cx="152400" cy="76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1465</xdr:row>
      <xdr:rowOff>0</xdr:rowOff>
    </xdr:from>
    <xdr:ext cx="152400" cy="104775"/>
    <xdr:pic>
      <xdr:nvPicPr>
        <xdr:cNvPr id="99" name="Imagem 20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527BBF-F038-4933-9381-A9EACEB304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763809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1466</xdr:row>
      <xdr:rowOff>0</xdr:rowOff>
    </xdr:from>
    <xdr:ext cx="152400" cy="104775"/>
    <xdr:pic>
      <xdr:nvPicPr>
        <xdr:cNvPr id="100" name="Imagem 2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E58355-1692-42CC-B3A1-3B8E3F33D0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763809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1467</xdr:row>
      <xdr:rowOff>0</xdr:rowOff>
    </xdr:from>
    <xdr:ext cx="152400" cy="104775"/>
    <xdr:pic>
      <xdr:nvPicPr>
        <xdr:cNvPr id="101" name="Imagem 2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954BC0-FD59-4DA2-9CDF-AA3191364A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763809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1468</xdr:row>
      <xdr:rowOff>0</xdr:rowOff>
    </xdr:from>
    <xdr:ext cx="152400" cy="104775"/>
    <xdr:pic>
      <xdr:nvPicPr>
        <xdr:cNvPr id="102" name="Imagem 2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B03044-8ED0-4C03-9A90-1919A29306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767048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1469</xdr:row>
      <xdr:rowOff>0</xdr:rowOff>
    </xdr:from>
    <xdr:ext cx="152400" cy="104775"/>
    <xdr:pic>
      <xdr:nvPicPr>
        <xdr:cNvPr id="103" name="Imagem 2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4B5312-4E8B-4572-A8AE-BF30B415C2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767048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1470</xdr:row>
      <xdr:rowOff>0</xdr:rowOff>
    </xdr:from>
    <xdr:ext cx="152400" cy="104775"/>
    <xdr:pic>
      <xdr:nvPicPr>
        <xdr:cNvPr id="104" name="Imagem 2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CEAA12-C690-428B-80F7-FA28AF317D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767048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1471</xdr:row>
      <xdr:rowOff>0</xdr:rowOff>
    </xdr:from>
    <xdr:ext cx="152400" cy="104775"/>
    <xdr:pic>
      <xdr:nvPicPr>
        <xdr:cNvPr id="105" name="Imagem 2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CB7C28-23FA-4C70-8BEC-9418840519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767048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1472</xdr:row>
      <xdr:rowOff>0</xdr:rowOff>
    </xdr:from>
    <xdr:ext cx="152400" cy="104775"/>
    <xdr:pic>
      <xdr:nvPicPr>
        <xdr:cNvPr id="106" name="Imagem 2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71CE55C-EF65-4EE5-A632-6680D7D772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767048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1473</xdr:row>
      <xdr:rowOff>0</xdr:rowOff>
    </xdr:from>
    <xdr:ext cx="152400" cy="104775"/>
    <xdr:pic>
      <xdr:nvPicPr>
        <xdr:cNvPr id="107" name="Imagem 2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859B2D-AC9C-44D8-8451-703D1BCF26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767048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1474</xdr:row>
      <xdr:rowOff>0</xdr:rowOff>
    </xdr:from>
    <xdr:ext cx="152400" cy="104775"/>
    <xdr:pic>
      <xdr:nvPicPr>
        <xdr:cNvPr id="108" name="Imagem 2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E9999E-7451-4BAA-B09D-1F83EA3314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767048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1475</xdr:row>
      <xdr:rowOff>0</xdr:rowOff>
    </xdr:from>
    <xdr:ext cx="152400" cy="104775"/>
    <xdr:pic>
      <xdr:nvPicPr>
        <xdr:cNvPr id="109" name="Imagem 30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3289C58-91C3-4056-A5F1-5CBB1D7AE9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767048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1476</xdr:row>
      <xdr:rowOff>0</xdr:rowOff>
    </xdr:from>
    <xdr:ext cx="152400" cy="104775"/>
    <xdr:pic>
      <xdr:nvPicPr>
        <xdr:cNvPr id="110" name="Imagem 3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FE6A2E-275C-4566-A914-6D696492C4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767048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1477</xdr:row>
      <xdr:rowOff>0</xdr:rowOff>
    </xdr:from>
    <xdr:ext cx="152400" cy="104775"/>
    <xdr:pic>
      <xdr:nvPicPr>
        <xdr:cNvPr id="111" name="Imagem 3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08D542-C95B-4230-9518-5D4DEE2C37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767048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1478</xdr:row>
      <xdr:rowOff>0</xdr:rowOff>
    </xdr:from>
    <xdr:ext cx="152400" cy="104775"/>
    <xdr:pic>
      <xdr:nvPicPr>
        <xdr:cNvPr id="112" name="Imagem 3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22868D-F361-4FC9-9623-089101B47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767048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1479</xdr:row>
      <xdr:rowOff>0</xdr:rowOff>
    </xdr:from>
    <xdr:ext cx="152400" cy="104775"/>
    <xdr:pic>
      <xdr:nvPicPr>
        <xdr:cNvPr id="113" name="Imagem 3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152759-F021-4262-968E-E96EAFDF88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767048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1480</xdr:row>
      <xdr:rowOff>0</xdr:rowOff>
    </xdr:from>
    <xdr:ext cx="152400" cy="104775"/>
    <xdr:pic>
      <xdr:nvPicPr>
        <xdr:cNvPr id="114" name="Imagem 3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7D82C0-FE11-486C-889D-06E3FF9371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767048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1481</xdr:row>
      <xdr:rowOff>0</xdr:rowOff>
    </xdr:from>
    <xdr:ext cx="152400" cy="104775"/>
    <xdr:pic>
      <xdr:nvPicPr>
        <xdr:cNvPr id="115" name="Imagem 3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4364A1-E51B-47C4-959E-D674C843BF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767048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1482</xdr:row>
      <xdr:rowOff>0</xdr:rowOff>
    </xdr:from>
    <xdr:ext cx="152400" cy="104775"/>
    <xdr:pic>
      <xdr:nvPicPr>
        <xdr:cNvPr id="116" name="Imagem 3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6BF67F-84F4-42E4-87C4-D5889F89CA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767048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1483</xdr:row>
      <xdr:rowOff>0</xdr:rowOff>
    </xdr:from>
    <xdr:ext cx="152400" cy="104775"/>
    <xdr:pic>
      <xdr:nvPicPr>
        <xdr:cNvPr id="117" name="Imagem 3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54E38D-D0F5-41DB-80F1-4F1B3E7888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767048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1484</xdr:row>
      <xdr:rowOff>0</xdr:rowOff>
    </xdr:from>
    <xdr:ext cx="152400" cy="104775"/>
    <xdr:pic>
      <xdr:nvPicPr>
        <xdr:cNvPr id="118" name="Imagem 3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101A84-A913-42A0-BD5C-93FF9C5A14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767048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1485</xdr:row>
      <xdr:rowOff>0</xdr:rowOff>
    </xdr:from>
    <xdr:ext cx="152400" cy="104775"/>
    <xdr:pic>
      <xdr:nvPicPr>
        <xdr:cNvPr id="119" name="Imagem 40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881FC1-7B46-4B44-ADD3-6FE5F54EE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767048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1486</xdr:row>
      <xdr:rowOff>0</xdr:rowOff>
    </xdr:from>
    <xdr:ext cx="152400" cy="104775"/>
    <xdr:pic>
      <xdr:nvPicPr>
        <xdr:cNvPr id="120" name="Imagem 4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47A0C3-77AC-46F1-8717-C78BAC2104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767048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1487</xdr:row>
      <xdr:rowOff>0</xdr:rowOff>
    </xdr:from>
    <xdr:ext cx="152400" cy="104775"/>
    <xdr:pic>
      <xdr:nvPicPr>
        <xdr:cNvPr id="121" name="Imagem 4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991E44-E386-4AB9-A4C4-458C9DB854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767048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1488</xdr:row>
      <xdr:rowOff>0</xdr:rowOff>
    </xdr:from>
    <xdr:ext cx="152400" cy="104775"/>
    <xdr:pic>
      <xdr:nvPicPr>
        <xdr:cNvPr id="122" name="Imagem 4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ADE6F8-1B28-43E9-96F2-DF76F5FC32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767048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1489</xdr:row>
      <xdr:rowOff>0</xdr:rowOff>
    </xdr:from>
    <xdr:ext cx="152400" cy="104775"/>
    <xdr:pic>
      <xdr:nvPicPr>
        <xdr:cNvPr id="123" name="Imagem 4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9906AE-C827-4EF3-B2FA-B4E52DF0BE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767048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1490</xdr:row>
      <xdr:rowOff>0</xdr:rowOff>
    </xdr:from>
    <xdr:ext cx="152400" cy="104775"/>
    <xdr:pic>
      <xdr:nvPicPr>
        <xdr:cNvPr id="124" name="Imagem 4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898431-1AF2-4539-AB9F-2E5B8D2D9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767048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1491</xdr:row>
      <xdr:rowOff>0</xdr:rowOff>
    </xdr:from>
    <xdr:ext cx="152400" cy="104775"/>
    <xdr:pic>
      <xdr:nvPicPr>
        <xdr:cNvPr id="125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A7A501-9449-4C66-98B5-E7BA476C91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767048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1492</xdr:row>
      <xdr:rowOff>0</xdr:rowOff>
    </xdr:from>
    <xdr:ext cx="152400" cy="104775"/>
    <xdr:pic>
      <xdr:nvPicPr>
        <xdr:cNvPr id="126" name="Imagem 4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78C44E-BC37-4081-B1E3-17D10A4248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767048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1492</xdr:row>
      <xdr:rowOff>0</xdr:rowOff>
    </xdr:from>
    <xdr:ext cx="152400" cy="104775"/>
    <xdr:pic>
      <xdr:nvPicPr>
        <xdr:cNvPr id="127" name="Imagem 4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9A8305-95AF-4087-B3BE-2117347B2B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767048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1492</xdr:row>
      <xdr:rowOff>0</xdr:rowOff>
    </xdr:from>
    <xdr:ext cx="152400" cy="104775"/>
    <xdr:pic>
      <xdr:nvPicPr>
        <xdr:cNvPr id="128" name="Imagem 4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2E7A6F-2335-4F86-9364-CFE83D9BC1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767048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1457</xdr:row>
      <xdr:rowOff>0</xdr:rowOff>
    </xdr:from>
    <xdr:ext cx="152400" cy="47625"/>
    <xdr:pic>
      <xdr:nvPicPr>
        <xdr:cNvPr id="12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340FE3-6002-4E94-8415-22FA2D9D6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41140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1458</xdr:row>
      <xdr:rowOff>0</xdr:rowOff>
    </xdr:from>
    <xdr:ext cx="152400" cy="47625"/>
    <xdr:pic>
      <xdr:nvPicPr>
        <xdr:cNvPr id="130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FFF5F0-4998-4F84-9711-D4C0B62D42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44378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1459</xdr:row>
      <xdr:rowOff>0</xdr:rowOff>
    </xdr:from>
    <xdr:ext cx="152400" cy="47625"/>
    <xdr:pic>
      <xdr:nvPicPr>
        <xdr:cNvPr id="13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0C88EC-C4D4-4BB4-B549-5503670F82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47617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1460</xdr:row>
      <xdr:rowOff>0</xdr:rowOff>
    </xdr:from>
    <xdr:ext cx="152400" cy="47625"/>
    <xdr:pic>
      <xdr:nvPicPr>
        <xdr:cNvPr id="132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4C9E20-BB7E-4F63-ABF3-E0A2A60511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50855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1461</xdr:row>
      <xdr:rowOff>0</xdr:rowOff>
    </xdr:from>
    <xdr:ext cx="152400" cy="47625"/>
    <xdr:pic>
      <xdr:nvPicPr>
        <xdr:cNvPr id="13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351AB7C-1C59-4B33-AE23-7748A81B01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54094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1462</xdr:row>
      <xdr:rowOff>0</xdr:rowOff>
    </xdr:from>
    <xdr:ext cx="152400" cy="47625"/>
    <xdr:pic>
      <xdr:nvPicPr>
        <xdr:cNvPr id="134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56FA27-26D4-4BFE-B5C5-E38B575A9F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57332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1463</xdr:row>
      <xdr:rowOff>0</xdr:rowOff>
    </xdr:from>
    <xdr:ext cx="152400" cy="47625"/>
    <xdr:pic>
      <xdr:nvPicPr>
        <xdr:cNvPr id="13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47E9FE-6C24-4E32-806E-9708F7D845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60571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1464</xdr:row>
      <xdr:rowOff>0</xdr:rowOff>
    </xdr:from>
    <xdr:ext cx="152400" cy="47625"/>
    <xdr:pic>
      <xdr:nvPicPr>
        <xdr:cNvPr id="136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CA6DABF-0449-4F8B-9FC3-59A30290F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63809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1465</xdr:row>
      <xdr:rowOff>0</xdr:rowOff>
    </xdr:from>
    <xdr:ext cx="152400" cy="47625"/>
    <xdr:pic>
      <xdr:nvPicPr>
        <xdr:cNvPr id="13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C57318-4930-4017-9689-3672DABF7B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63809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1466</xdr:row>
      <xdr:rowOff>0</xdr:rowOff>
    </xdr:from>
    <xdr:ext cx="152400" cy="47625"/>
    <xdr:pic>
      <xdr:nvPicPr>
        <xdr:cNvPr id="138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27D9A6-895A-441A-AE10-3E42C3F358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63809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1467</xdr:row>
      <xdr:rowOff>0</xdr:rowOff>
    </xdr:from>
    <xdr:ext cx="152400" cy="47625"/>
    <xdr:pic>
      <xdr:nvPicPr>
        <xdr:cNvPr id="13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67B17D-282F-4300-A723-F67B06DF53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63809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1468</xdr:row>
      <xdr:rowOff>0</xdr:rowOff>
    </xdr:from>
    <xdr:ext cx="152400" cy="47625"/>
    <xdr:pic>
      <xdr:nvPicPr>
        <xdr:cNvPr id="140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06C150-E69E-4C50-AAC4-8CA56C7786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67048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1469</xdr:row>
      <xdr:rowOff>0</xdr:rowOff>
    </xdr:from>
    <xdr:ext cx="152400" cy="47625"/>
    <xdr:pic>
      <xdr:nvPicPr>
        <xdr:cNvPr id="14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4D7114-4E23-4B4A-B3BB-541C1817A0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67048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1470</xdr:row>
      <xdr:rowOff>0</xdr:rowOff>
    </xdr:from>
    <xdr:ext cx="152400" cy="47625"/>
    <xdr:pic>
      <xdr:nvPicPr>
        <xdr:cNvPr id="142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C5051E-F811-4BAF-B12D-9FD111E442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67048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1471</xdr:row>
      <xdr:rowOff>0</xdr:rowOff>
    </xdr:from>
    <xdr:ext cx="152400" cy="47625"/>
    <xdr:pic>
      <xdr:nvPicPr>
        <xdr:cNvPr id="14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5ED1AF-4A67-46CA-A440-69ED9B1092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67048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1472</xdr:row>
      <xdr:rowOff>0</xdr:rowOff>
    </xdr:from>
    <xdr:ext cx="152400" cy="47625"/>
    <xdr:pic>
      <xdr:nvPicPr>
        <xdr:cNvPr id="144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ABC83B-6686-443A-B5A5-C2B9F47B6A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67048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1473</xdr:row>
      <xdr:rowOff>0</xdr:rowOff>
    </xdr:from>
    <xdr:ext cx="152400" cy="47625"/>
    <xdr:pic>
      <xdr:nvPicPr>
        <xdr:cNvPr id="14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46B585-FBA8-4793-839D-BE0220198A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67048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1474</xdr:row>
      <xdr:rowOff>0</xdr:rowOff>
    </xdr:from>
    <xdr:ext cx="152400" cy="47625"/>
    <xdr:pic>
      <xdr:nvPicPr>
        <xdr:cNvPr id="146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0DCC37F-91DD-4684-B406-BCD1DABFBA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67048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1475</xdr:row>
      <xdr:rowOff>0</xdr:rowOff>
    </xdr:from>
    <xdr:ext cx="152400" cy="47625"/>
    <xdr:pic>
      <xdr:nvPicPr>
        <xdr:cNvPr id="14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EDF91C0-50B7-40BC-8347-59308140EC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67048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1476</xdr:row>
      <xdr:rowOff>0</xdr:rowOff>
    </xdr:from>
    <xdr:ext cx="152400" cy="47625"/>
    <xdr:pic>
      <xdr:nvPicPr>
        <xdr:cNvPr id="148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127F1F-8B49-40A0-81DF-8E6F04DF0B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67048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1477</xdr:row>
      <xdr:rowOff>0</xdr:rowOff>
    </xdr:from>
    <xdr:ext cx="152400" cy="47625"/>
    <xdr:pic>
      <xdr:nvPicPr>
        <xdr:cNvPr id="14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8A26503-C7B3-42C0-AF6E-ACDC4DD008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67048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1478</xdr:row>
      <xdr:rowOff>0</xdr:rowOff>
    </xdr:from>
    <xdr:ext cx="152400" cy="47625"/>
    <xdr:pic>
      <xdr:nvPicPr>
        <xdr:cNvPr id="150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8A0AAD-E4B3-4F39-B745-73663DC3C5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67048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1479</xdr:row>
      <xdr:rowOff>0</xdr:rowOff>
    </xdr:from>
    <xdr:ext cx="152400" cy="47625"/>
    <xdr:pic>
      <xdr:nvPicPr>
        <xdr:cNvPr id="15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920AC1-D0C5-4E43-A78D-DA5A02048F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67048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1480</xdr:row>
      <xdr:rowOff>0</xdr:rowOff>
    </xdr:from>
    <xdr:ext cx="152400" cy="47625"/>
    <xdr:pic>
      <xdr:nvPicPr>
        <xdr:cNvPr id="152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BE1C50-6C6F-4B34-BC84-C97516A03B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67048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1481</xdr:row>
      <xdr:rowOff>0</xdr:rowOff>
    </xdr:from>
    <xdr:ext cx="152400" cy="47625"/>
    <xdr:pic>
      <xdr:nvPicPr>
        <xdr:cNvPr id="15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C708E0-E540-4700-A553-3D6DB47D50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67048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1482</xdr:row>
      <xdr:rowOff>0</xdr:rowOff>
    </xdr:from>
    <xdr:ext cx="152400" cy="47625"/>
    <xdr:pic>
      <xdr:nvPicPr>
        <xdr:cNvPr id="154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E7997C-D369-4920-8161-3E6F4FA63B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67048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1483</xdr:row>
      <xdr:rowOff>0</xdr:rowOff>
    </xdr:from>
    <xdr:ext cx="152400" cy="47625"/>
    <xdr:pic>
      <xdr:nvPicPr>
        <xdr:cNvPr id="15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7B5EDA-6F4A-4363-B983-9CE843E44A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67048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1484</xdr:row>
      <xdr:rowOff>0</xdr:rowOff>
    </xdr:from>
    <xdr:ext cx="152400" cy="47625"/>
    <xdr:pic>
      <xdr:nvPicPr>
        <xdr:cNvPr id="156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99AF04-D072-44BE-9E83-7B54338DC8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67048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1485</xdr:row>
      <xdr:rowOff>0</xdr:rowOff>
    </xdr:from>
    <xdr:ext cx="152400" cy="47625"/>
    <xdr:pic>
      <xdr:nvPicPr>
        <xdr:cNvPr id="15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0B5496-6E05-4436-AA84-B0DA223123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67048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1486</xdr:row>
      <xdr:rowOff>0</xdr:rowOff>
    </xdr:from>
    <xdr:ext cx="152400" cy="47625"/>
    <xdr:pic>
      <xdr:nvPicPr>
        <xdr:cNvPr id="158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24779B-39DF-449E-BAC4-09C7DCFB64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67048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1487</xdr:row>
      <xdr:rowOff>0</xdr:rowOff>
    </xdr:from>
    <xdr:ext cx="152400" cy="47625"/>
    <xdr:pic>
      <xdr:nvPicPr>
        <xdr:cNvPr id="15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E97741-FC00-4498-B9E9-DBABFBFEE8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67048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1488</xdr:row>
      <xdr:rowOff>0</xdr:rowOff>
    </xdr:from>
    <xdr:ext cx="152400" cy="47625"/>
    <xdr:pic>
      <xdr:nvPicPr>
        <xdr:cNvPr id="160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775DA1-459D-443A-8BC1-40F2B5A377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67048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1489</xdr:row>
      <xdr:rowOff>0</xdr:rowOff>
    </xdr:from>
    <xdr:ext cx="152400" cy="47625"/>
    <xdr:pic>
      <xdr:nvPicPr>
        <xdr:cNvPr id="16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0168A7-C22B-4D1B-879D-9F7ACE80F2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67048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1490</xdr:row>
      <xdr:rowOff>0</xdr:rowOff>
    </xdr:from>
    <xdr:ext cx="152400" cy="47625"/>
    <xdr:pic>
      <xdr:nvPicPr>
        <xdr:cNvPr id="162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5C8E20-9B49-46C4-8F4A-D138B6601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67048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1491</xdr:row>
      <xdr:rowOff>0</xdr:rowOff>
    </xdr:from>
    <xdr:ext cx="152400" cy="47625"/>
    <xdr:pic>
      <xdr:nvPicPr>
        <xdr:cNvPr id="16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308BE9-D2C7-45E8-A9D2-1142A6ACB0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67048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1492</xdr:row>
      <xdr:rowOff>0</xdr:rowOff>
    </xdr:from>
    <xdr:ext cx="152400" cy="47625"/>
    <xdr:pic>
      <xdr:nvPicPr>
        <xdr:cNvPr id="164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9F6F38-C6F9-4A46-8B8D-88883C8EF8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767048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1492</xdr:row>
      <xdr:rowOff>0</xdr:rowOff>
    </xdr:from>
    <xdr:ext cx="152400" cy="47625"/>
    <xdr:pic>
      <xdr:nvPicPr>
        <xdr:cNvPr id="16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1EABF9-B4DB-4A1D-9E53-79B58AF439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767048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1492</xdr:row>
      <xdr:rowOff>0</xdr:rowOff>
    </xdr:from>
    <xdr:ext cx="152400" cy="47625"/>
    <xdr:pic>
      <xdr:nvPicPr>
        <xdr:cNvPr id="166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B9C2FE-6F2C-47AF-A7EB-23D11A22D5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767048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4</xdr:col>
      <xdr:colOff>0</xdr:colOff>
      <xdr:row>1492</xdr:row>
      <xdr:rowOff>0</xdr:rowOff>
    </xdr:from>
    <xdr:to>
      <xdr:col>4</xdr:col>
      <xdr:colOff>152400</xdr:colOff>
      <xdr:row>1492</xdr:row>
      <xdr:rowOff>152400</xdr:rowOff>
    </xdr:to>
    <xdr:pic>
      <xdr:nvPicPr>
        <xdr:cNvPr id="16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DAB546-1A50-4851-93CE-8CEB5164EE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767048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1493</xdr:row>
      <xdr:rowOff>0</xdr:rowOff>
    </xdr:from>
    <xdr:to>
      <xdr:col>4</xdr:col>
      <xdr:colOff>152400</xdr:colOff>
      <xdr:row>1493</xdr:row>
      <xdr:rowOff>152400</xdr:rowOff>
    </xdr:to>
    <xdr:pic>
      <xdr:nvPicPr>
        <xdr:cNvPr id="168" name="Imagem 1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CA5334-4B57-4FE1-B830-245C2B51C4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770286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1494</xdr:row>
      <xdr:rowOff>0</xdr:rowOff>
    </xdr:from>
    <xdr:to>
      <xdr:col>4</xdr:col>
      <xdr:colOff>152400</xdr:colOff>
      <xdr:row>1494</xdr:row>
      <xdr:rowOff>152400</xdr:rowOff>
    </xdr:to>
    <xdr:pic>
      <xdr:nvPicPr>
        <xdr:cNvPr id="169" name="Imagem 1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18FAEA-75C6-4518-B2ED-9D37230365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773525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1495</xdr:row>
      <xdr:rowOff>0</xdr:rowOff>
    </xdr:from>
    <xdr:to>
      <xdr:col>4</xdr:col>
      <xdr:colOff>152400</xdr:colOff>
      <xdr:row>1495</xdr:row>
      <xdr:rowOff>152400</xdr:rowOff>
    </xdr:to>
    <xdr:pic>
      <xdr:nvPicPr>
        <xdr:cNvPr id="170" name="Imagem 1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959900-C473-4835-B1B3-139F429321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776763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1496</xdr:row>
      <xdr:rowOff>0</xdr:rowOff>
    </xdr:from>
    <xdr:to>
      <xdr:col>4</xdr:col>
      <xdr:colOff>152400</xdr:colOff>
      <xdr:row>1496</xdr:row>
      <xdr:rowOff>152400</xdr:rowOff>
    </xdr:to>
    <xdr:pic>
      <xdr:nvPicPr>
        <xdr:cNvPr id="171" name="Imagem 1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2B4CD3-F083-4FFD-A220-FE535E792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776763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1497</xdr:row>
      <xdr:rowOff>0</xdr:rowOff>
    </xdr:from>
    <xdr:to>
      <xdr:col>4</xdr:col>
      <xdr:colOff>152400</xdr:colOff>
      <xdr:row>1497</xdr:row>
      <xdr:rowOff>152400</xdr:rowOff>
    </xdr:to>
    <xdr:pic>
      <xdr:nvPicPr>
        <xdr:cNvPr id="172" name="Imagem 1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5A4274-BE79-426B-878D-611B2EFB6D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776763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1498</xdr:row>
      <xdr:rowOff>0</xdr:rowOff>
    </xdr:from>
    <xdr:to>
      <xdr:col>4</xdr:col>
      <xdr:colOff>152400</xdr:colOff>
      <xdr:row>1498</xdr:row>
      <xdr:rowOff>152400</xdr:rowOff>
    </xdr:to>
    <xdr:pic>
      <xdr:nvPicPr>
        <xdr:cNvPr id="173" name="Imagem 1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5E7600C-8670-4EF7-B837-A4FB1AA8D2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780002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1499</xdr:row>
      <xdr:rowOff>0</xdr:rowOff>
    </xdr:from>
    <xdr:to>
      <xdr:col>4</xdr:col>
      <xdr:colOff>152400</xdr:colOff>
      <xdr:row>1499</xdr:row>
      <xdr:rowOff>152400</xdr:rowOff>
    </xdr:to>
    <xdr:pic>
      <xdr:nvPicPr>
        <xdr:cNvPr id="174" name="Imagem 1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ED12FF-6B7C-40D0-B9F1-0F775D2C2C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783240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1500</xdr:row>
      <xdr:rowOff>0</xdr:rowOff>
    </xdr:from>
    <xdr:to>
      <xdr:col>4</xdr:col>
      <xdr:colOff>152400</xdr:colOff>
      <xdr:row>1500</xdr:row>
      <xdr:rowOff>152400</xdr:rowOff>
    </xdr:to>
    <xdr:pic>
      <xdr:nvPicPr>
        <xdr:cNvPr id="175" name="Imagem 1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667502-6EA3-4905-86A3-DFEF9EB797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786479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1501</xdr:row>
      <xdr:rowOff>0</xdr:rowOff>
    </xdr:from>
    <xdr:to>
      <xdr:col>4</xdr:col>
      <xdr:colOff>152400</xdr:colOff>
      <xdr:row>1501</xdr:row>
      <xdr:rowOff>152400</xdr:rowOff>
    </xdr:to>
    <xdr:pic>
      <xdr:nvPicPr>
        <xdr:cNvPr id="176" name="Imagem 20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F7F2954-1B0B-4C1D-899B-3340FF96D5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789717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1502</xdr:row>
      <xdr:rowOff>0</xdr:rowOff>
    </xdr:from>
    <xdr:to>
      <xdr:col>4</xdr:col>
      <xdr:colOff>152400</xdr:colOff>
      <xdr:row>1502</xdr:row>
      <xdr:rowOff>152400</xdr:rowOff>
    </xdr:to>
    <xdr:pic>
      <xdr:nvPicPr>
        <xdr:cNvPr id="177" name="Imagem 2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B9FFBE6-5058-4A53-8DAE-7850EDF2D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789717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1503</xdr:row>
      <xdr:rowOff>0</xdr:rowOff>
    </xdr:from>
    <xdr:to>
      <xdr:col>4</xdr:col>
      <xdr:colOff>152400</xdr:colOff>
      <xdr:row>1503</xdr:row>
      <xdr:rowOff>152400</xdr:rowOff>
    </xdr:to>
    <xdr:pic>
      <xdr:nvPicPr>
        <xdr:cNvPr id="178" name="Imagem 2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063488-8727-48F6-86C7-0F2FD87FF3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792956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1504</xdr:row>
      <xdr:rowOff>0</xdr:rowOff>
    </xdr:from>
    <xdr:to>
      <xdr:col>4</xdr:col>
      <xdr:colOff>152400</xdr:colOff>
      <xdr:row>1504</xdr:row>
      <xdr:rowOff>152400</xdr:rowOff>
    </xdr:to>
    <xdr:pic>
      <xdr:nvPicPr>
        <xdr:cNvPr id="179" name="Imagem 2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460721-E250-4A7E-B4ED-1AB2AB4745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792956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1505</xdr:row>
      <xdr:rowOff>0</xdr:rowOff>
    </xdr:from>
    <xdr:to>
      <xdr:col>4</xdr:col>
      <xdr:colOff>152400</xdr:colOff>
      <xdr:row>1505</xdr:row>
      <xdr:rowOff>152400</xdr:rowOff>
    </xdr:to>
    <xdr:pic>
      <xdr:nvPicPr>
        <xdr:cNvPr id="180" name="Imagem 2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3D22E3-0E78-4911-98A8-446D74C281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792956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1506</xdr:row>
      <xdr:rowOff>0</xdr:rowOff>
    </xdr:from>
    <xdr:to>
      <xdr:col>4</xdr:col>
      <xdr:colOff>152400</xdr:colOff>
      <xdr:row>1506</xdr:row>
      <xdr:rowOff>152400</xdr:rowOff>
    </xdr:to>
    <xdr:pic>
      <xdr:nvPicPr>
        <xdr:cNvPr id="181" name="Imagem 2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DFE357-FC9D-42FA-AE8E-AE25DBE1F8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792956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1507</xdr:row>
      <xdr:rowOff>0</xdr:rowOff>
    </xdr:from>
    <xdr:to>
      <xdr:col>4</xdr:col>
      <xdr:colOff>152400</xdr:colOff>
      <xdr:row>1507</xdr:row>
      <xdr:rowOff>152400</xdr:rowOff>
    </xdr:to>
    <xdr:pic>
      <xdr:nvPicPr>
        <xdr:cNvPr id="182" name="Imagem 2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B5D9BC-41CB-4522-A066-25427B834B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792956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1508</xdr:row>
      <xdr:rowOff>0</xdr:rowOff>
    </xdr:from>
    <xdr:to>
      <xdr:col>4</xdr:col>
      <xdr:colOff>152400</xdr:colOff>
      <xdr:row>1508</xdr:row>
      <xdr:rowOff>152400</xdr:rowOff>
    </xdr:to>
    <xdr:pic>
      <xdr:nvPicPr>
        <xdr:cNvPr id="183" name="Imagem 2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FDDDDE-3D56-4F95-8348-5F7410A65F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792956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1509</xdr:row>
      <xdr:rowOff>0</xdr:rowOff>
    </xdr:from>
    <xdr:to>
      <xdr:col>4</xdr:col>
      <xdr:colOff>152400</xdr:colOff>
      <xdr:row>1509</xdr:row>
      <xdr:rowOff>152400</xdr:rowOff>
    </xdr:to>
    <xdr:pic>
      <xdr:nvPicPr>
        <xdr:cNvPr id="184" name="Imagem 2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2C4357-4CD4-4332-A1D2-183547200B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792956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1510</xdr:row>
      <xdr:rowOff>0</xdr:rowOff>
    </xdr:from>
    <xdr:to>
      <xdr:col>4</xdr:col>
      <xdr:colOff>152400</xdr:colOff>
      <xdr:row>1510</xdr:row>
      <xdr:rowOff>152400</xdr:rowOff>
    </xdr:to>
    <xdr:pic>
      <xdr:nvPicPr>
        <xdr:cNvPr id="185" name="Imagem 2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F143F1C-21B5-4FA9-84BD-353FBD64D4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792956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1511</xdr:row>
      <xdr:rowOff>0</xdr:rowOff>
    </xdr:from>
    <xdr:to>
      <xdr:col>4</xdr:col>
      <xdr:colOff>152400</xdr:colOff>
      <xdr:row>1511</xdr:row>
      <xdr:rowOff>152400</xdr:rowOff>
    </xdr:to>
    <xdr:pic>
      <xdr:nvPicPr>
        <xdr:cNvPr id="186" name="Imagem 30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CC4494-30F8-41B5-92DB-9AFDC8558D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792956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1512</xdr:row>
      <xdr:rowOff>0</xdr:rowOff>
    </xdr:from>
    <xdr:to>
      <xdr:col>4</xdr:col>
      <xdr:colOff>152400</xdr:colOff>
      <xdr:row>1512</xdr:row>
      <xdr:rowOff>152400</xdr:rowOff>
    </xdr:to>
    <xdr:pic>
      <xdr:nvPicPr>
        <xdr:cNvPr id="187" name="Imagem 3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DB7E48-CDF1-4D38-85FB-319C979BB1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792956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1513</xdr:row>
      <xdr:rowOff>0</xdr:rowOff>
    </xdr:from>
    <xdr:to>
      <xdr:col>4</xdr:col>
      <xdr:colOff>152400</xdr:colOff>
      <xdr:row>1513</xdr:row>
      <xdr:rowOff>152400</xdr:rowOff>
    </xdr:to>
    <xdr:pic>
      <xdr:nvPicPr>
        <xdr:cNvPr id="188" name="Imagem 3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4B3523-5CDB-4FDC-B9A1-407B32D564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792956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1514</xdr:row>
      <xdr:rowOff>0</xdr:rowOff>
    </xdr:from>
    <xdr:to>
      <xdr:col>4</xdr:col>
      <xdr:colOff>152400</xdr:colOff>
      <xdr:row>1514</xdr:row>
      <xdr:rowOff>152400</xdr:rowOff>
    </xdr:to>
    <xdr:pic>
      <xdr:nvPicPr>
        <xdr:cNvPr id="189" name="Imagem 3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A6A5F0-A448-46D1-A154-0B37352AA4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792956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1515</xdr:row>
      <xdr:rowOff>0</xdr:rowOff>
    </xdr:from>
    <xdr:to>
      <xdr:col>4</xdr:col>
      <xdr:colOff>152400</xdr:colOff>
      <xdr:row>1515</xdr:row>
      <xdr:rowOff>152400</xdr:rowOff>
    </xdr:to>
    <xdr:pic>
      <xdr:nvPicPr>
        <xdr:cNvPr id="190" name="Imagem 3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266C56A-266A-4CC8-96D1-2CA7313C30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792956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1516</xdr:row>
      <xdr:rowOff>0</xdr:rowOff>
    </xdr:from>
    <xdr:to>
      <xdr:col>4</xdr:col>
      <xdr:colOff>152400</xdr:colOff>
      <xdr:row>1516</xdr:row>
      <xdr:rowOff>152400</xdr:rowOff>
    </xdr:to>
    <xdr:pic>
      <xdr:nvPicPr>
        <xdr:cNvPr id="191" name="Imagem 3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DB1523-9F29-4D3A-BFC6-50F71C7E3A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792956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1517</xdr:row>
      <xdr:rowOff>0</xdr:rowOff>
    </xdr:from>
    <xdr:to>
      <xdr:col>4</xdr:col>
      <xdr:colOff>152400</xdr:colOff>
      <xdr:row>1517</xdr:row>
      <xdr:rowOff>152400</xdr:rowOff>
    </xdr:to>
    <xdr:pic>
      <xdr:nvPicPr>
        <xdr:cNvPr id="192" name="Imagem 3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356442-8DCD-4BCD-B145-559328AF6C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792956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1518</xdr:row>
      <xdr:rowOff>0</xdr:rowOff>
    </xdr:from>
    <xdr:to>
      <xdr:col>4</xdr:col>
      <xdr:colOff>152400</xdr:colOff>
      <xdr:row>1518</xdr:row>
      <xdr:rowOff>152400</xdr:rowOff>
    </xdr:to>
    <xdr:pic>
      <xdr:nvPicPr>
        <xdr:cNvPr id="193" name="Imagem 3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EB8F21-A828-4598-8E50-A98B72917F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792956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1519</xdr:row>
      <xdr:rowOff>0</xdr:rowOff>
    </xdr:from>
    <xdr:to>
      <xdr:col>4</xdr:col>
      <xdr:colOff>152400</xdr:colOff>
      <xdr:row>1519</xdr:row>
      <xdr:rowOff>152400</xdr:rowOff>
    </xdr:to>
    <xdr:pic>
      <xdr:nvPicPr>
        <xdr:cNvPr id="194" name="Imagem 3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309C61-E6AF-4C89-AD6B-32F183863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792956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5</xdr:col>
      <xdr:colOff>0</xdr:colOff>
      <xdr:row>1492</xdr:row>
      <xdr:rowOff>0</xdr:rowOff>
    </xdr:from>
    <xdr:ext cx="152400" cy="104775"/>
    <xdr:pic>
      <xdr:nvPicPr>
        <xdr:cNvPr id="195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5CCBE4-F724-4511-8E59-D3F9A57A9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67048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1492</xdr:row>
      <xdr:rowOff>0</xdr:rowOff>
    </xdr:from>
    <xdr:ext cx="152400" cy="47625"/>
    <xdr:pic>
      <xdr:nvPicPr>
        <xdr:cNvPr id="196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DA5930-468C-4300-BC31-3DDFAAEB36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67048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1493</xdr:row>
      <xdr:rowOff>0</xdr:rowOff>
    </xdr:from>
    <xdr:ext cx="152400" cy="104775"/>
    <xdr:pic>
      <xdr:nvPicPr>
        <xdr:cNvPr id="197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7771654-C970-4C12-A6DB-1AC2EACDBC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70286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1493</xdr:row>
      <xdr:rowOff>0</xdr:rowOff>
    </xdr:from>
    <xdr:ext cx="152400" cy="47625"/>
    <xdr:pic>
      <xdr:nvPicPr>
        <xdr:cNvPr id="198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4EB2F43-7378-4FC3-863C-D557F07805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70286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1494</xdr:row>
      <xdr:rowOff>0</xdr:rowOff>
    </xdr:from>
    <xdr:ext cx="152400" cy="104775"/>
    <xdr:pic>
      <xdr:nvPicPr>
        <xdr:cNvPr id="199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3CBE3CC-02E9-4001-85F0-8C747284F2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73525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1494</xdr:row>
      <xdr:rowOff>0</xdr:rowOff>
    </xdr:from>
    <xdr:ext cx="152400" cy="47625"/>
    <xdr:pic>
      <xdr:nvPicPr>
        <xdr:cNvPr id="200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8167B6-1F82-4686-A963-B57B98F5F3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73525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1495</xdr:row>
      <xdr:rowOff>0</xdr:rowOff>
    </xdr:from>
    <xdr:ext cx="152400" cy="104775"/>
    <xdr:pic>
      <xdr:nvPicPr>
        <xdr:cNvPr id="201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B427FB-8277-47CC-919D-0190A165A1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76763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1495</xdr:row>
      <xdr:rowOff>0</xdr:rowOff>
    </xdr:from>
    <xdr:ext cx="152400" cy="47625"/>
    <xdr:pic>
      <xdr:nvPicPr>
        <xdr:cNvPr id="202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B14489-D29F-4606-A2A7-7BB6EA5EAD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76763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1496</xdr:row>
      <xdr:rowOff>0</xdr:rowOff>
    </xdr:from>
    <xdr:ext cx="152400" cy="104775"/>
    <xdr:pic>
      <xdr:nvPicPr>
        <xdr:cNvPr id="203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214B6D-08D1-4B8E-9B4B-C23F741835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76763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1496</xdr:row>
      <xdr:rowOff>0</xdr:rowOff>
    </xdr:from>
    <xdr:ext cx="152400" cy="47625"/>
    <xdr:pic>
      <xdr:nvPicPr>
        <xdr:cNvPr id="204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C38DDF-9308-46DE-9E74-1EEE0A09EA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76763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1497</xdr:row>
      <xdr:rowOff>0</xdr:rowOff>
    </xdr:from>
    <xdr:ext cx="152400" cy="104775"/>
    <xdr:pic>
      <xdr:nvPicPr>
        <xdr:cNvPr id="205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F320B4-EFD3-4BF7-BF87-5486F0714C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76763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1497</xdr:row>
      <xdr:rowOff>0</xdr:rowOff>
    </xdr:from>
    <xdr:ext cx="152400" cy="47625"/>
    <xdr:pic>
      <xdr:nvPicPr>
        <xdr:cNvPr id="206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37368D-49F7-466E-9BC1-BAA43FB421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76763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1498</xdr:row>
      <xdr:rowOff>0</xdr:rowOff>
    </xdr:from>
    <xdr:ext cx="152400" cy="104775"/>
    <xdr:pic>
      <xdr:nvPicPr>
        <xdr:cNvPr id="207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76D881-FA5F-4B75-A14F-2173EE7D7F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80002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1498</xdr:row>
      <xdr:rowOff>0</xdr:rowOff>
    </xdr:from>
    <xdr:ext cx="152400" cy="47625"/>
    <xdr:pic>
      <xdr:nvPicPr>
        <xdr:cNvPr id="208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21D41B-136E-44EC-B01D-26E52FC086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80002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1499</xdr:row>
      <xdr:rowOff>0</xdr:rowOff>
    </xdr:from>
    <xdr:ext cx="152400" cy="104775"/>
    <xdr:pic>
      <xdr:nvPicPr>
        <xdr:cNvPr id="209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AA88F1-E326-43FF-8984-045D77021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83240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1499</xdr:row>
      <xdr:rowOff>0</xdr:rowOff>
    </xdr:from>
    <xdr:ext cx="152400" cy="47625"/>
    <xdr:pic>
      <xdr:nvPicPr>
        <xdr:cNvPr id="210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CF6608-F4A6-450D-B71B-F35FE52A2C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83240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1500</xdr:row>
      <xdr:rowOff>0</xdr:rowOff>
    </xdr:from>
    <xdr:ext cx="152400" cy="104775"/>
    <xdr:pic>
      <xdr:nvPicPr>
        <xdr:cNvPr id="211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892CFA-DBF6-4150-B7F6-A0EF45B9BF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86479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1500</xdr:row>
      <xdr:rowOff>0</xdr:rowOff>
    </xdr:from>
    <xdr:ext cx="152400" cy="47625"/>
    <xdr:pic>
      <xdr:nvPicPr>
        <xdr:cNvPr id="212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79E951C-DEFC-47DE-8E43-9B5D7696A4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86479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1501</xdr:row>
      <xdr:rowOff>0</xdr:rowOff>
    </xdr:from>
    <xdr:ext cx="152400" cy="104775"/>
    <xdr:pic>
      <xdr:nvPicPr>
        <xdr:cNvPr id="213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2FAA4B-47CC-4E75-8A6F-5104F90D73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89717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1501</xdr:row>
      <xdr:rowOff>0</xdr:rowOff>
    </xdr:from>
    <xdr:ext cx="152400" cy="47625"/>
    <xdr:pic>
      <xdr:nvPicPr>
        <xdr:cNvPr id="214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CF3A12-5A5D-4B8E-9F9D-262CBBBFA4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89717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1502</xdr:row>
      <xdr:rowOff>0</xdr:rowOff>
    </xdr:from>
    <xdr:ext cx="152400" cy="104775"/>
    <xdr:pic>
      <xdr:nvPicPr>
        <xdr:cNvPr id="215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B213B7-A2A0-4D14-85CD-EC66C75DD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89717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1502</xdr:row>
      <xdr:rowOff>0</xdr:rowOff>
    </xdr:from>
    <xdr:ext cx="152400" cy="47625"/>
    <xdr:pic>
      <xdr:nvPicPr>
        <xdr:cNvPr id="216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52E4BE8-89D6-426D-951D-C835395BE2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89717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1503</xdr:row>
      <xdr:rowOff>0</xdr:rowOff>
    </xdr:from>
    <xdr:ext cx="152400" cy="104775"/>
    <xdr:pic>
      <xdr:nvPicPr>
        <xdr:cNvPr id="217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F57788-1124-4BFC-A53E-902C5E0272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92956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1503</xdr:row>
      <xdr:rowOff>0</xdr:rowOff>
    </xdr:from>
    <xdr:ext cx="152400" cy="47625"/>
    <xdr:pic>
      <xdr:nvPicPr>
        <xdr:cNvPr id="218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64527C-AC63-45F6-AF96-9474EBB95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92956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1504</xdr:row>
      <xdr:rowOff>0</xdr:rowOff>
    </xdr:from>
    <xdr:ext cx="152400" cy="104775"/>
    <xdr:pic>
      <xdr:nvPicPr>
        <xdr:cNvPr id="219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7453E7B-4228-434A-A7E4-327F380904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92956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1504</xdr:row>
      <xdr:rowOff>0</xdr:rowOff>
    </xdr:from>
    <xdr:ext cx="152400" cy="47625"/>
    <xdr:pic>
      <xdr:nvPicPr>
        <xdr:cNvPr id="220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02D987-1B87-4BC6-8D0D-E19AA91FD9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92956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1505</xdr:row>
      <xdr:rowOff>0</xdr:rowOff>
    </xdr:from>
    <xdr:ext cx="152400" cy="104775"/>
    <xdr:pic>
      <xdr:nvPicPr>
        <xdr:cNvPr id="221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7F68C4-E923-4115-8DC7-72BD1E7904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92956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1505</xdr:row>
      <xdr:rowOff>0</xdr:rowOff>
    </xdr:from>
    <xdr:ext cx="152400" cy="47625"/>
    <xdr:pic>
      <xdr:nvPicPr>
        <xdr:cNvPr id="222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D1CB91-B852-4B9E-8DA2-9B6DBEAB1D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92956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1506</xdr:row>
      <xdr:rowOff>0</xdr:rowOff>
    </xdr:from>
    <xdr:ext cx="152400" cy="104775"/>
    <xdr:pic>
      <xdr:nvPicPr>
        <xdr:cNvPr id="223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05CB0E-EC9E-480A-AAF7-88E4E24A1A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92956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1506</xdr:row>
      <xdr:rowOff>0</xdr:rowOff>
    </xdr:from>
    <xdr:ext cx="152400" cy="47625"/>
    <xdr:pic>
      <xdr:nvPicPr>
        <xdr:cNvPr id="224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0CB662-D282-4355-AEFB-03205906DD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92956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1507</xdr:row>
      <xdr:rowOff>0</xdr:rowOff>
    </xdr:from>
    <xdr:ext cx="152400" cy="104775"/>
    <xdr:pic>
      <xdr:nvPicPr>
        <xdr:cNvPr id="225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013979A-443F-465A-BF66-4FC68172EF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92956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1507</xdr:row>
      <xdr:rowOff>0</xdr:rowOff>
    </xdr:from>
    <xdr:ext cx="152400" cy="47625"/>
    <xdr:pic>
      <xdr:nvPicPr>
        <xdr:cNvPr id="226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0624E4-A015-4C3F-9159-DBDC53745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92956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1508</xdr:row>
      <xdr:rowOff>0</xdr:rowOff>
    </xdr:from>
    <xdr:ext cx="152400" cy="104775"/>
    <xdr:pic>
      <xdr:nvPicPr>
        <xdr:cNvPr id="227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58DDCB-A84B-4F9E-AA5D-70889523D9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92956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1508</xdr:row>
      <xdr:rowOff>0</xdr:rowOff>
    </xdr:from>
    <xdr:ext cx="152400" cy="47625"/>
    <xdr:pic>
      <xdr:nvPicPr>
        <xdr:cNvPr id="228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ED0E92-24E5-43AF-9385-A80A651D31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92956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1509</xdr:row>
      <xdr:rowOff>0</xdr:rowOff>
    </xdr:from>
    <xdr:ext cx="152400" cy="104775"/>
    <xdr:pic>
      <xdr:nvPicPr>
        <xdr:cNvPr id="229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7369F2-D81D-46E2-9E0D-B89F0E4C66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92956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1509</xdr:row>
      <xdr:rowOff>0</xdr:rowOff>
    </xdr:from>
    <xdr:ext cx="152400" cy="47625"/>
    <xdr:pic>
      <xdr:nvPicPr>
        <xdr:cNvPr id="230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CE1DD3-672A-43C8-BBA3-25A13A254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92956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1510</xdr:row>
      <xdr:rowOff>0</xdr:rowOff>
    </xdr:from>
    <xdr:ext cx="152400" cy="104775"/>
    <xdr:pic>
      <xdr:nvPicPr>
        <xdr:cNvPr id="231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4AEBA8-CF44-4CCC-AFA3-7F5166B1C2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92956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1510</xdr:row>
      <xdr:rowOff>0</xdr:rowOff>
    </xdr:from>
    <xdr:ext cx="152400" cy="47625"/>
    <xdr:pic>
      <xdr:nvPicPr>
        <xdr:cNvPr id="232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D897D5-F5CD-42A1-8E0F-08C989BF77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92956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1511</xdr:row>
      <xdr:rowOff>0</xdr:rowOff>
    </xdr:from>
    <xdr:ext cx="152400" cy="104775"/>
    <xdr:pic>
      <xdr:nvPicPr>
        <xdr:cNvPr id="233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E9612C-03B4-468C-9747-8132D375A4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92956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1511</xdr:row>
      <xdr:rowOff>0</xdr:rowOff>
    </xdr:from>
    <xdr:ext cx="152400" cy="47625"/>
    <xdr:pic>
      <xdr:nvPicPr>
        <xdr:cNvPr id="234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BED174-1A64-4225-B39C-F86E80CD6F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92956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1512</xdr:row>
      <xdr:rowOff>0</xdr:rowOff>
    </xdr:from>
    <xdr:ext cx="152400" cy="104775"/>
    <xdr:pic>
      <xdr:nvPicPr>
        <xdr:cNvPr id="235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889D5D7-9E07-4A5F-9883-C9037CD4CD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92956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1512</xdr:row>
      <xdr:rowOff>0</xdr:rowOff>
    </xdr:from>
    <xdr:ext cx="152400" cy="47625"/>
    <xdr:pic>
      <xdr:nvPicPr>
        <xdr:cNvPr id="236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F550A4-6D3C-47DC-AF5A-DC83A30651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92956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1513</xdr:row>
      <xdr:rowOff>0</xdr:rowOff>
    </xdr:from>
    <xdr:ext cx="152400" cy="104775"/>
    <xdr:pic>
      <xdr:nvPicPr>
        <xdr:cNvPr id="237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961203-C263-4AD2-A8D6-550B3AE2BE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92956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1513</xdr:row>
      <xdr:rowOff>0</xdr:rowOff>
    </xdr:from>
    <xdr:ext cx="152400" cy="47625"/>
    <xdr:pic>
      <xdr:nvPicPr>
        <xdr:cNvPr id="238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A45881-661D-48C3-8FEC-46383647E0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92956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1514</xdr:row>
      <xdr:rowOff>0</xdr:rowOff>
    </xdr:from>
    <xdr:ext cx="152400" cy="104775"/>
    <xdr:pic>
      <xdr:nvPicPr>
        <xdr:cNvPr id="239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421F33-2BF0-4265-A07D-7E116D2AA9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92956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1514</xdr:row>
      <xdr:rowOff>0</xdr:rowOff>
    </xdr:from>
    <xdr:ext cx="152400" cy="47625"/>
    <xdr:pic>
      <xdr:nvPicPr>
        <xdr:cNvPr id="240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A81674-6E19-485A-94CF-8DE31794F3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92956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1515</xdr:row>
      <xdr:rowOff>0</xdr:rowOff>
    </xdr:from>
    <xdr:ext cx="152400" cy="104775"/>
    <xdr:pic>
      <xdr:nvPicPr>
        <xdr:cNvPr id="241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DC8956-6453-4F38-BD59-0129CD87B7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92956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1515</xdr:row>
      <xdr:rowOff>0</xdr:rowOff>
    </xdr:from>
    <xdr:ext cx="152400" cy="47625"/>
    <xdr:pic>
      <xdr:nvPicPr>
        <xdr:cNvPr id="242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6EDAA5-7CF5-47E7-B9CE-85252F62D8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92956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1516</xdr:row>
      <xdr:rowOff>0</xdr:rowOff>
    </xdr:from>
    <xdr:ext cx="152400" cy="104775"/>
    <xdr:pic>
      <xdr:nvPicPr>
        <xdr:cNvPr id="243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674A66-1599-413D-BDB5-B42E182415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92956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1516</xdr:row>
      <xdr:rowOff>0</xdr:rowOff>
    </xdr:from>
    <xdr:ext cx="152400" cy="47625"/>
    <xdr:pic>
      <xdr:nvPicPr>
        <xdr:cNvPr id="244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A392FE-890B-4EEF-A6F9-6839510A7B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92956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1517</xdr:row>
      <xdr:rowOff>0</xdr:rowOff>
    </xdr:from>
    <xdr:ext cx="152400" cy="104775"/>
    <xdr:pic>
      <xdr:nvPicPr>
        <xdr:cNvPr id="245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759A15-18FA-464E-8C13-A3EF2F864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92956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1517</xdr:row>
      <xdr:rowOff>0</xdr:rowOff>
    </xdr:from>
    <xdr:ext cx="152400" cy="47625"/>
    <xdr:pic>
      <xdr:nvPicPr>
        <xdr:cNvPr id="246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8E6E4C-93B9-47FB-B923-6E24A2CBF8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92956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1518</xdr:row>
      <xdr:rowOff>0</xdr:rowOff>
    </xdr:from>
    <xdr:ext cx="152400" cy="104775"/>
    <xdr:pic>
      <xdr:nvPicPr>
        <xdr:cNvPr id="247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9C13CF-346C-4780-A4AA-30FE77472D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92956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1518</xdr:row>
      <xdr:rowOff>0</xdr:rowOff>
    </xdr:from>
    <xdr:ext cx="152400" cy="47625"/>
    <xdr:pic>
      <xdr:nvPicPr>
        <xdr:cNvPr id="248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EDB621-143A-4545-868A-190ED7B5B1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92956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1519</xdr:row>
      <xdr:rowOff>0</xdr:rowOff>
    </xdr:from>
    <xdr:ext cx="152400" cy="104775"/>
    <xdr:pic>
      <xdr:nvPicPr>
        <xdr:cNvPr id="249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AD1BED-2A0F-43CD-BD38-CB20091F6E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92956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1519</xdr:row>
      <xdr:rowOff>0</xdr:rowOff>
    </xdr:from>
    <xdr:ext cx="152400" cy="47625"/>
    <xdr:pic>
      <xdr:nvPicPr>
        <xdr:cNvPr id="250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621403-8B91-43AB-A4D4-FF3159B558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92956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4</xdr:col>
      <xdr:colOff>0</xdr:colOff>
      <xdr:row>1519</xdr:row>
      <xdr:rowOff>190500</xdr:rowOff>
    </xdr:from>
    <xdr:to>
      <xdr:col>4</xdr:col>
      <xdr:colOff>152400</xdr:colOff>
      <xdr:row>1520</xdr:row>
      <xdr:rowOff>152399</xdr:rowOff>
    </xdr:to>
    <xdr:pic>
      <xdr:nvPicPr>
        <xdr:cNvPr id="25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FCBF60-E553-4490-B537-733CD97180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79295625"/>
          <a:ext cx="152400" cy="2868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1520</xdr:row>
      <xdr:rowOff>381000</xdr:rowOff>
    </xdr:from>
    <xdr:to>
      <xdr:col>4</xdr:col>
      <xdr:colOff>152400</xdr:colOff>
      <xdr:row>1521</xdr:row>
      <xdr:rowOff>152400</xdr:rowOff>
    </xdr:to>
    <xdr:pic>
      <xdr:nvPicPr>
        <xdr:cNvPr id="252" name="Imagem 1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341898C-AE6D-40D0-92C2-1DB1BD6FCE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79619475"/>
          <a:ext cx="152400" cy="1507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1521</xdr:row>
      <xdr:rowOff>571500</xdr:rowOff>
    </xdr:from>
    <xdr:to>
      <xdr:col>4</xdr:col>
      <xdr:colOff>152400</xdr:colOff>
      <xdr:row>1522</xdr:row>
      <xdr:rowOff>152401</xdr:rowOff>
    </xdr:to>
    <xdr:pic>
      <xdr:nvPicPr>
        <xdr:cNvPr id="253" name="Imagem 1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016530-7BF7-403A-B19E-ECDBE40702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79943325"/>
          <a:ext cx="152400" cy="150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1522</xdr:row>
      <xdr:rowOff>571500</xdr:rowOff>
    </xdr:from>
    <xdr:to>
      <xdr:col>4</xdr:col>
      <xdr:colOff>152400</xdr:colOff>
      <xdr:row>1523</xdr:row>
      <xdr:rowOff>152399</xdr:rowOff>
    </xdr:to>
    <xdr:pic>
      <xdr:nvPicPr>
        <xdr:cNvPr id="254" name="Imagem 1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5805A4-27D8-40A1-8826-2FB63F09C3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0267175"/>
          <a:ext cx="152400" cy="15079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1523</xdr:row>
      <xdr:rowOff>2476500</xdr:rowOff>
    </xdr:from>
    <xdr:to>
      <xdr:col>4</xdr:col>
      <xdr:colOff>152400</xdr:colOff>
      <xdr:row>1524</xdr:row>
      <xdr:rowOff>152401</xdr:rowOff>
    </xdr:to>
    <xdr:pic>
      <xdr:nvPicPr>
        <xdr:cNvPr id="255" name="Imagem 1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5BD2990-F49F-453B-94B5-5BA983888F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0267175"/>
          <a:ext cx="152400" cy="15352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1524</xdr:row>
      <xdr:rowOff>952500</xdr:rowOff>
    </xdr:from>
    <xdr:to>
      <xdr:col>4</xdr:col>
      <xdr:colOff>152400</xdr:colOff>
      <xdr:row>1525</xdr:row>
      <xdr:rowOff>152399</xdr:rowOff>
    </xdr:to>
    <xdr:pic>
      <xdr:nvPicPr>
        <xdr:cNvPr id="256" name="Imagem 1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7D29B7-4272-4866-B497-97C13F21D9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0267175"/>
          <a:ext cx="152400" cy="1535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1525</xdr:row>
      <xdr:rowOff>381000</xdr:rowOff>
    </xdr:from>
    <xdr:to>
      <xdr:col>4</xdr:col>
      <xdr:colOff>152400</xdr:colOff>
      <xdr:row>1526</xdr:row>
      <xdr:rowOff>152400</xdr:rowOff>
    </xdr:to>
    <xdr:pic>
      <xdr:nvPicPr>
        <xdr:cNvPr id="257" name="Imagem 1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5B79AA-6A79-4C2F-94BD-63F4DF7D41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0267175"/>
          <a:ext cx="152400" cy="15352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1526</xdr:row>
      <xdr:rowOff>952500</xdr:rowOff>
    </xdr:from>
    <xdr:to>
      <xdr:col>4</xdr:col>
      <xdr:colOff>152400</xdr:colOff>
      <xdr:row>1527</xdr:row>
      <xdr:rowOff>152401</xdr:rowOff>
    </xdr:to>
    <xdr:pic>
      <xdr:nvPicPr>
        <xdr:cNvPr id="258" name="Imagem 1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F4EA93-BCA7-42B4-95BB-17CB550D45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0267175"/>
          <a:ext cx="152400" cy="15352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1527</xdr:row>
      <xdr:rowOff>1143000</xdr:rowOff>
    </xdr:from>
    <xdr:to>
      <xdr:col>4</xdr:col>
      <xdr:colOff>152400</xdr:colOff>
      <xdr:row>1528</xdr:row>
      <xdr:rowOff>152399</xdr:rowOff>
    </xdr:to>
    <xdr:pic>
      <xdr:nvPicPr>
        <xdr:cNvPr id="259" name="Imagem 1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A3DDAB-9FD5-4013-AFE4-01B3ED2B45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0267175"/>
          <a:ext cx="152400" cy="1535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1528</xdr:row>
      <xdr:rowOff>762000</xdr:rowOff>
    </xdr:from>
    <xdr:to>
      <xdr:col>4</xdr:col>
      <xdr:colOff>152400</xdr:colOff>
      <xdr:row>1529</xdr:row>
      <xdr:rowOff>152401</xdr:rowOff>
    </xdr:to>
    <xdr:pic>
      <xdr:nvPicPr>
        <xdr:cNvPr id="260" name="Imagem 20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F054E9-5835-4BBF-844A-BCB74685CD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0267175"/>
          <a:ext cx="152400" cy="15352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1529</xdr:row>
      <xdr:rowOff>571500</xdr:rowOff>
    </xdr:from>
    <xdr:to>
      <xdr:col>4</xdr:col>
      <xdr:colOff>152400</xdr:colOff>
      <xdr:row>1530</xdr:row>
      <xdr:rowOff>152399</xdr:rowOff>
    </xdr:to>
    <xdr:pic>
      <xdr:nvPicPr>
        <xdr:cNvPr id="261" name="Imagem 2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CA5EEF-2CBE-436C-A001-B9BB2B50A2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0267175"/>
          <a:ext cx="152400" cy="1535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1530</xdr:row>
      <xdr:rowOff>1143000</xdr:rowOff>
    </xdr:from>
    <xdr:to>
      <xdr:col>4</xdr:col>
      <xdr:colOff>152400</xdr:colOff>
      <xdr:row>1531</xdr:row>
      <xdr:rowOff>152400</xdr:rowOff>
    </xdr:to>
    <xdr:pic>
      <xdr:nvPicPr>
        <xdr:cNvPr id="262" name="Imagem 2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C3B4D4-1EAE-4857-AA70-65676B7E2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0267175"/>
          <a:ext cx="152400" cy="15352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1531</xdr:row>
      <xdr:rowOff>762000</xdr:rowOff>
    </xdr:from>
    <xdr:to>
      <xdr:col>4</xdr:col>
      <xdr:colOff>152400</xdr:colOff>
      <xdr:row>1532</xdr:row>
      <xdr:rowOff>152400</xdr:rowOff>
    </xdr:to>
    <xdr:pic>
      <xdr:nvPicPr>
        <xdr:cNvPr id="263" name="Imagem 2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0B01F2-2FC3-4969-8BE5-6B76429D4D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0267175"/>
          <a:ext cx="152400" cy="1535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1532</xdr:row>
      <xdr:rowOff>1714500</xdr:rowOff>
    </xdr:from>
    <xdr:to>
      <xdr:col>4</xdr:col>
      <xdr:colOff>152400</xdr:colOff>
      <xdr:row>1533</xdr:row>
      <xdr:rowOff>152400</xdr:rowOff>
    </xdr:to>
    <xdr:pic>
      <xdr:nvPicPr>
        <xdr:cNvPr id="264" name="Imagem 2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509806-5D14-404B-B19B-0CFF673BC2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0267175"/>
          <a:ext cx="152400" cy="15352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5</xdr:col>
      <xdr:colOff>0</xdr:colOff>
      <xdr:row>1520</xdr:row>
      <xdr:rowOff>0</xdr:rowOff>
    </xdr:from>
    <xdr:ext cx="152400" cy="104775"/>
    <xdr:pic>
      <xdr:nvPicPr>
        <xdr:cNvPr id="265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11D89B-174A-4106-A69F-9A104B6E67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92956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1520</xdr:row>
      <xdr:rowOff>0</xdr:rowOff>
    </xdr:from>
    <xdr:ext cx="152400" cy="47625"/>
    <xdr:pic>
      <xdr:nvPicPr>
        <xdr:cNvPr id="266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474596-A8B0-4C78-B79A-B5237CF4BA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92956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1521</xdr:row>
      <xdr:rowOff>0</xdr:rowOff>
    </xdr:from>
    <xdr:ext cx="152400" cy="104775"/>
    <xdr:pic>
      <xdr:nvPicPr>
        <xdr:cNvPr id="267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281A70-FC67-4406-8CB4-FBF9121445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96194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1521</xdr:row>
      <xdr:rowOff>0</xdr:rowOff>
    </xdr:from>
    <xdr:ext cx="152400" cy="47625"/>
    <xdr:pic>
      <xdr:nvPicPr>
        <xdr:cNvPr id="268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5A6CE7-5B0F-40BE-95F5-B59E5214C2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96194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1522</xdr:row>
      <xdr:rowOff>0</xdr:rowOff>
    </xdr:from>
    <xdr:ext cx="152400" cy="104775"/>
    <xdr:pic>
      <xdr:nvPicPr>
        <xdr:cNvPr id="269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5987CE-299B-4FD6-81DA-2D77FDADDB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99433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1522</xdr:row>
      <xdr:rowOff>0</xdr:rowOff>
    </xdr:from>
    <xdr:ext cx="152400" cy="47625"/>
    <xdr:pic>
      <xdr:nvPicPr>
        <xdr:cNvPr id="270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FC82B3-0677-467D-B8DB-3043C54F1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799433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1523</xdr:row>
      <xdr:rowOff>0</xdr:rowOff>
    </xdr:from>
    <xdr:ext cx="152400" cy="104775"/>
    <xdr:pic>
      <xdr:nvPicPr>
        <xdr:cNvPr id="271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465334-7D2A-44AE-A6EC-479EE14341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02671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1523</xdr:row>
      <xdr:rowOff>0</xdr:rowOff>
    </xdr:from>
    <xdr:ext cx="152400" cy="47625"/>
    <xdr:pic>
      <xdr:nvPicPr>
        <xdr:cNvPr id="272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044817-6F0E-4291-A84B-E56D52D530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02671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1524</xdr:row>
      <xdr:rowOff>0</xdr:rowOff>
    </xdr:from>
    <xdr:ext cx="152400" cy="104775"/>
    <xdr:pic>
      <xdr:nvPicPr>
        <xdr:cNvPr id="273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FBB13C-8945-4183-938A-4055FACF2D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02671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1524</xdr:row>
      <xdr:rowOff>0</xdr:rowOff>
    </xdr:from>
    <xdr:ext cx="152400" cy="47625"/>
    <xdr:pic>
      <xdr:nvPicPr>
        <xdr:cNvPr id="274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9853E7-CD04-4988-95C7-C6C686BD20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02671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1525</xdr:row>
      <xdr:rowOff>0</xdr:rowOff>
    </xdr:from>
    <xdr:ext cx="152400" cy="104775"/>
    <xdr:pic>
      <xdr:nvPicPr>
        <xdr:cNvPr id="275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D711C5-4B17-4105-987A-F5A9CD215C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02671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1525</xdr:row>
      <xdr:rowOff>0</xdr:rowOff>
    </xdr:from>
    <xdr:ext cx="152400" cy="47625"/>
    <xdr:pic>
      <xdr:nvPicPr>
        <xdr:cNvPr id="276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BB0629-93C9-4C58-8F82-41ACFF0AA2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02671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1526</xdr:row>
      <xdr:rowOff>0</xdr:rowOff>
    </xdr:from>
    <xdr:ext cx="152400" cy="104775"/>
    <xdr:pic>
      <xdr:nvPicPr>
        <xdr:cNvPr id="277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B8AD29-2EDF-4FAA-A229-16CD1430FF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02671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1526</xdr:row>
      <xdr:rowOff>0</xdr:rowOff>
    </xdr:from>
    <xdr:ext cx="152400" cy="47625"/>
    <xdr:pic>
      <xdr:nvPicPr>
        <xdr:cNvPr id="278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A5A87F-8DA7-4B06-BEB1-DEEEBF73B2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02671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1527</xdr:row>
      <xdr:rowOff>0</xdr:rowOff>
    </xdr:from>
    <xdr:ext cx="152400" cy="104775"/>
    <xdr:pic>
      <xdr:nvPicPr>
        <xdr:cNvPr id="279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1EC14A2-7725-4CE7-B3F1-6C3444236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02671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1527</xdr:row>
      <xdr:rowOff>0</xdr:rowOff>
    </xdr:from>
    <xdr:ext cx="152400" cy="47625"/>
    <xdr:pic>
      <xdr:nvPicPr>
        <xdr:cNvPr id="280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006A61-8E89-45CC-9849-3A4503FCC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02671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1528</xdr:row>
      <xdr:rowOff>0</xdr:rowOff>
    </xdr:from>
    <xdr:ext cx="152400" cy="104775"/>
    <xdr:pic>
      <xdr:nvPicPr>
        <xdr:cNvPr id="281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855A9E-FB34-4158-8BE0-48654CFD89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02671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1528</xdr:row>
      <xdr:rowOff>0</xdr:rowOff>
    </xdr:from>
    <xdr:ext cx="152400" cy="47625"/>
    <xdr:pic>
      <xdr:nvPicPr>
        <xdr:cNvPr id="282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AFE72A-C0EC-41B6-958C-3BA791132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02671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1529</xdr:row>
      <xdr:rowOff>0</xdr:rowOff>
    </xdr:from>
    <xdr:ext cx="152400" cy="104775"/>
    <xdr:pic>
      <xdr:nvPicPr>
        <xdr:cNvPr id="283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DA4EAF-2469-4E4D-A1B6-205CB2953E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02671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1529</xdr:row>
      <xdr:rowOff>0</xdr:rowOff>
    </xdr:from>
    <xdr:ext cx="152400" cy="47625"/>
    <xdr:pic>
      <xdr:nvPicPr>
        <xdr:cNvPr id="284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0F9D29-DB77-40AC-AA6B-DA669B0C1C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02671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1530</xdr:row>
      <xdr:rowOff>0</xdr:rowOff>
    </xdr:from>
    <xdr:ext cx="152400" cy="104775"/>
    <xdr:pic>
      <xdr:nvPicPr>
        <xdr:cNvPr id="285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BC4081-5F16-4F42-8553-39A43BB4BC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02671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1530</xdr:row>
      <xdr:rowOff>0</xdr:rowOff>
    </xdr:from>
    <xdr:ext cx="152400" cy="47625"/>
    <xdr:pic>
      <xdr:nvPicPr>
        <xdr:cNvPr id="286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A0A73C-A409-4030-B1EE-35962E250E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02671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1531</xdr:row>
      <xdr:rowOff>0</xdr:rowOff>
    </xdr:from>
    <xdr:ext cx="152400" cy="104775"/>
    <xdr:pic>
      <xdr:nvPicPr>
        <xdr:cNvPr id="287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9097EB-258E-4036-A66A-C83F30979B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02671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1531</xdr:row>
      <xdr:rowOff>0</xdr:rowOff>
    </xdr:from>
    <xdr:ext cx="152400" cy="47625"/>
    <xdr:pic>
      <xdr:nvPicPr>
        <xdr:cNvPr id="288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DC6211-7074-4815-97B2-BBDBA35266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02671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1532</xdr:row>
      <xdr:rowOff>0</xdr:rowOff>
    </xdr:from>
    <xdr:ext cx="152400" cy="104775"/>
    <xdr:pic>
      <xdr:nvPicPr>
        <xdr:cNvPr id="289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9715C7-A9F8-4150-8260-8A454A75BC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02671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1532</xdr:row>
      <xdr:rowOff>0</xdr:rowOff>
    </xdr:from>
    <xdr:ext cx="152400" cy="47625"/>
    <xdr:pic>
      <xdr:nvPicPr>
        <xdr:cNvPr id="290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0C6ED6-D14A-4EC4-A5AE-429624248D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02671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1533</xdr:row>
      <xdr:rowOff>0</xdr:rowOff>
    </xdr:from>
    <xdr:ext cx="152400" cy="104775"/>
    <xdr:pic>
      <xdr:nvPicPr>
        <xdr:cNvPr id="291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ACB46E-5AAB-4065-B6B2-7BD394453E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02671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1533</xdr:row>
      <xdr:rowOff>0</xdr:rowOff>
    </xdr:from>
    <xdr:ext cx="152400" cy="47625"/>
    <xdr:pic>
      <xdr:nvPicPr>
        <xdr:cNvPr id="292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ED0881-DACF-4E9E-8A27-A8E50E7BF8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02671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1533</xdr:row>
      <xdr:rowOff>0</xdr:rowOff>
    </xdr:from>
    <xdr:ext cx="152400" cy="104775"/>
    <xdr:pic>
      <xdr:nvPicPr>
        <xdr:cNvPr id="293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469140-53B6-41AF-8BD7-C139746ABD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02671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1533</xdr:row>
      <xdr:rowOff>0</xdr:rowOff>
    </xdr:from>
    <xdr:ext cx="152400" cy="47625"/>
    <xdr:pic>
      <xdr:nvPicPr>
        <xdr:cNvPr id="294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3B833C-BB12-4B78-A263-ED52075FD2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02671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1533</xdr:row>
      <xdr:rowOff>0</xdr:rowOff>
    </xdr:from>
    <xdr:ext cx="152400" cy="104775"/>
    <xdr:pic>
      <xdr:nvPicPr>
        <xdr:cNvPr id="295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948B53-6A5A-4EB9-8586-EE8F0843B4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02671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4</xdr:col>
      <xdr:colOff>0</xdr:colOff>
      <xdr:row>1533</xdr:row>
      <xdr:rowOff>0</xdr:rowOff>
    </xdr:from>
    <xdr:to>
      <xdr:col>4</xdr:col>
      <xdr:colOff>152400</xdr:colOff>
      <xdr:row>1533</xdr:row>
      <xdr:rowOff>152400</xdr:rowOff>
    </xdr:to>
    <xdr:pic>
      <xdr:nvPicPr>
        <xdr:cNvPr id="296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F46E4B-F148-4B1D-A000-ED9D490321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02671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1534</xdr:row>
      <xdr:rowOff>0</xdr:rowOff>
    </xdr:from>
    <xdr:to>
      <xdr:col>4</xdr:col>
      <xdr:colOff>152400</xdr:colOff>
      <xdr:row>1534</xdr:row>
      <xdr:rowOff>152400</xdr:rowOff>
    </xdr:to>
    <xdr:pic>
      <xdr:nvPicPr>
        <xdr:cNvPr id="297" name="Imagem 1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1B0955F-D8C9-41D7-82B7-0548D45EDE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05910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1535</xdr:row>
      <xdr:rowOff>0</xdr:rowOff>
    </xdr:from>
    <xdr:to>
      <xdr:col>4</xdr:col>
      <xdr:colOff>152400</xdr:colOff>
      <xdr:row>1535</xdr:row>
      <xdr:rowOff>152400</xdr:rowOff>
    </xdr:to>
    <xdr:pic>
      <xdr:nvPicPr>
        <xdr:cNvPr id="298" name="Imagem 1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7AB0304-B358-45AE-A765-2F98F55163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09148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1536</xdr:row>
      <xdr:rowOff>0</xdr:rowOff>
    </xdr:from>
    <xdr:to>
      <xdr:col>4</xdr:col>
      <xdr:colOff>152400</xdr:colOff>
      <xdr:row>1536</xdr:row>
      <xdr:rowOff>76200</xdr:rowOff>
    </xdr:to>
    <xdr:pic>
      <xdr:nvPicPr>
        <xdr:cNvPr id="299" name="Imagem 1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613A512-26EB-45BD-8D25-38E15D1688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1238725"/>
          <a:ext cx="152400" cy="76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1537</xdr:row>
      <xdr:rowOff>0</xdr:rowOff>
    </xdr:from>
    <xdr:to>
      <xdr:col>4</xdr:col>
      <xdr:colOff>152400</xdr:colOff>
      <xdr:row>1537</xdr:row>
      <xdr:rowOff>152400</xdr:rowOff>
    </xdr:to>
    <xdr:pic>
      <xdr:nvPicPr>
        <xdr:cNvPr id="300" name="Imagem 1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14E3BF-DEEF-4D30-BC6E-7FB1495E52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12387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1538</xdr:row>
      <xdr:rowOff>0</xdr:rowOff>
    </xdr:from>
    <xdr:to>
      <xdr:col>4</xdr:col>
      <xdr:colOff>152400</xdr:colOff>
      <xdr:row>1538</xdr:row>
      <xdr:rowOff>114300</xdr:rowOff>
    </xdr:to>
    <xdr:pic>
      <xdr:nvPicPr>
        <xdr:cNvPr id="301" name="Imagem 1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491221-09C9-46F4-A790-80960A11D9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1238725"/>
          <a:ext cx="15240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1539</xdr:row>
      <xdr:rowOff>0</xdr:rowOff>
    </xdr:from>
    <xdr:to>
      <xdr:col>4</xdr:col>
      <xdr:colOff>152400</xdr:colOff>
      <xdr:row>1539</xdr:row>
      <xdr:rowOff>104775</xdr:rowOff>
    </xdr:to>
    <xdr:pic>
      <xdr:nvPicPr>
        <xdr:cNvPr id="302" name="Imagem 1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B34B22-8ABA-4AD3-B723-DC35318E4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12387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1540</xdr:row>
      <xdr:rowOff>0</xdr:rowOff>
    </xdr:from>
    <xdr:to>
      <xdr:col>4</xdr:col>
      <xdr:colOff>152400</xdr:colOff>
      <xdr:row>1540</xdr:row>
      <xdr:rowOff>152400</xdr:rowOff>
    </xdr:to>
    <xdr:pic>
      <xdr:nvPicPr>
        <xdr:cNvPr id="303" name="Imagem 1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4097C1D-37A9-4A3E-9CDE-D6F03FB74C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12387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1541</xdr:row>
      <xdr:rowOff>0</xdr:rowOff>
    </xdr:from>
    <xdr:to>
      <xdr:col>4</xdr:col>
      <xdr:colOff>152400</xdr:colOff>
      <xdr:row>1541</xdr:row>
      <xdr:rowOff>152400</xdr:rowOff>
    </xdr:to>
    <xdr:pic>
      <xdr:nvPicPr>
        <xdr:cNvPr id="304" name="Imagem 1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930095-812F-456D-99B3-8833B4CA7D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12387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1542</xdr:row>
      <xdr:rowOff>0</xdr:rowOff>
    </xdr:from>
    <xdr:to>
      <xdr:col>4</xdr:col>
      <xdr:colOff>152400</xdr:colOff>
      <xdr:row>1542</xdr:row>
      <xdr:rowOff>104775</xdr:rowOff>
    </xdr:to>
    <xdr:pic>
      <xdr:nvPicPr>
        <xdr:cNvPr id="305" name="Imagem 20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5BCA8C-4EDC-4DF4-AD49-BB40ED9950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12387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1543</xdr:row>
      <xdr:rowOff>0</xdr:rowOff>
    </xdr:from>
    <xdr:to>
      <xdr:col>4</xdr:col>
      <xdr:colOff>152400</xdr:colOff>
      <xdr:row>1543</xdr:row>
      <xdr:rowOff>76200</xdr:rowOff>
    </xdr:to>
    <xdr:pic>
      <xdr:nvPicPr>
        <xdr:cNvPr id="306" name="Imagem 2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DC383E-B5A3-4651-BAA4-8807F49EF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1238725"/>
          <a:ext cx="152400" cy="76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1544</xdr:row>
      <xdr:rowOff>0</xdr:rowOff>
    </xdr:from>
    <xdr:to>
      <xdr:col>4</xdr:col>
      <xdr:colOff>152400</xdr:colOff>
      <xdr:row>1544</xdr:row>
      <xdr:rowOff>152400</xdr:rowOff>
    </xdr:to>
    <xdr:pic>
      <xdr:nvPicPr>
        <xdr:cNvPr id="307" name="Imagem 2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259499-A7A5-4C57-AF47-FEA9BEE2C5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12387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1545</xdr:row>
      <xdr:rowOff>0</xdr:rowOff>
    </xdr:from>
    <xdr:to>
      <xdr:col>4</xdr:col>
      <xdr:colOff>152400</xdr:colOff>
      <xdr:row>1545</xdr:row>
      <xdr:rowOff>104775</xdr:rowOff>
    </xdr:to>
    <xdr:pic>
      <xdr:nvPicPr>
        <xdr:cNvPr id="308" name="Imagem 2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BCF865-D139-4BD0-A4F9-19AF19A7E3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12387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1546</xdr:row>
      <xdr:rowOff>0</xdr:rowOff>
    </xdr:from>
    <xdr:to>
      <xdr:col>4</xdr:col>
      <xdr:colOff>152400</xdr:colOff>
      <xdr:row>1546</xdr:row>
      <xdr:rowOff>114300</xdr:rowOff>
    </xdr:to>
    <xdr:pic>
      <xdr:nvPicPr>
        <xdr:cNvPr id="309" name="Imagem 2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89DB50-1679-4FCA-9556-1BD5EC6C2B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1238725"/>
          <a:ext cx="15240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1547</xdr:row>
      <xdr:rowOff>0</xdr:rowOff>
    </xdr:from>
    <xdr:to>
      <xdr:col>4</xdr:col>
      <xdr:colOff>152400</xdr:colOff>
      <xdr:row>1547</xdr:row>
      <xdr:rowOff>114300</xdr:rowOff>
    </xdr:to>
    <xdr:pic>
      <xdr:nvPicPr>
        <xdr:cNvPr id="310" name="Imagem 2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9666A1-1D79-4258-B65C-9DD990B43C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1562575"/>
          <a:ext cx="15240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1548</xdr:row>
      <xdr:rowOff>0</xdr:rowOff>
    </xdr:from>
    <xdr:to>
      <xdr:col>4</xdr:col>
      <xdr:colOff>152400</xdr:colOff>
      <xdr:row>1548</xdr:row>
      <xdr:rowOff>152400</xdr:rowOff>
    </xdr:to>
    <xdr:pic>
      <xdr:nvPicPr>
        <xdr:cNvPr id="311" name="Imagem 2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A30AC44-DD65-47DB-91D1-4C5BB5D52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18864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1549</xdr:row>
      <xdr:rowOff>0</xdr:rowOff>
    </xdr:from>
    <xdr:to>
      <xdr:col>4</xdr:col>
      <xdr:colOff>152400</xdr:colOff>
      <xdr:row>1549</xdr:row>
      <xdr:rowOff>104775</xdr:rowOff>
    </xdr:to>
    <xdr:pic>
      <xdr:nvPicPr>
        <xdr:cNvPr id="312" name="Imagem 2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EABB79-00C3-4861-A32C-05F2EA1AF7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18864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1550</xdr:row>
      <xdr:rowOff>0</xdr:rowOff>
    </xdr:from>
    <xdr:to>
      <xdr:col>4</xdr:col>
      <xdr:colOff>152400</xdr:colOff>
      <xdr:row>1550</xdr:row>
      <xdr:rowOff>152400</xdr:rowOff>
    </xdr:to>
    <xdr:pic>
      <xdr:nvPicPr>
        <xdr:cNvPr id="313" name="Imagem 2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240A5A-D10C-4815-99A4-411800D6BA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18864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1551</xdr:row>
      <xdr:rowOff>0</xdr:rowOff>
    </xdr:from>
    <xdr:to>
      <xdr:col>4</xdr:col>
      <xdr:colOff>152400</xdr:colOff>
      <xdr:row>1551</xdr:row>
      <xdr:rowOff>104775</xdr:rowOff>
    </xdr:to>
    <xdr:pic>
      <xdr:nvPicPr>
        <xdr:cNvPr id="314" name="Imagem 2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5F8D03-B23C-41E5-8D37-6A9350028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18864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1552</xdr:row>
      <xdr:rowOff>0</xdr:rowOff>
    </xdr:from>
    <xdr:to>
      <xdr:col>4</xdr:col>
      <xdr:colOff>152400</xdr:colOff>
      <xdr:row>1552</xdr:row>
      <xdr:rowOff>76200</xdr:rowOff>
    </xdr:to>
    <xdr:pic>
      <xdr:nvPicPr>
        <xdr:cNvPr id="315" name="Imagem 30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3325EA-55B2-4CB5-933D-425E2EAC8E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1886425"/>
          <a:ext cx="152400" cy="76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1553</xdr:row>
      <xdr:rowOff>0</xdr:rowOff>
    </xdr:from>
    <xdr:to>
      <xdr:col>4</xdr:col>
      <xdr:colOff>152400</xdr:colOff>
      <xdr:row>1553</xdr:row>
      <xdr:rowOff>76200</xdr:rowOff>
    </xdr:to>
    <xdr:pic>
      <xdr:nvPicPr>
        <xdr:cNvPr id="316" name="Imagem 3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A96453-8EC4-4E83-93C8-76319265B1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1886425"/>
          <a:ext cx="152400" cy="76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1554</xdr:row>
      <xdr:rowOff>0</xdr:rowOff>
    </xdr:from>
    <xdr:to>
      <xdr:col>4</xdr:col>
      <xdr:colOff>152400</xdr:colOff>
      <xdr:row>1554</xdr:row>
      <xdr:rowOff>76200</xdr:rowOff>
    </xdr:to>
    <xdr:pic>
      <xdr:nvPicPr>
        <xdr:cNvPr id="317" name="Imagem 3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A6C03C-BCE3-4FDB-A73C-70F76EB9B7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1886425"/>
          <a:ext cx="152400" cy="76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1555</xdr:row>
      <xdr:rowOff>0</xdr:rowOff>
    </xdr:from>
    <xdr:to>
      <xdr:col>4</xdr:col>
      <xdr:colOff>152400</xdr:colOff>
      <xdr:row>1555</xdr:row>
      <xdr:rowOff>152400</xdr:rowOff>
    </xdr:to>
    <xdr:pic>
      <xdr:nvPicPr>
        <xdr:cNvPr id="318" name="Imagem 3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EB96D8-B5C3-4E6C-AF6D-DB4134B91E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18864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1556</xdr:row>
      <xdr:rowOff>0</xdr:rowOff>
    </xdr:from>
    <xdr:to>
      <xdr:col>4</xdr:col>
      <xdr:colOff>152400</xdr:colOff>
      <xdr:row>1556</xdr:row>
      <xdr:rowOff>114300</xdr:rowOff>
    </xdr:to>
    <xdr:pic>
      <xdr:nvPicPr>
        <xdr:cNvPr id="319" name="Imagem 3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42E4D8-01AB-471F-A466-94709254CC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1886425"/>
          <a:ext cx="15240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1557</xdr:row>
      <xdr:rowOff>0</xdr:rowOff>
    </xdr:from>
    <xdr:to>
      <xdr:col>4</xdr:col>
      <xdr:colOff>152400</xdr:colOff>
      <xdr:row>1557</xdr:row>
      <xdr:rowOff>152400</xdr:rowOff>
    </xdr:to>
    <xdr:pic>
      <xdr:nvPicPr>
        <xdr:cNvPr id="320" name="Imagem 3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A6ED1E-0A18-4BEC-8C4A-BFC0B174EB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18864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1558</xdr:row>
      <xdr:rowOff>0</xdr:rowOff>
    </xdr:from>
    <xdr:to>
      <xdr:col>4</xdr:col>
      <xdr:colOff>152400</xdr:colOff>
      <xdr:row>1558</xdr:row>
      <xdr:rowOff>152400</xdr:rowOff>
    </xdr:to>
    <xdr:pic>
      <xdr:nvPicPr>
        <xdr:cNvPr id="321" name="Imagem 3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10417C-48C1-4401-B528-7CBD74B8F0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18864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1559</xdr:row>
      <xdr:rowOff>0</xdr:rowOff>
    </xdr:from>
    <xdr:to>
      <xdr:col>4</xdr:col>
      <xdr:colOff>152400</xdr:colOff>
      <xdr:row>1559</xdr:row>
      <xdr:rowOff>152400</xdr:rowOff>
    </xdr:to>
    <xdr:pic>
      <xdr:nvPicPr>
        <xdr:cNvPr id="322" name="Imagem 3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36F331-3CF5-45F7-A1AE-3C84D799E1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18864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1560</xdr:row>
      <xdr:rowOff>0</xdr:rowOff>
    </xdr:from>
    <xdr:to>
      <xdr:col>4</xdr:col>
      <xdr:colOff>152400</xdr:colOff>
      <xdr:row>1560</xdr:row>
      <xdr:rowOff>152400</xdr:rowOff>
    </xdr:to>
    <xdr:pic>
      <xdr:nvPicPr>
        <xdr:cNvPr id="323" name="Imagem 3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980CF0-AEFB-4542-BEAC-545C30339D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18864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1561</xdr:row>
      <xdr:rowOff>0</xdr:rowOff>
    </xdr:from>
    <xdr:to>
      <xdr:col>4</xdr:col>
      <xdr:colOff>152400</xdr:colOff>
      <xdr:row>1561</xdr:row>
      <xdr:rowOff>152400</xdr:rowOff>
    </xdr:to>
    <xdr:pic>
      <xdr:nvPicPr>
        <xdr:cNvPr id="324" name="Imagem 3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9059B6-9C33-496D-B48A-4C070D9D0B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18864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1562</xdr:row>
      <xdr:rowOff>0</xdr:rowOff>
    </xdr:from>
    <xdr:to>
      <xdr:col>4</xdr:col>
      <xdr:colOff>152400</xdr:colOff>
      <xdr:row>1562</xdr:row>
      <xdr:rowOff>76200</xdr:rowOff>
    </xdr:to>
    <xdr:pic>
      <xdr:nvPicPr>
        <xdr:cNvPr id="325" name="Imagem 40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3EB8DA-3144-49AE-868B-DBA1D4DFF3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1886425"/>
          <a:ext cx="152400" cy="76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1563</xdr:row>
      <xdr:rowOff>0</xdr:rowOff>
    </xdr:from>
    <xdr:to>
      <xdr:col>4</xdr:col>
      <xdr:colOff>152400</xdr:colOff>
      <xdr:row>1563</xdr:row>
      <xdr:rowOff>152400</xdr:rowOff>
    </xdr:to>
    <xdr:pic>
      <xdr:nvPicPr>
        <xdr:cNvPr id="326" name="Imagem 4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1E122A-A04B-4C72-97AD-17C9286C57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18864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1564</xdr:row>
      <xdr:rowOff>0</xdr:rowOff>
    </xdr:from>
    <xdr:to>
      <xdr:col>4</xdr:col>
      <xdr:colOff>152400</xdr:colOff>
      <xdr:row>1564</xdr:row>
      <xdr:rowOff>152400</xdr:rowOff>
    </xdr:to>
    <xdr:pic>
      <xdr:nvPicPr>
        <xdr:cNvPr id="327" name="Imagem 4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EF4F71-4EB0-44B2-9AB7-F2699B2F6C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18864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1565</xdr:row>
      <xdr:rowOff>0</xdr:rowOff>
    </xdr:from>
    <xdr:to>
      <xdr:col>4</xdr:col>
      <xdr:colOff>152400</xdr:colOff>
      <xdr:row>1565</xdr:row>
      <xdr:rowOff>152400</xdr:rowOff>
    </xdr:to>
    <xdr:pic>
      <xdr:nvPicPr>
        <xdr:cNvPr id="328" name="Imagem 4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DD181D-CBCC-4A65-9246-32B441FC38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18864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5</xdr:col>
      <xdr:colOff>0</xdr:colOff>
      <xdr:row>1533</xdr:row>
      <xdr:rowOff>0</xdr:rowOff>
    </xdr:from>
    <xdr:ext cx="152400" cy="104775"/>
    <xdr:pic>
      <xdr:nvPicPr>
        <xdr:cNvPr id="329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D32943-E3F3-46E4-AC43-E4DE2E4FF3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02671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1533</xdr:row>
      <xdr:rowOff>0</xdr:rowOff>
    </xdr:from>
    <xdr:ext cx="152400" cy="47625"/>
    <xdr:pic>
      <xdr:nvPicPr>
        <xdr:cNvPr id="330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60A6E5-B897-4FB1-B6F9-7C28888423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02671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1534</xdr:row>
      <xdr:rowOff>0</xdr:rowOff>
    </xdr:from>
    <xdr:ext cx="152400" cy="104775"/>
    <xdr:pic>
      <xdr:nvPicPr>
        <xdr:cNvPr id="331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055711-8978-4AA9-B3B4-2014916988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05910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1534</xdr:row>
      <xdr:rowOff>0</xdr:rowOff>
    </xdr:from>
    <xdr:ext cx="152400" cy="47625"/>
    <xdr:pic>
      <xdr:nvPicPr>
        <xdr:cNvPr id="332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876126-7C05-45C8-BDF8-29A5399C5F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05910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1535</xdr:row>
      <xdr:rowOff>0</xdr:rowOff>
    </xdr:from>
    <xdr:ext cx="152400" cy="104775"/>
    <xdr:pic>
      <xdr:nvPicPr>
        <xdr:cNvPr id="333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88912C-EA79-4E49-AD90-959688C32D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09148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1535</xdr:row>
      <xdr:rowOff>0</xdr:rowOff>
    </xdr:from>
    <xdr:ext cx="152400" cy="47625"/>
    <xdr:pic>
      <xdr:nvPicPr>
        <xdr:cNvPr id="334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41F730-5F53-4AF1-BA94-F4D83C362C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09148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1536</xdr:row>
      <xdr:rowOff>0</xdr:rowOff>
    </xdr:from>
    <xdr:ext cx="152400" cy="104775"/>
    <xdr:pic>
      <xdr:nvPicPr>
        <xdr:cNvPr id="335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770DAB-F777-4DE7-9DE8-2A9F3CEA17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12387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1536</xdr:row>
      <xdr:rowOff>0</xdr:rowOff>
    </xdr:from>
    <xdr:ext cx="152400" cy="47625"/>
    <xdr:pic>
      <xdr:nvPicPr>
        <xdr:cNvPr id="336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74A3E5-7AD1-48A5-A032-3A4856645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12387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1537</xdr:row>
      <xdr:rowOff>0</xdr:rowOff>
    </xdr:from>
    <xdr:ext cx="152400" cy="104775"/>
    <xdr:pic>
      <xdr:nvPicPr>
        <xdr:cNvPr id="337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EB1637-9CC1-4316-9C72-BD5E47A004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12387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1537</xdr:row>
      <xdr:rowOff>0</xdr:rowOff>
    </xdr:from>
    <xdr:ext cx="152400" cy="47625"/>
    <xdr:pic>
      <xdr:nvPicPr>
        <xdr:cNvPr id="338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72A1B9-8EE3-40BD-B60D-B52B721A8A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12387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1538</xdr:row>
      <xdr:rowOff>0</xdr:rowOff>
    </xdr:from>
    <xdr:ext cx="152400" cy="104775"/>
    <xdr:pic>
      <xdr:nvPicPr>
        <xdr:cNvPr id="339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FC6F9E-FB1F-4B7B-B2BC-596DEC2B2C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12387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1538</xdr:row>
      <xdr:rowOff>0</xdr:rowOff>
    </xdr:from>
    <xdr:ext cx="152400" cy="47625"/>
    <xdr:pic>
      <xdr:nvPicPr>
        <xdr:cNvPr id="340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6FCEA7-BC4A-4343-9308-CE0C6A1196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12387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1539</xdr:row>
      <xdr:rowOff>0</xdr:rowOff>
    </xdr:from>
    <xdr:ext cx="152400" cy="104775"/>
    <xdr:pic>
      <xdr:nvPicPr>
        <xdr:cNvPr id="341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15EB1D-E796-4180-8691-5CC35696AA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12387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1539</xdr:row>
      <xdr:rowOff>0</xdr:rowOff>
    </xdr:from>
    <xdr:ext cx="152400" cy="47625"/>
    <xdr:pic>
      <xdr:nvPicPr>
        <xdr:cNvPr id="342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547334-C00E-4073-83AB-D55BC6BAC9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12387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1540</xdr:row>
      <xdr:rowOff>0</xdr:rowOff>
    </xdr:from>
    <xdr:ext cx="152400" cy="104775"/>
    <xdr:pic>
      <xdr:nvPicPr>
        <xdr:cNvPr id="343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9F830E-514C-4C11-A706-3C6B7F5FE4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12387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1540</xdr:row>
      <xdr:rowOff>0</xdr:rowOff>
    </xdr:from>
    <xdr:ext cx="152400" cy="47625"/>
    <xdr:pic>
      <xdr:nvPicPr>
        <xdr:cNvPr id="344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10401E-1AF1-4A13-BB0C-BC93B4E0D0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12387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1541</xdr:row>
      <xdr:rowOff>0</xdr:rowOff>
    </xdr:from>
    <xdr:ext cx="152400" cy="104775"/>
    <xdr:pic>
      <xdr:nvPicPr>
        <xdr:cNvPr id="345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500413-D997-49D6-AE9C-360B14A0FA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12387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1541</xdr:row>
      <xdr:rowOff>0</xdr:rowOff>
    </xdr:from>
    <xdr:ext cx="152400" cy="47625"/>
    <xdr:pic>
      <xdr:nvPicPr>
        <xdr:cNvPr id="346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9F5090-F319-4F11-9589-01722232D3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12387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1542</xdr:row>
      <xdr:rowOff>0</xdr:rowOff>
    </xdr:from>
    <xdr:ext cx="152400" cy="104775"/>
    <xdr:pic>
      <xdr:nvPicPr>
        <xdr:cNvPr id="347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0BA1CE-CDE2-4308-BF07-7C5DB3DC78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12387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1542</xdr:row>
      <xdr:rowOff>0</xdr:rowOff>
    </xdr:from>
    <xdr:ext cx="152400" cy="47625"/>
    <xdr:pic>
      <xdr:nvPicPr>
        <xdr:cNvPr id="348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1BB5A4-8792-4D50-9E94-612896D684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12387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1543</xdr:row>
      <xdr:rowOff>0</xdr:rowOff>
    </xdr:from>
    <xdr:ext cx="152400" cy="104775"/>
    <xdr:pic>
      <xdr:nvPicPr>
        <xdr:cNvPr id="349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86BE4F-0445-490A-B1B2-EF14FC4C87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12387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1543</xdr:row>
      <xdr:rowOff>0</xdr:rowOff>
    </xdr:from>
    <xdr:ext cx="152400" cy="47625"/>
    <xdr:pic>
      <xdr:nvPicPr>
        <xdr:cNvPr id="350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3D25F9-1170-4C35-A5C8-A62FC784C1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12387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1544</xdr:row>
      <xdr:rowOff>0</xdr:rowOff>
    </xdr:from>
    <xdr:ext cx="152400" cy="104775"/>
    <xdr:pic>
      <xdr:nvPicPr>
        <xdr:cNvPr id="351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E3FD7C-6328-41A7-A439-17E597248C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12387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1544</xdr:row>
      <xdr:rowOff>0</xdr:rowOff>
    </xdr:from>
    <xdr:ext cx="152400" cy="47625"/>
    <xdr:pic>
      <xdr:nvPicPr>
        <xdr:cNvPr id="352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E6F870-6D20-4D33-B971-B589922E7D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12387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1545</xdr:row>
      <xdr:rowOff>0</xdr:rowOff>
    </xdr:from>
    <xdr:ext cx="152400" cy="104775"/>
    <xdr:pic>
      <xdr:nvPicPr>
        <xdr:cNvPr id="353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371F474-8520-4966-89C5-5318A894A8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12387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1545</xdr:row>
      <xdr:rowOff>0</xdr:rowOff>
    </xdr:from>
    <xdr:ext cx="152400" cy="47625"/>
    <xdr:pic>
      <xdr:nvPicPr>
        <xdr:cNvPr id="354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CA644A-E181-43D3-82AD-2B3189E210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12387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1546</xdr:row>
      <xdr:rowOff>0</xdr:rowOff>
    </xdr:from>
    <xdr:ext cx="152400" cy="104775"/>
    <xdr:pic>
      <xdr:nvPicPr>
        <xdr:cNvPr id="355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349BE9-3F29-4ED4-A100-BE45743417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12387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1546</xdr:row>
      <xdr:rowOff>0</xdr:rowOff>
    </xdr:from>
    <xdr:ext cx="152400" cy="47625"/>
    <xdr:pic>
      <xdr:nvPicPr>
        <xdr:cNvPr id="356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BA3CB5-DB85-42C6-9C49-7573868A63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12387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1547</xdr:row>
      <xdr:rowOff>0</xdr:rowOff>
    </xdr:from>
    <xdr:ext cx="152400" cy="104775"/>
    <xdr:pic>
      <xdr:nvPicPr>
        <xdr:cNvPr id="357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5C448A-754A-43B4-8DCA-89F3A77B52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15625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1547</xdr:row>
      <xdr:rowOff>0</xdr:rowOff>
    </xdr:from>
    <xdr:ext cx="152400" cy="47625"/>
    <xdr:pic>
      <xdr:nvPicPr>
        <xdr:cNvPr id="358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C9C18E-77A8-4D0E-A489-0F41281BAF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15625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1548</xdr:row>
      <xdr:rowOff>0</xdr:rowOff>
    </xdr:from>
    <xdr:ext cx="152400" cy="104775"/>
    <xdr:pic>
      <xdr:nvPicPr>
        <xdr:cNvPr id="359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88B131-81DC-4BC4-A5F8-B5E9D6B24C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18864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1548</xdr:row>
      <xdr:rowOff>0</xdr:rowOff>
    </xdr:from>
    <xdr:ext cx="152400" cy="47625"/>
    <xdr:pic>
      <xdr:nvPicPr>
        <xdr:cNvPr id="360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B2138B-F307-446F-8797-B8E570164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18864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1549</xdr:row>
      <xdr:rowOff>0</xdr:rowOff>
    </xdr:from>
    <xdr:ext cx="152400" cy="104775"/>
    <xdr:pic>
      <xdr:nvPicPr>
        <xdr:cNvPr id="361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F06EA5-1B43-4F56-88CB-D3017B43D8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18864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1549</xdr:row>
      <xdr:rowOff>0</xdr:rowOff>
    </xdr:from>
    <xdr:ext cx="152400" cy="47625"/>
    <xdr:pic>
      <xdr:nvPicPr>
        <xdr:cNvPr id="362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69341D-9CB1-4F42-B35D-457C7F808B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18864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1550</xdr:row>
      <xdr:rowOff>0</xdr:rowOff>
    </xdr:from>
    <xdr:ext cx="152400" cy="104775"/>
    <xdr:pic>
      <xdr:nvPicPr>
        <xdr:cNvPr id="363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6FD5C5-71CD-4D81-8A01-184A70AA3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18864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1550</xdr:row>
      <xdr:rowOff>0</xdr:rowOff>
    </xdr:from>
    <xdr:ext cx="152400" cy="47625"/>
    <xdr:pic>
      <xdr:nvPicPr>
        <xdr:cNvPr id="364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E00CB0-7FB1-45EA-95A3-1DE5297694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18864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1551</xdr:row>
      <xdr:rowOff>0</xdr:rowOff>
    </xdr:from>
    <xdr:ext cx="152400" cy="104775"/>
    <xdr:pic>
      <xdr:nvPicPr>
        <xdr:cNvPr id="365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ACAADF-5575-4BFD-8272-9FB905274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18864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1551</xdr:row>
      <xdr:rowOff>0</xdr:rowOff>
    </xdr:from>
    <xdr:ext cx="152400" cy="47625"/>
    <xdr:pic>
      <xdr:nvPicPr>
        <xdr:cNvPr id="366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1AEE1C-C325-4EFF-A88F-5895259F15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18864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1552</xdr:row>
      <xdr:rowOff>0</xdr:rowOff>
    </xdr:from>
    <xdr:ext cx="152400" cy="104775"/>
    <xdr:pic>
      <xdr:nvPicPr>
        <xdr:cNvPr id="367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043005-FA47-4604-A48C-0FE993D132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18864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1552</xdr:row>
      <xdr:rowOff>0</xdr:rowOff>
    </xdr:from>
    <xdr:ext cx="152400" cy="47625"/>
    <xdr:pic>
      <xdr:nvPicPr>
        <xdr:cNvPr id="368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FBA46C-C20C-44F4-8743-03817B739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18864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1553</xdr:row>
      <xdr:rowOff>0</xdr:rowOff>
    </xdr:from>
    <xdr:ext cx="152400" cy="104775"/>
    <xdr:pic>
      <xdr:nvPicPr>
        <xdr:cNvPr id="369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5A33FD-59B0-445E-B1A1-F4A8AEFA8A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18864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1553</xdr:row>
      <xdr:rowOff>0</xdr:rowOff>
    </xdr:from>
    <xdr:ext cx="152400" cy="47625"/>
    <xdr:pic>
      <xdr:nvPicPr>
        <xdr:cNvPr id="370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23F30DF-8C48-4E65-B0E9-7F51EE17F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18864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1554</xdr:row>
      <xdr:rowOff>0</xdr:rowOff>
    </xdr:from>
    <xdr:ext cx="152400" cy="104775"/>
    <xdr:pic>
      <xdr:nvPicPr>
        <xdr:cNvPr id="371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278264-CB7B-4EAA-BC23-5F7C72A709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18864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1554</xdr:row>
      <xdr:rowOff>0</xdr:rowOff>
    </xdr:from>
    <xdr:ext cx="152400" cy="47625"/>
    <xdr:pic>
      <xdr:nvPicPr>
        <xdr:cNvPr id="372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F88D90-AE76-45B9-911F-EA33430911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18864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1555</xdr:row>
      <xdr:rowOff>0</xdr:rowOff>
    </xdr:from>
    <xdr:ext cx="152400" cy="104775"/>
    <xdr:pic>
      <xdr:nvPicPr>
        <xdr:cNvPr id="373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D47B6C-4D55-434E-A8B0-EC9758DBC4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18864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1555</xdr:row>
      <xdr:rowOff>0</xdr:rowOff>
    </xdr:from>
    <xdr:ext cx="152400" cy="47625"/>
    <xdr:pic>
      <xdr:nvPicPr>
        <xdr:cNvPr id="374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A92DAA-D238-420C-9A71-29A213B81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18864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1556</xdr:row>
      <xdr:rowOff>0</xdr:rowOff>
    </xdr:from>
    <xdr:ext cx="152400" cy="104775"/>
    <xdr:pic>
      <xdr:nvPicPr>
        <xdr:cNvPr id="375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6532B4-A8B8-40DD-B800-4B9870E20C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18864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1556</xdr:row>
      <xdr:rowOff>0</xdr:rowOff>
    </xdr:from>
    <xdr:ext cx="152400" cy="47625"/>
    <xdr:pic>
      <xdr:nvPicPr>
        <xdr:cNvPr id="376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D9D0B8-3615-4E10-93F6-ABC94F5B24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18864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1557</xdr:row>
      <xdr:rowOff>0</xdr:rowOff>
    </xdr:from>
    <xdr:ext cx="152400" cy="104775"/>
    <xdr:pic>
      <xdr:nvPicPr>
        <xdr:cNvPr id="377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3E3BE6-A6DE-48CE-8978-CAA3D9F4E4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18864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1557</xdr:row>
      <xdr:rowOff>0</xdr:rowOff>
    </xdr:from>
    <xdr:ext cx="152400" cy="47625"/>
    <xdr:pic>
      <xdr:nvPicPr>
        <xdr:cNvPr id="378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E9F6F0-0FEE-48B6-A807-2FFDF81DA0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18864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1558</xdr:row>
      <xdr:rowOff>0</xdr:rowOff>
    </xdr:from>
    <xdr:ext cx="152400" cy="104775"/>
    <xdr:pic>
      <xdr:nvPicPr>
        <xdr:cNvPr id="379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6FF401-60F3-4625-90D4-2F67C9E320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18864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1558</xdr:row>
      <xdr:rowOff>0</xdr:rowOff>
    </xdr:from>
    <xdr:ext cx="152400" cy="47625"/>
    <xdr:pic>
      <xdr:nvPicPr>
        <xdr:cNvPr id="380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8EFE60-1171-4989-9891-ACED52739D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18864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1559</xdr:row>
      <xdr:rowOff>0</xdr:rowOff>
    </xdr:from>
    <xdr:ext cx="152400" cy="104775"/>
    <xdr:pic>
      <xdr:nvPicPr>
        <xdr:cNvPr id="381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0D6839-2FA0-4447-8FFA-F9A59571C5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18864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1559</xdr:row>
      <xdr:rowOff>0</xdr:rowOff>
    </xdr:from>
    <xdr:ext cx="152400" cy="47625"/>
    <xdr:pic>
      <xdr:nvPicPr>
        <xdr:cNvPr id="382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7B4D0F-E4F0-4DA6-AD81-4B7E3FBF2F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18864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1560</xdr:row>
      <xdr:rowOff>0</xdr:rowOff>
    </xdr:from>
    <xdr:ext cx="152400" cy="104775"/>
    <xdr:pic>
      <xdr:nvPicPr>
        <xdr:cNvPr id="383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0AD0817-CB56-49B4-AAF8-2820BA9118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18864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1560</xdr:row>
      <xdr:rowOff>0</xdr:rowOff>
    </xdr:from>
    <xdr:ext cx="152400" cy="47625"/>
    <xdr:pic>
      <xdr:nvPicPr>
        <xdr:cNvPr id="384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077320-41FA-4617-A685-D8BC0549B4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18864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1561</xdr:row>
      <xdr:rowOff>0</xdr:rowOff>
    </xdr:from>
    <xdr:ext cx="152400" cy="104775"/>
    <xdr:pic>
      <xdr:nvPicPr>
        <xdr:cNvPr id="385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DB2F67-D1EB-4DEF-92F0-083A55F729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18864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1561</xdr:row>
      <xdr:rowOff>0</xdr:rowOff>
    </xdr:from>
    <xdr:ext cx="152400" cy="47625"/>
    <xdr:pic>
      <xdr:nvPicPr>
        <xdr:cNvPr id="386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73A63C-1B21-4E94-AEB7-572202DF2F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18864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1562</xdr:row>
      <xdr:rowOff>0</xdr:rowOff>
    </xdr:from>
    <xdr:ext cx="152400" cy="104775"/>
    <xdr:pic>
      <xdr:nvPicPr>
        <xdr:cNvPr id="387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7CBF7A-7653-4267-8FC4-53D45F7966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18864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1562</xdr:row>
      <xdr:rowOff>0</xdr:rowOff>
    </xdr:from>
    <xdr:ext cx="152400" cy="47625"/>
    <xdr:pic>
      <xdr:nvPicPr>
        <xdr:cNvPr id="388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D6C06C8-F85B-4743-B46E-4B41955FD9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18864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1563</xdr:row>
      <xdr:rowOff>0</xdr:rowOff>
    </xdr:from>
    <xdr:ext cx="152400" cy="104775"/>
    <xdr:pic>
      <xdr:nvPicPr>
        <xdr:cNvPr id="389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775EAD-D133-4298-98CD-995BB27123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18864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1563</xdr:row>
      <xdr:rowOff>0</xdr:rowOff>
    </xdr:from>
    <xdr:ext cx="152400" cy="47625"/>
    <xdr:pic>
      <xdr:nvPicPr>
        <xdr:cNvPr id="390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AE2BBC-B687-4BD1-9716-B649F77051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18864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1564</xdr:row>
      <xdr:rowOff>0</xdr:rowOff>
    </xdr:from>
    <xdr:ext cx="152400" cy="104775"/>
    <xdr:pic>
      <xdr:nvPicPr>
        <xdr:cNvPr id="391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6DD0E2-6F70-4CCD-A4F6-6C63F443B6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18864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1564</xdr:row>
      <xdr:rowOff>0</xdr:rowOff>
    </xdr:from>
    <xdr:ext cx="152400" cy="47625"/>
    <xdr:pic>
      <xdr:nvPicPr>
        <xdr:cNvPr id="392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47C03F-5A01-4D68-995C-3ED025471A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18864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1565</xdr:row>
      <xdr:rowOff>0</xdr:rowOff>
    </xdr:from>
    <xdr:ext cx="152400" cy="104775"/>
    <xdr:pic>
      <xdr:nvPicPr>
        <xdr:cNvPr id="393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BED7E95-AAE7-40BC-8693-24F3236CB2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18864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1565</xdr:row>
      <xdr:rowOff>0</xdr:rowOff>
    </xdr:from>
    <xdr:ext cx="152400" cy="47625"/>
    <xdr:pic>
      <xdr:nvPicPr>
        <xdr:cNvPr id="394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F48047-CEBB-496D-AB16-9A0755959B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18864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4</xdr:col>
      <xdr:colOff>0</xdr:colOff>
      <xdr:row>1566</xdr:row>
      <xdr:rowOff>0</xdr:rowOff>
    </xdr:from>
    <xdr:to>
      <xdr:col>4</xdr:col>
      <xdr:colOff>152400</xdr:colOff>
      <xdr:row>1566</xdr:row>
      <xdr:rowOff>152400</xdr:rowOff>
    </xdr:to>
    <xdr:pic>
      <xdr:nvPicPr>
        <xdr:cNvPr id="39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737716-00E7-47F6-92E2-69D495826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18864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1567</xdr:row>
      <xdr:rowOff>0</xdr:rowOff>
    </xdr:from>
    <xdr:to>
      <xdr:col>4</xdr:col>
      <xdr:colOff>152400</xdr:colOff>
      <xdr:row>1567</xdr:row>
      <xdr:rowOff>152400</xdr:rowOff>
    </xdr:to>
    <xdr:pic>
      <xdr:nvPicPr>
        <xdr:cNvPr id="396" name="Imagem 1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3685C8-652C-4F14-95BF-1D84805189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22102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1568</xdr:row>
      <xdr:rowOff>0</xdr:rowOff>
    </xdr:from>
    <xdr:to>
      <xdr:col>4</xdr:col>
      <xdr:colOff>152400</xdr:colOff>
      <xdr:row>1568</xdr:row>
      <xdr:rowOff>152400</xdr:rowOff>
    </xdr:to>
    <xdr:pic>
      <xdr:nvPicPr>
        <xdr:cNvPr id="397" name="Imagem 1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5A9992-040C-4AEC-AE42-87C94A3D13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25341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1569</xdr:row>
      <xdr:rowOff>0</xdr:rowOff>
    </xdr:from>
    <xdr:to>
      <xdr:col>4</xdr:col>
      <xdr:colOff>152400</xdr:colOff>
      <xdr:row>1569</xdr:row>
      <xdr:rowOff>152400</xdr:rowOff>
    </xdr:to>
    <xdr:pic>
      <xdr:nvPicPr>
        <xdr:cNvPr id="398" name="Imagem 1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42410F0-870E-4C7C-8419-3651D73410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28579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1570</xdr:row>
      <xdr:rowOff>0</xdr:rowOff>
    </xdr:from>
    <xdr:to>
      <xdr:col>4</xdr:col>
      <xdr:colOff>152400</xdr:colOff>
      <xdr:row>1570</xdr:row>
      <xdr:rowOff>152400</xdr:rowOff>
    </xdr:to>
    <xdr:pic>
      <xdr:nvPicPr>
        <xdr:cNvPr id="399" name="Imagem 1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0EFB05-8742-4BB9-AA57-3C69D9BD0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28579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1571</xdr:row>
      <xdr:rowOff>0</xdr:rowOff>
    </xdr:from>
    <xdr:to>
      <xdr:col>4</xdr:col>
      <xdr:colOff>152400</xdr:colOff>
      <xdr:row>1571</xdr:row>
      <xdr:rowOff>152400</xdr:rowOff>
    </xdr:to>
    <xdr:pic>
      <xdr:nvPicPr>
        <xdr:cNvPr id="400" name="Imagem 1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3AC4E6-3739-43BE-BAF6-BAE21753AD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31818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1572</xdr:row>
      <xdr:rowOff>0</xdr:rowOff>
    </xdr:from>
    <xdr:to>
      <xdr:col>4</xdr:col>
      <xdr:colOff>152400</xdr:colOff>
      <xdr:row>1572</xdr:row>
      <xdr:rowOff>152400</xdr:rowOff>
    </xdr:to>
    <xdr:pic>
      <xdr:nvPicPr>
        <xdr:cNvPr id="401" name="Imagem 1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572F4A-B310-4898-8C99-71CF0176ED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35056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1573</xdr:row>
      <xdr:rowOff>0</xdr:rowOff>
    </xdr:from>
    <xdr:to>
      <xdr:col>4</xdr:col>
      <xdr:colOff>152400</xdr:colOff>
      <xdr:row>1573</xdr:row>
      <xdr:rowOff>152400</xdr:rowOff>
    </xdr:to>
    <xdr:pic>
      <xdr:nvPicPr>
        <xdr:cNvPr id="402" name="Imagem 1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57C3AB-9FD5-4518-B42D-647B3AECB8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35056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1574</xdr:row>
      <xdr:rowOff>0</xdr:rowOff>
    </xdr:from>
    <xdr:to>
      <xdr:col>4</xdr:col>
      <xdr:colOff>152400</xdr:colOff>
      <xdr:row>1574</xdr:row>
      <xdr:rowOff>152400</xdr:rowOff>
    </xdr:to>
    <xdr:pic>
      <xdr:nvPicPr>
        <xdr:cNvPr id="403" name="Imagem 1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EF96DB-2E03-4799-B0D2-FDB4731597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35056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1575</xdr:row>
      <xdr:rowOff>0</xdr:rowOff>
    </xdr:from>
    <xdr:to>
      <xdr:col>4</xdr:col>
      <xdr:colOff>152400</xdr:colOff>
      <xdr:row>1575</xdr:row>
      <xdr:rowOff>152400</xdr:rowOff>
    </xdr:to>
    <xdr:pic>
      <xdr:nvPicPr>
        <xdr:cNvPr id="404" name="Imagem 20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8AD3D2-39C8-4CB3-90E6-B54D67E5A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35056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1576</xdr:row>
      <xdr:rowOff>0</xdr:rowOff>
    </xdr:from>
    <xdr:to>
      <xdr:col>4</xdr:col>
      <xdr:colOff>152400</xdr:colOff>
      <xdr:row>1576</xdr:row>
      <xdr:rowOff>152400</xdr:rowOff>
    </xdr:to>
    <xdr:pic>
      <xdr:nvPicPr>
        <xdr:cNvPr id="405" name="Imagem 2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1B6185-35D1-4372-A3D7-7894DCA19D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35056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1577</xdr:row>
      <xdr:rowOff>0</xdr:rowOff>
    </xdr:from>
    <xdr:to>
      <xdr:col>4</xdr:col>
      <xdr:colOff>152400</xdr:colOff>
      <xdr:row>1577</xdr:row>
      <xdr:rowOff>152400</xdr:rowOff>
    </xdr:to>
    <xdr:pic>
      <xdr:nvPicPr>
        <xdr:cNvPr id="406" name="Imagem 2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07937A-308A-403A-8BF9-8EB40A8C18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35056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1578</xdr:row>
      <xdr:rowOff>0</xdr:rowOff>
    </xdr:from>
    <xdr:to>
      <xdr:col>4</xdr:col>
      <xdr:colOff>152400</xdr:colOff>
      <xdr:row>1578</xdr:row>
      <xdr:rowOff>152400</xdr:rowOff>
    </xdr:to>
    <xdr:pic>
      <xdr:nvPicPr>
        <xdr:cNvPr id="407" name="Imagem 2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3E7759-22FB-4E53-B218-E822F8DE5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35056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1579</xdr:row>
      <xdr:rowOff>0</xdr:rowOff>
    </xdr:from>
    <xdr:to>
      <xdr:col>4</xdr:col>
      <xdr:colOff>152400</xdr:colOff>
      <xdr:row>1579</xdr:row>
      <xdr:rowOff>152400</xdr:rowOff>
    </xdr:to>
    <xdr:pic>
      <xdr:nvPicPr>
        <xdr:cNvPr id="408" name="Imagem 2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E2CADB-79FD-4743-84F7-7940FC049B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35056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1580</xdr:row>
      <xdr:rowOff>0</xdr:rowOff>
    </xdr:from>
    <xdr:to>
      <xdr:col>4</xdr:col>
      <xdr:colOff>152400</xdr:colOff>
      <xdr:row>1580</xdr:row>
      <xdr:rowOff>152400</xdr:rowOff>
    </xdr:to>
    <xdr:pic>
      <xdr:nvPicPr>
        <xdr:cNvPr id="409" name="Imagem 2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198ABC-09E3-4C0D-A82F-B04974641A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35056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1581</xdr:row>
      <xdr:rowOff>0</xdr:rowOff>
    </xdr:from>
    <xdr:to>
      <xdr:col>4</xdr:col>
      <xdr:colOff>152400</xdr:colOff>
      <xdr:row>1581</xdr:row>
      <xdr:rowOff>152400</xdr:rowOff>
    </xdr:to>
    <xdr:pic>
      <xdr:nvPicPr>
        <xdr:cNvPr id="410" name="Imagem 2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DC71E8E-82F2-4CC3-A015-E565D61CEB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35056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1582</xdr:row>
      <xdr:rowOff>0</xdr:rowOff>
    </xdr:from>
    <xdr:to>
      <xdr:col>4</xdr:col>
      <xdr:colOff>152400</xdr:colOff>
      <xdr:row>1582</xdr:row>
      <xdr:rowOff>152400</xdr:rowOff>
    </xdr:to>
    <xdr:pic>
      <xdr:nvPicPr>
        <xdr:cNvPr id="411" name="Imagem 2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8338294-171A-4B81-A5AB-977886D6A7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35056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1583</xdr:row>
      <xdr:rowOff>0</xdr:rowOff>
    </xdr:from>
    <xdr:to>
      <xdr:col>4</xdr:col>
      <xdr:colOff>152400</xdr:colOff>
      <xdr:row>1583</xdr:row>
      <xdr:rowOff>152400</xdr:rowOff>
    </xdr:to>
    <xdr:pic>
      <xdr:nvPicPr>
        <xdr:cNvPr id="412" name="Imagem 2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5B671D-745C-470E-A489-A0AA135336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35056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1584</xdr:row>
      <xdr:rowOff>0</xdr:rowOff>
    </xdr:from>
    <xdr:to>
      <xdr:col>4</xdr:col>
      <xdr:colOff>152400</xdr:colOff>
      <xdr:row>1584</xdr:row>
      <xdr:rowOff>152400</xdr:rowOff>
    </xdr:to>
    <xdr:pic>
      <xdr:nvPicPr>
        <xdr:cNvPr id="413" name="Imagem 2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475555-CCE1-4EE3-9374-920221CD91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35056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1584</xdr:row>
      <xdr:rowOff>0</xdr:rowOff>
    </xdr:from>
    <xdr:to>
      <xdr:col>4</xdr:col>
      <xdr:colOff>152400</xdr:colOff>
      <xdr:row>1584</xdr:row>
      <xdr:rowOff>152400</xdr:rowOff>
    </xdr:to>
    <xdr:pic>
      <xdr:nvPicPr>
        <xdr:cNvPr id="414" name="Imagem 30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1150FC-8741-412D-91E7-87E987B765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35056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1584</xdr:row>
      <xdr:rowOff>0</xdr:rowOff>
    </xdr:from>
    <xdr:to>
      <xdr:col>4</xdr:col>
      <xdr:colOff>152400</xdr:colOff>
      <xdr:row>1584</xdr:row>
      <xdr:rowOff>152400</xdr:rowOff>
    </xdr:to>
    <xdr:pic>
      <xdr:nvPicPr>
        <xdr:cNvPr id="415" name="Imagem 3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5C6E41-A820-4062-A9E2-D385B6F24E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35056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1584</xdr:row>
      <xdr:rowOff>0</xdr:rowOff>
    </xdr:from>
    <xdr:to>
      <xdr:col>4</xdr:col>
      <xdr:colOff>152400</xdr:colOff>
      <xdr:row>1584</xdr:row>
      <xdr:rowOff>152400</xdr:rowOff>
    </xdr:to>
    <xdr:pic>
      <xdr:nvPicPr>
        <xdr:cNvPr id="416" name="Imagem 3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D4232E1-05AD-408B-9A82-AA21C57AAE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35056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1584</xdr:row>
      <xdr:rowOff>0</xdr:rowOff>
    </xdr:from>
    <xdr:to>
      <xdr:col>4</xdr:col>
      <xdr:colOff>152400</xdr:colOff>
      <xdr:row>1584</xdr:row>
      <xdr:rowOff>152400</xdr:rowOff>
    </xdr:to>
    <xdr:pic>
      <xdr:nvPicPr>
        <xdr:cNvPr id="417" name="Imagem 3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992523-3C30-4E59-99EB-B5AE7BD806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35056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5</xdr:col>
      <xdr:colOff>0</xdr:colOff>
      <xdr:row>1566</xdr:row>
      <xdr:rowOff>0</xdr:rowOff>
    </xdr:from>
    <xdr:ext cx="152400" cy="104775"/>
    <xdr:pic>
      <xdr:nvPicPr>
        <xdr:cNvPr id="41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0B9B108-C6D4-43F9-848C-5C6AEDA185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18864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1566</xdr:row>
      <xdr:rowOff>0</xdr:rowOff>
    </xdr:from>
    <xdr:ext cx="152400" cy="47625"/>
    <xdr:pic>
      <xdr:nvPicPr>
        <xdr:cNvPr id="41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AF95F94-2EF3-4293-9945-47B1FA1B7C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18864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1567</xdr:row>
      <xdr:rowOff>0</xdr:rowOff>
    </xdr:from>
    <xdr:ext cx="152400" cy="104775"/>
    <xdr:pic>
      <xdr:nvPicPr>
        <xdr:cNvPr id="42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B2DFB39-3844-4186-A1A1-5B4258B256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22102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1567</xdr:row>
      <xdr:rowOff>0</xdr:rowOff>
    </xdr:from>
    <xdr:ext cx="152400" cy="47625"/>
    <xdr:pic>
      <xdr:nvPicPr>
        <xdr:cNvPr id="42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6D4470-D7B4-458E-8921-681C10A981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22102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1568</xdr:row>
      <xdr:rowOff>0</xdr:rowOff>
    </xdr:from>
    <xdr:ext cx="152400" cy="104775"/>
    <xdr:pic>
      <xdr:nvPicPr>
        <xdr:cNvPr id="42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A2D12E-F157-4A34-9C96-689E59CE8F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25341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1568</xdr:row>
      <xdr:rowOff>0</xdr:rowOff>
    </xdr:from>
    <xdr:ext cx="152400" cy="47625"/>
    <xdr:pic>
      <xdr:nvPicPr>
        <xdr:cNvPr id="42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1BA81D-97CA-4DC2-A575-A01CF75849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25341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1569</xdr:row>
      <xdr:rowOff>0</xdr:rowOff>
    </xdr:from>
    <xdr:ext cx="152400" cy="104775"/>
    <xdr:pic>
      <xdr:nvPicPr>
        <xdr:cNvPr id="42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2A69B5-1FC3-485C-8FAB-F84DAC720D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28579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1569</xdr:row>
      <xdr:rowOff>0</xdr:rowOff>
    </xdr:from>
    <xdr:ext cx="152400" cy="47625"/>
    <xdr:pic>
      <xdr:nvPicPr>
        <xdr:cNvPr id="42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50BA316-86FB-4ABC-8693-4513CE5F15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28579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1570</xdr:row>
      <xdr:rowOff>0</xdr:rowOff>
    </xdr:from>
    <xdr:ext cx="152400" cy="104775"/>
    <xdr:pic>
      <xdr:nvPicPr>
        <xdr:cNvPr id="42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D3C888-3EB2-4F1C-BA74-4601ABBCDD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28579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1570</xdr:row>
      <xdr:rowOff>0</xdr:rowOff>
    </xdr:from>
    <xdr:ext cx="152400" cy="47625"/>
    <xdr:pic>
      <xdr:nvPicPr>
        <xdr:cNvPr id="42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1AAF11-1EA8-4A0A-9587-864222E1E0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28579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1571</xdr:row>
      <xdr:rowOff>0</xdr:rowOff>
    </xdr:from>
    <xdr:ext cx="152400" cy="104775"/>
    <xdr:pic>
      <xdr:nvPicPr>
        <xdr:cNvPr id="42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35056F-72F1-4C52-97D5-BACF56C496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31818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1571</xdr:row>
      <xdr:rowOff>0</xdr:rowOff>
    </xdr:from>
    <xdr:ext cx="152400" cy="47625"/>
    <xdr:pic>
      <xdr:nvPicPr>
        <xdr:cNvPr id="42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53CC29-E097-4A46-8833-EE939A99BE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31818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1572</xdr:row>
      <xdr:rowOff>0</xdr:rowOff>
    </xdr:from>
    <xdr:ext cx="152400" cy="104775"/>
    <xdr:pic>
      <xdr:nvPicPr>
        <xdr:cNvPr id="43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AE652B-2696-41E8-B943-716E4F2C59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35056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1572</xdr:row>
      <xdr:rowOff>0</xdr:rowOff>
    </xdr:from>
    <xdr:ext cx="152400" cy="47625"/>
    <xdr:pic>
      <xdr:nvPicPr>
        <xdr:cNvPr id="43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3083CC-1523-4FA9-BCD8-05796A776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35056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1573</xdr:row>
      <xdr:rowOff>0</xdr:rowOff>
    </xdr:from>
    <xdr:ext cx="152400" cy="104775"/>
    <xdr:pic>
      <xdr:nvPicPr>
        <xdr:cNvPr id="43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1ABFB7-19F3-4680-8CAF-877DA3649A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35056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1573</xdr:row>
      <xdr:rowOff>0</xdr:rowOff>
    </xdr:from>
    <xdr:ext cx="152400" cy="47625"/>
    <xdr:pic>
      <xdr:nvPicPr>
        <xdr:cNvPr id="43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E7516F-F25D-4660-B841-70E89B388A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35056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1574</xdr:row>
      <xdr:rowOff>0</xdr:rowOff>
    </xdr:from>
    <xdr:ext cx="152400" cy="104775"/>
    <xdr:pic>
      <xdr:nvPicPr>
        <xdr:cNvPr id="43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2D58C1-DCF0-44BF-966F-524553D5AD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35056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1574</xdr:row>
      <xdr:rowOff>0</xdr:rowOff>
    </xdr:from>
    <xdr:ext cx="152400" cy="47625"/>
    <xdr:pic>
      <xdr:nvPicPr>
        <xdr:cNvPr id="43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96E804-94E6-4C06-AB3B-FD3C63D5AB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35056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1575</xdr:row>
      <xdr:rowOff>0</xdr:rowOff>
    </xdr:from>
    <xdr:ext cx="152400" cy="104775"/>
    <xdr:pic>
      <xdr:nvPicPr>
        <xdr:cNvPr id="43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122D39-C87E-4F85-B904-A8B2390B7E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35056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1575</xdr:row>
      <xdr:rowOff>0</xdr:rowOff>
    </xdr:from>
    <xdr:ext cx="152400" cy="47625"/>
    <xdr:pic>
      <xdr:nvPicPr>
        <xdr:cNvPr id="43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DD3727-2D47-4F2F-92AE-56E8CDC673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35056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1576</xdr:row>
      <xdr:rowOff>0</xdr:rowOff>
    </xdr:from>
    <xdr:ext cx="152400" cy="104775"/>
    <xdr:pic>
      <xdr:nvPicPr>
        <xdr:cNvPr id="43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30A680A-0986-458F-AFFF-ADAD634250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35056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1576</xdr:row>
      <xdr:rowOff>0</xdr:rowOff>
    </xdr:from>
    <xdr:ext cx="152400" cy="47625"/>
    <xdr:pic>
      <xdr:nvPicPr>
        <xdr:cNvPr id="43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A49F5E-B181-4E0C-A956-566F46B5D3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35056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1577</xdr:row>
      <xdr:rowOff>0</xdr:rowOff>
    </xdr:from>
    <xdr:ext cx="152400" cy="104775"/>
    <xdr:pic>
      <xdr:nvPicPr>
        <xdr:cNvPr id="44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AEFE0E-1695-4732-8585-0328826E47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35056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1577</xdr:row>
      <xdr:rowOff>0</xdr:rowOff>
    </xdr:from>
    <xdr:ext cx="152400" cy="47625"/>
    <xdr:pic>
      <xdr:nvPicPr>
        <xdr:cNvPr id="44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53D52B-89AA-47C7-97E6-BFA7603844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35056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1578</xdr:row>
      <xdr:rowOff>0</xdr:rowOff>
    </xdr:from>
    <xdr:ext cx="152400" cy="104775"/>
    <xdr:pic>
      <xdr:nvPicPr>
        <xdr:cNvPr id="44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24B9FB-9ECE-4496-B8AB-3846499B41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35056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1578</xdr:row>
      <xdr:rowOff>0</xdr:rowOff>
    </xdr:from>
    <xdr:ext cx="152400" cy="47625"/>
    <xdr:pic>
      <xdr:nvPicPr>
        <xdr:cNvPr id="44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2F0A3E-926C-4B60-B5B3-4BBC5C85A4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35056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1579</xdr:row>
      <xdr:rowOff>0</xdr:rowOff>
    </xdr:from>
    <xdr:ext cx="152400" cy="104775"/>
    <xdr:pic>
      <xdr:nvPicPr>
        <xdr:cNvPr id="44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2A4011-5B8C-436E-B7DE-4567004E17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35056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1579</xdr:row>
      <xdr:rowOff>0</xdr:rowOff>
    </xdr:from>
    <xdr:ext cx="152400" cy="47625"/>
    <xdr:pic>
      <xdr:nvPicPr>
        <xdr:cNvPr id="44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74655E-3295-4199-99AB-9B6A8FD687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35056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1580</xdr:row>
      <xdr:rowOff>0</xdr:rowOff>
    </xdr:from>
    <xdr:ext cx="152400" cy="104775"/>
    <xdr:pic>
      <xdr:nvPicPr>
        <xdr:cNvPr id="44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C1F6F0-F8A8-4E8E-9065-2CF83DC93C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35056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1580</xdr:row>
      <xdr:rowOff>0</xdr:rowOff>
    </xdr:from>
    <xdr:ext cx="152400" cy="47625"/>
    <xdr:pic>
      <xdr:nvPicPr>
        <xdr:cNvPr id="44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81B573-A068-4B21-8541-2C299E8EBD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35056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1581</xdr:row>
      <xdr:rowOff>0</xdr:rowOff>
    </xdr:from>
    <xdr:ext cx="152400" cy="104775"/>
    <xdr:pic>
      <xdr:nvPicPr>
        <xdr:cNvPr id="44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190109-BDB7-403B-A870-E5EF7E4A94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35056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1581</xdr:row>
      <xdr:rowOff>0</xdr:rowOff>
    </xdr:from>
    <xdr:ext cx="152400" cy="47625"/>
    <xdr:pic>
      <xdr:nvPicPr>
        <xdr:cNvPr id="44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FC6DFEF-ED63-42D7-9726-6DF3931B31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35056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1582</xdr:row>
      <xdr:rowOff>0</xdr:rowOff>
    </xdr:from>
    <xdr:ext cx="152400" cy="104775"/>
    <xdr:pic>
      <xdr:nvPicPr>
        <xdr:cNvPr id="45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90F2C1-F710-4CB2-AE41-A592508612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35056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1582</xdr:row>
      <xdr:rowOff>0</xdr:rowOff>
    </xdr:from>
    <xdr:ext cx="152400" cy="47625"/>
    <xdr:pic>
      <xdr:nvPicPr>
        <xdr:cNvPr id="45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B4653F-7031-446B-B21F-A9B5F15409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35056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1583</xdr:row>
      <xdr:rowOff>0</xdr:rowOff>
    </xdr:from>
    <xdr:ext cx="152400" cy="104775"/>
    <xdr:pic>
      <xdr:nvPicPr>
        <xdr:cNvPr id="45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BF31E6-E99F-4BB2-AC37-9B090A1EB4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35056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1583</xdr:row>
      <xdr:rowOff>0</xdr:rowOff>
    </xdr:from>
    <xdr:ext cx="152400" cy="47625"/>
    <xdr:pic>
      <xdr:nvPicPr>
        <xdr:cNvPr id="45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38D87D-1D1D-4448-84D3-93A724AEDC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35056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1584</xdr:row>
      <xdr:rowOff>0</xdr:rowOff>
    </xdr:from>
    <xdr:ext cx="152400" cy="104775"/>
    <xdr:pic>
      <xdr:nvPicPr>
        <xdr:cNvPr id="45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E10E99-538C-43AE-AFD9-0B8F31D792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35056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1584</xdr:row>
      <xdr:rowOff>0</xdr:rowOff>
    </xdr:from>
    <xdr:ext cx="152400" cy="47625"/>
    <xdr:pic>
      <xdr:nvPicPr>
        <xdr:cNvPr id="45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59ECFC-C42F-4CBE-876E-7BCBC3A408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35056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1584</xdr:row>
      <xdr:rowOff>0</xdr:rowOff>
    </xdr:from>
    <xdr:ext cx="152400" cy="104775"/>
    <xdr:pic>
      <xdr:nvPicPr>
        <xdr:cNvPr id="45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95D54D-1261-41F3-A558-F56ADE20B6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35056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1584</xdr:row>
      <xdr:rowOff>0</xdr:rowOff>
    </xdr:from>
    <xdr:ext cx="152400" cy="47625"/>
    <xdr:pic>
      <xdr:nvPicPr>
        <xdr:cNvPr id="45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F24608-640F-4E2D-A7E1-44D230FA18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35056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1584</xdr:row>
      <xdr:rowOff>0</xdr:rowOff>
    </xdr:from>
    <xdr:ext cx="152400" cy="104775"/>
    <xdr:pic>
      <xdr:nvPicPr>
        <xdr:cNvPr id="45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8D4857-E6F9-473D-98F6-08306173D7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35056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1584</xdr:row>
      <xdr:rowOff>0</xdr:rowOff>
    </xdr:from>
    <xdr:ext cx="152400" cy="47625"/>
    <xdr:pic>
      <xdr:nvPicPr>
        <xdr:cNvPr id="45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759E89D-B185-4D8A-B0E3-CA2831EF83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35056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1584</xdr:row>
      <xdr:rowOff>0</xdr:rowOff>
    </xdr:from>
    <xdr:ext cx="152400" cy="104775"/>
    <xdr:pic>
      <xdr:nvPicPr>
        <xdr:cNvPr id="46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58F69E-F4BE-4B81-BA81-6640A09EFE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35056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1584</xdr:row>
      <xdr:rowOff>0</xdr:rowOff>
    </xdr:from>
    <xdr:ext cx="152400" cy="47625"/>
    <xdr:pic>
      <xdr:nvPicPr>
        <xdr:cNvPr id="46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099612-7509-4E84-BFAE-C401749127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35056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1584</xdr:row>
      <xdr:rowOff>0</xdr:rowOff>
    </xdr:from>
    <xdr:ext cx="152400" cy="104775"/>
    <xdr:pic>
      <xdr:nvPicPr>
        <xdr:cNvPr id="46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6A885D-4C6F-4F28-851F-4963409DFD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35056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1584</xdr:row>
      <xdr:rowOff>0</xdr:rowOff>
    </xdr:from>
    <xdr:ext cx="152400" cy="47625"/>
    <xdr:pic>
      <xdr:nvPicPr>
        <xdr:cNvPr id="46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7F982CB-2813-47B5-BFE1-2EFB8FFD7B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35056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1584</xdr:row>
      <xdr:rowOff>0</xdr:rowOff>
    </xdr:from>
    <xdr:ext cx="152400" cy="104775"/>
    <xdr:pic>
      <xdr:nvPicPr>
        <xdr:cNvPr id="46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0B166B-F410-4355-B399-592DCEBE17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35056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1584</xdr:row>
      <xdr:rowOff>0</xdr:rowOff>
    </xdr:from>
    <xdr:ext cx="152400" cy="47625"/>
    <xdr:pic>
      <xdr:nvPicPr>
        <xdr:cNvPr id="46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9E9172-005C-4898-AF1B-4D91936751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35056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1585</xdr:row>
      <xdr:rowOff>0</xdr:rowOff>
    </xdr:from>
    <xdr:ext cx="152400" cy="104775"/>
    <xdr:pic>
      <xdr:nvPicPr>
        <xdr:cNvPr id="46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5B7671-0AFC-4415-AA4B-CFB96F3143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38295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1585</xdr:row>
      <xdr:rowOff>0</xdr:rowOff>
    </xdr:from>
    <xdr:ext cx="152400" cy="47625"/>
    <xdr:pic>
      <xdr:nvPicPr>
        <xdr:cNvPr id="46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837C81-40EB-47C9-AF32-6F686AFF2B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38295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1586</xdr:row>
      <xdr:rowOff>0</xdr:rowOff>
    </xdr:from>
    <xdr:ext cx="152400" cy="104775"/>
    <xdr:pic>
      <xdr:nvPicPr>
        <xdr:cNvPr id="46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B4365A-D9E0-44F3-AA4C-D85FF17046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41533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1586</xdr:row>
      <xdr:rowOff>0</xdr:rowOff>
    </xdr:from>
    <xdr:ext cx="152400" cy="47625"/>
    <xdr:pic>
      <xdr:nvPicPr>
        <xdr:cNvPr id="46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5CD5FE-08FE-4036-828B-5D11B8294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41533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1587</xdr:row>
      <xdr:rowOff>0</xdr:rowOff>
    </xdr:from>
    <xdr:ext cx="152400" cy="104775"/>
    <xdr:pic>
      <xdr:nvPicPr>
        <xdr:cNvPr id="47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ABAEB4-0B67-45F8-8251-7945A9E35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44772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1587</xdr:row>
      <xdr:rowOff>0</xdr:rowOff>
    </xdr:from>
    <xdr:ext cx="152400" cy="47625"/>
    <xdr:pic>
      <xdr:nvPicPr>
        <xdr:cNvPr id="47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4B9DE5-52BF-4B9A-B0EA-F0335AD7B4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44772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1588</xdr:row>
      <xdr:rowOff>0</xdr:rowOff>
    </xdr:from>
    <xdr:ext cx="152400" cy="104775"/>
    <xdr:pic>
      <xdr:nvPicPr>
        <xdr:cNvPr id="47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F363C7-6F0D-4B21-9E35-2523E2D4F8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44772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1588</xdr:row>
      <xdr:rowOff>0</xdr:rowOff>
    </xdr:from>
    <xdr:ext cx="152400" cy="47625"/>
    <xdr:pic>
      <xdr:nvPicPr>
        <xdr:cNvPr id="47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88B37A-9474-4FBC-9DA2-69A459E01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44772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1589</xdr:row>
      <xdr:rowOff>0</xdr:rowOff>
    </xdr:from>
    <xdr:ext cx="152400" cy="104775"/>
    <xdr:pic>
      <xdr:nvPicPr>
        <xdr:cNvPr id="47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F7D48B-DF53-43D2-AC10-CA153E9BD8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44772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1589</xdr:row>
      <xdr:rowOff>0</xdr:rowOff>
    </xdr:from>
    <xdr:ext cx="152400" cy="47625"/>
    <xdr:pic>
      <xdr:nvPicPr>
        <xdr:cNvPr id="47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80D1A17-C0A9-4D34-8230-7A26A3B9DA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44772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1590</xdr:row>
      <xdr:rowOff>0</xdr:rowOff>
    </xdr:from>
    <xdr:ext cx="152400" cy="104775"/>
    <xdr:pic>
      <xdr:nvPicPr>
        <xdr:cNvPr id="47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CFBCC3-4BB0-4785-900B-540FF34825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44772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1590</xdr:row>
      <xdr:rowOff>0</xdr:rowOff>
    </xdr:from>
    <xdr:ext cx="152400" cy="47625"/>
    <xdr:pic>
      <xdr:nvPicPr>
        <xdr:cNvPr id="47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B78FBC-1803-4B6E-A8B4-197BB11733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44772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1591</xdr:row>
      <xdr:rowOff>0</xdr:rowOff>
    </xdr:from>
    <xdr:ext cx="152400" cy="104775"/>
    <xdr:pic>
      <xdr:nvPicPr>
        <xdr:cNvPr id="47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E488E7-2068-442D-A4C3-A813FD6080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44772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1591</xdr:row>
      <xdr:rowOff>0</xdr:rowOff>
    </xdr:from>
    <xdr:ext cx="152400" cy="47625"/>
    <xdr:pic>
      <xdr:nvPicPr>
        <xdr:cNvPr id="47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CA10307-6C92-4FC4-8ED5-EC28494C1C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44772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1592</xdr:row>
      <xdr:rowOff>0</xdr:rowOff>
    </xdr:from>
    <xdr:ext cx="152400" cy="104775"/>
    <xdr:pic>
      <xdr:nvPicPr>
        <xdr:cNvPr id="48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6E181C-1BC8-44A2-8B95-7FD3FC9754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44772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1592</xdr:row>
      <xdr:rowOff>0</xdr:rowOff>
    </xdr:from>
    <xdr:ext cx="152400" cy="47625"/>
    <xdr:pic>
      <xdr:nvPicPr>
        <xdr:cNvPr id="48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0B5E64-2AB6-45DE-ABE0-E2FDEC1A74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44772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1593</xdr:row>
      <xdr:rowOff>0</xdr:rowOff>
    </xdr:from>
    <xdr:ext cx="152400" cy="104775"/>
    <xdr:pic>
      <xdr:nvPicPr>
        <xdr:cNvPr id="48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43D0858-2F7C-486B-9FD7-23C14EC8BB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44772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1593</xdr:row>
      <xdr:rowOff>0</xdr:rowOff>
    </xdr:from>
    <xdr:ext cx="152400" cy="47625"/>
    <xdr:pic>
      <xdr:nvPicPr>
        <xdr:cNvPr id="48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A2EED3-82C4-4EA4-A36E-9D9B616D85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44772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1594</xdr:row>
      <xdr:rowOff>0</xdr:rowOff>
    </xdr:from>
    <xdr:ext cx="152400" cy="104775"/>
    <xdr:pic>
      <xdr:nvPicPr>
        <xdr:cNvPr id="48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7DE5C6-CF1D-4B60-92CE-E20FE000AD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44772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1594</xdr:row>
      <xdr:rowOff>0</xdr:rowOff>
    </xdr:from>
    <xdr:ext cx="152400" cy="47625"/>
    <xdr:pic>
      <xdr:nvPicPr>
        <xdr:cNvPr id="48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BA8A64-2816-40D1-BA68-81AC3FF25C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44772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1595</xdr:row>
      <xdr:rowOff>0</xdr:rowOff>
    </xdr:from>
    <xdr:ext cx="152400" cy="104775"/>
    <xdr:pic>
      <xdr:nvPicPr>
        <xdr:cNvPr id="48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2AD4245-141A-4C71-895F-11B2F453B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48010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1595</xdr:row>
      <xdr:rowOff>0</xdr:rowOff>
    </xdr:from>
    <xdr:ext cx="152400" cy="47625"/>
    <xdr:pic>
      <xdr:nvPicPr>
        <xdr:cNvPr id="48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065C1A-7F19-4371-AF2B-582DDAA260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48010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1596</xdr:row>
      <xdr:rowOff>0</xdr:rowOff>
    </xdr:from>
    <xdr:ext cx="152400" cy="104775"/>
    <xdr:pic>
      <xdr:nvPicPr>
        <xdr:cNvPr id="48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BD13C9-936F-4C0F-837A-0C21683CC5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48010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1596</xdr:row>
      <xdr:rowOff>0</xdr:rowOff>
    </xdr:from>
    <xdr:ext cx="152400" cy="47625"/>
    <xdr:pic>
      <xdr:nvPicPr>
        <xdr:cNvPr id="48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90C647-C0B4-45FA-8515-C219FEBC86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48010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1597</xdr:row>
      <xdr:rowOff>0</xdr:rowOff>
    </xdr:from>
    <xdr:ext cx="152400" cy="104775"/>
    <xdr:pic>
      <xdr:nvPicPr>
        <xdr:cNvPr id="49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A91E3E-66F9-4ED8-9F77-5319E470B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48010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1597</xdr:row>
      <xdr:rowOff>0</xdr:rowOff>
    </xdr:from>
    <xdr:ext cx="152400" cy="47625"/>
    <xdr:pic>
      <xdr:nvPicPr>
        <xdr:cNvPr id="49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C01898-78CC-436F-A867-E0B9C1E278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48010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1598</xdr:row>
      <xdr:rowOff>0</xdr:rowOff>
    </xdr:from>
    <xdr:ext cx="152400" cy="104775"/>
    <xdr:pic>
      <xdr:nvPicPr>
        <xdr:cNvPr id="49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0D6CF6-3C91-4F07-BFD7-EF440F5F6A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48010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1598</xdr:row>
      <xdr:rowOff>0</xdr:rowOff>
    </xdr:from>
    <xdr:ext cx="152400" cy="47625"/>
    <xdr:pic>
      <xdr:nvPicPr>
        <xdr:cNvPr id="49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47EDC4D-E57C-467E-AC42-753D0E0E3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48010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1599</xdr:row>
      <xdr:rowOff>0</xdr:rowOff>
    </xdr:from>
    <xdr:ext cx="152400" cy="104775"/>
    <xdr:pic>
      <xdr:nvPicPr>
        <xdr:cNvPr id="49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63958D-A68C-4DDE-B187-6DD17BC165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48010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1599</xdr:row>
      <xdr:rowOff>0</xdr:rowOff>
    </xdr:from>
    <xdr:ext cx="152400" cy="47625"/>
    <xdr:pic>
      <xdr:nvPicPr>
        <xdr:cNvPr id="49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D85CEF-73ED-4C66-BBFE-E0D27961DA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48010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1600</xdr:row>
      <xdr:rowOff>0</xdr:rowOff>
    </xdr:from>
    <xdr:ext cx="152400" cy="104775"/>
    <xdr:pic>
      <xdr:nvPicPr>
        <xdr:cNvPr id="49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EBA77D-D8B7-4D57-BE75-B1A19A6685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48010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1600</xdr:row>
      <xdr:rowOff>0</xdr:rowOff>
    </xdr:from>
    <xdr:ext cx="152400" cy="47625"/>
    <xdr:pic>
      <xdr:nvPicPr>
        <xdr:cNvPr id="49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E1AEA4-2EC8-4E30-9327-630E544DAC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48010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1601</xdr:row>
      <xdr:rowOff>0</xdr:rowOff>
    </xdr:from>
    <xdr:ext cx="152400" cy="47625"/>
    <xdr:pic>
      <xdr:nvPicPr>
        <xdr:cNvPr id="498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66B29F-66B3-4B8B-B4A4-AC1348A986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48010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1603</xdr:row>
      <xdr:rowOff>0</xdr:rowOff>
    </xdr:from>
    <xdr:ext cx="152400" cy="104775"/>
    <xdr:pic>
      <xdr:nvPicPr>
        <xdr:cNvPr id="499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47C45A-1FCF-4557-BC86-2675FE6F5A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48010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1604</xdr:row>
      <xdr:rowOff>0</xdr:rowOff>
    </xdr:from>
    <xdr:ext cx="152400" cy="104775"/>
    <xdr:pic>
      <xdr:nvPicPr>
        <xdr:cNvPr id="50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657433-AE77-4167-8E70-F7569A30A4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48010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1604</xdr:row>
      <xdr:rowOff>0</xdr:rowOff>
    </xdr:from>
    <xdr:ext cx="152400" cy="47625"/>
    <xdr:pic>
      <xdr:nvPicPr>
        <xdr:cNvPr id="50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8AF120-BC7E-4663-9CD7-60BD1EA71C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48010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1605</xdr:row>
      <xdr:rowOff>0</xdr:rowOff>
    </xdr:from>
    <xdr:ext cx="152400" cy="104775"/>
    <xdr:pic>
      <xdr:nvPicPr>
        <xdr:cNvPr id="50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F81776-E016-40BB-AEF0-D28C27B132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48010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1605</xdr:row>
      <xdr:rowOff>0</xdr:rowOff>
    </xdr:from>
    <xdr:ext cx="152400" cy="47625"/>
    <xdr:pic>
      <xdr:nvPicPr>
        <xdr:cNvPr id="50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0DCFA1-077A-4E90-B15D-A6CCEE97B0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48010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1606</xdr:row>
      <xdr:rowOff>0</xdr:rowOff>
    </xdr:from>
    <xdr:ext cx="152400" cy="104775"/>
    <xdr:pic>
      <xdr:nvPicPr>
        <xdr:cNvPr id="50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615F61-343A-4430-BF1E-A0C26BF92F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48010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1606</xdr:row>
      <xdr:rowOff>0</xdr:rowOff>
    </xdr:from>
    <xdr:ext cx="152400" cy="47625"/>
    <xdr:pic>
      <xdr:nvPicPr>
        <xdr:cNvPr id="50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934F2D-77C0-478E-B171-CE38CB44C6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48010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1607</xdr:row>
      <xdr:rowOff>0</xdr:rowOff>
    </xdr:from>
    <xdr:ext cx="152400" cy="104775"/>
    <xdr:pic>
      <xdr:nvPicPr>
        <xdr:cNvPr id="50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3C12B2-345E-486F-9A67-3F7537E04D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48010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1607</xdr:row>
      <xdr:rowOff>0</xdr:rowOff>
    </xdr:from>
    <xdr:ext cx="152400" cy="47625"/>
    <xdr:pic>
      <xdr:nvPicPr>
        <xdr:cNvPr id="50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0BE9BA-AA4B-4E7E-A1D0-05587481C6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48010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1608</xdr:row>
      <xdr:rowOff>0</xdr:rowOff>
    </xdr:from>
    <xdr:ext cx="152400" cy="104775"/>
    <xdr:pic>
      <xdr:nvPicPr>
        <xdr:cNvPr id="50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717E31C-6DFA-4736-A1A7-D7E1A15616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48010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1608</xdr:row>
      <xdr:rowOff>0</xdr:rowOff>
    </xdr:from>
    <xdr:ext cx="152400" cy="47625"/>
    <xdr:pic>
      <xdr:nvPicPr>
        <xdr:cNvPr id="50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6A2871-503D-4E5A-8ED1-63676E5565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48010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1609</xdr:row>
      <xdr:rowOff>0</xdr:rowOff>
    </xdr:from>
    <xdr:ext cx="152400" cy="104775"/>
    <xdr:pic>
      <xdr:nvPicPr>
        <xdr:cNvPr id="51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656769-81D2-43F4-A427-580C78B09E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48010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1609</xdr:row>
      <xdr:rowOff>0</xdr:rowOff>
    </xdr:from>
    <xdr:ext cx="152400" cy="47625"/>
    <xdr:pic>
      <xdr:nvPicPr>
        <xdr:cNvPr id="51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D016ED-11BB-4440-8DCF-4B1D06B08F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48010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1610</xdr:row>
      <xdr:rowOff>0</xdr:rowOff>
    </xdr:from>
    <xdr:ext cx="152400" cy="104775"/>
    <xdr:pic>
      <xdr:nvPicPr>
        <xdr:cNvPr id="51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32D0DA-E1F1-4D16-B182-5929206129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48010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1610</xdr:row>
      <xdr:rowOff>0</xdr:rowOff>
    </xdr:from>
    <xdr:ext cx="152400" cy="47625"/>
    <xdr:pic>
      <xdr:nvPicPr>
        <xdr:cNvPr id="51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2B3CC0-66C4-47A0-8011-D2E171ED3F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48010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1611</xdr:row>
      <xdr:rowOff>0</xdr:rowOff>
    </xdr:from>
    <xdr:ext cx="152400" cy="104775"/>
    <xdr:pic>
      <xdr:nvPicPr>
        <xdr:cNvPr id="51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9C465D-7202-4106-9F99-29FCB793AA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48010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1611</xdr:row>
      <xdr:rowOff>0</xdr:rowOff>
    </xdr:from>
    <xdr:ext cx="152400" cy="47625"/>
    <xdr:pic>
      <xdr:nvPicPr>
        <xdr:cNvPr id="51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359F96-2384-49D9-BE98-4F52AFA3BE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48010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1612</xdr:row>
      <xdr:rowOff>0</xdr:rowOff>
    </xdr:from>
    <xdr:ext cx="152400" cy="104775"/>
    <xdr:pic>
      <xdr:nvPicPr>
        <xdr:cNvPr id="51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A6690C-CEAA-4059-B1EB-76DC9DDCED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48010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1612</xdr:row>
      <xdr:rowOff>0</xdr:rowOff>
    </xdr:from>
    <xdr:ext cx="152400" cy="47625"/>
    <xdr:pic>
      <xdr:nvPicPr>
        <xdr:cNvPr id="51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75B8F0-FA3C-45AE-BD51-848B754301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48010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4</xdr:col>
      <xdr:colOff>0</xdr:colOff>
      <xdr:row>1613</xdr:row>
      <xdr:rowOff>0</xdr:rowOff>
    </xdr:from>
    <xdr:to>
      <xdr:col>4</xdr:col>
      <xdr:colOff>152400</xdr:colOff>
      <xdr:row>1613</xdr:row>
      <xdr:rowOff>152400</xdr:rowOff>
    </xdr:to>
    <xdr:pic>
      <xdr:nvPicPr>
        <xdr:cNvPr id="518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57B7D2-5BA0-45AB-841B-D6618EEE3D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48010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1614</xdr:row>
      <xdr:rowOff>0</xdr:rowOff>
    </xdr:from>
    <xdr:to>
      <xdr:col>4</xdr:col>
      <xdr:colOff>152400</xdr:colOff>
      <xdr:row>1614</xdr:row>
      <xdr:rowOff>152400</xdr:rowOff>
    </xdr:to>
    <xdr:pic>
      <xdr:nvPicPr>
        <xdr:cNvPr id="519" name="Imagem 1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91E781-2B51-4137-AEAE-C3643910BD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51249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1615</xdr:row>
      <xdr:rowOff>0</xdr:rowOff>
    </xdr:from>
    <xdr:to>
      <xdr:col>4</xdr:col>
      <xdr:colOff>152400</xdr:colOff>
      <xdr:row>1615</xdr:row>
      <xdr:rowOff>152400</xdr:rowOff>
    </xdr:to>
    <xdr:pic>
      <xdr:nvPicPr>
        <xdr:cNvPr id="520" name="Imagem 1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CEC34D-EA48-45C5-8B5F-3B5DBE89AA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54487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1616</xdr:row>
      <xdr:rowOff>0</xdr:rowOff>
    </xdr:from>
    <xdr:to>
      <xdr:col>4</xdr:col>
      <xdr:colOff>152400</xdr:colOff>
      <xdr:row>1616</xdr:row>
      <xdr:rowOff>152400</xdr:rowOff>
    </xdr:to>
    <xdr:pic>
      <xdr:nvPicPr>
        <xdr:cNvPr id="521" name="Imagem 1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02986C-62C6-4EF5-9514-26E77966CB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57726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1617</xdr:row>
      <xdr:rowOff>0</xdr:rowOff>
    </xdr:from>
    <xdr:to>
      <xdr:col>4</xdr:col>
      <xdr:colOff>152400</xdr:colOff>
      <xdr:row>1617</xdr:row>
      <xdr:rowOff>152400</xdr:rowOff>
    </xdr:to>
    <xdr:pic>
      <xdr:nvPicPr>
        <xdr:cNvPr id="522" name="Imagem 1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8FB690D-6994-49E9-895C-53610AD872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60964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1618</xdr:row>
      <xdr:rowOff>0</xdr:rowOff>
    </xdr:from>
    <xdr:to>
      <xdr:col>4</xdr:col>
      <xdr:colOff>152400</xdr:colOff>
      <xdr:row>1618</xdr:row>
      <xdr:rowOff>152400</xdr:rowOff>
    </xdr:to>
    <xdr:pic>
      <xdr:nvPicPr>
        <xdr:cNvPr id="523" name="Imagem 1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FC545F-C218-47E3-BE2D-C3C8139B5B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64203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1619</xdr:row>
      <xdr:rowOff>0</xdr:rowOff>
    </xdr:from>
    <xdr:to>
      <xdr:col>4</xdr:col>
      <xdr:colOff>152400</xdr:colOff>
      <xdr:row>1619</xdr:row>
      <xdr:rowOff>152400</xdr:rowOff>
    </xdr:to>
    <xdr:pic>
      <xdr:nvPicPr>
        <xdr:cNvPr id="524" name="Imagem 1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EE3984-94A1-4F2B-B33D-DD8946E789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67441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1620</xdr:row>
      <xdr:rowOff>0</xdr:rowOff>
    </xdr:from>
    <xdr:to>
      <xdr:col>4</xdr:col>
      <xdr:colOff>152400</xdr:colOff>
      <xdr:row>1620</xdr:row>
      <xdr:rowOff>152400</xdr:rowOff>
    </xdr:to>
    <xdr:pic>
      <xdr:nvPicPr>
        <xdr:cNvPr id="525" name="Imagem 1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0E347B-7CDB-4966-A200-F8FF6CD326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70680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1621</xdr:row>
      <xdr:rowOff>0</xdr:rowOff>
    </xdr:from>
    <xdr:to>
      <xdr:col>4</xdr:col>
      <xdr:colOff>152400</xdr:colOff>
      <xdr:row>1621</xdr:row>
      <xdr:rowOff>152400</xdr:rowOff>
    </xdr:to>
    <xdr:pic>
      <xdr:nvPicPr>
        <xdr:cNvPr id="526" name="Imagem 1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C9DC29-70F9-48EC-A120-4511594C19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70680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1622</xdr:row>
      <xdr:rowOff>0</xdr:rowOff>
    </xdr:from>
    <xdr:to>
      <xdr:col>4</xdr:col>
      <xdr:colOff>152400</xdr:colOff>
      <xdr:row>1622</xdr:row>
      <xdr:rowOff>152400</xdr:rowOff>
    </xdr:to>
    <xdr:pic>
      <xdr:nvPicPr>
        <xdr:cNvPr id="527" name="Imagem 20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C6644B-0E42-4174-8534-8DFB30D0DB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70680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1623</xdr:row>
      <xdr:rowOff>0</xdr:rowOff>
    </xdr:from>
    <xdr:to>
      <xdr:col>4</xdr:col>
      <xdr:colOff>152400</xdr:colOff>
      <xdr:row>1623</xdr:row>
      <xdr:rowOff>152400</xdr:rowOff>
    </xdr:to>
    <xdr:pic>
      <xdr:nvPicPr>
        <xdr:cNvPr id="528" name="Imagem 2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5B1D6C-A2BD-4C27-941E-8248C62A1F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70680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1624</xdr:row>
      <xdr:rowOff>0</xdr:rowOff>
    </xdr:from>
    <xdr:to>
      <xdr:col>4</xdr:col>
      <xdr:colOff>152400</xdr:colOff>
      <xdr:row>1624</xdr:row>
      <xdr:rowOff>152400</xdr:rowOff>
    </xdr:to>
    <xdr:pic>
      <xdr:nvPicPr>
        <xdr:cNvPr id="529" name="Imagem 2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6C0928-C5DC-4059-9854-477BE62EC4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70680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1625</xdr:row>
      <xdr:rowOff>0</xdr:rowOff>
    </xdr:from>
    <xdr:to>
      <xdr:col>4</xdr:col>
      <xdr:colOff>152400</xdr:colOff>
      <xdr:row>1625</xdr:row>
      <xdr:rowOff>152400</xdr:rowOff>
    </xdr:to>
    <xdr:pic>
      <xdr:nvPicPr>
        <xdr:cNvPr id="530" name="Imagem 2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747A9A-8D76-499A-9E3B-4D732A6DAE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70680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1626</xdr:row>
      <xdr:rowOff>0</xdr:rowOff>
    </xdr:from>
    <xdr:to>
      <xdr:col>4</xdr:col>
      <xdr:colOff>152400</xdr:colOff>
      <xdr:row>1626</xdr:row>
      <xdr:rowOff>152400</xdr:rowOff>
    </xdr:to>
    <xdr:pic>
      <xdr:nvPicPr>
        <xdr:cNvPr id="531" name="Imagem 2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B0404E-9FF9-454E-9D27-970834F147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70680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1627</xdr:row>
      <xdr:rowOff>0</xdr:rowOff>
    </xdr:from>
    <xdr:to>
      <xdr:col>4</xdr:col>
      <xdr:colOff>152400</xdr:colOff>
      <xdr:row>1627</xdr:row>
      <xdr:rowOff>152400</xdr:rowOff>
    </xdr:to>
    <xdr:pic>
      <xdr:nvPicPr>
        <xdr:cNvPr id="532" name="Imagem 2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349C17-D58A-4813-BBCA-DAA7B20DA7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70680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1628</xdr:row>
      <xdr:rowOff>0</xdr:rowOff>
    </xdr:from>
    <xdr:to>
      <xdr:col>4</xdr:col>
      <xdr:colOff>152400</xdr:colOff>
      <xdr:row>1628</xdr:row>
      <xdr:rowOff>152400</xdr:rowOff>
    </xdr:to>
    <xdr:pic>
      <xdr:nvPicPr>
        <xdr:cNvPr id="533" name="Imagem 2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53F5AF7-B7BF-44F9-BC59-6919C74C54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70680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1629</xdr:row>
      <xdr:rowOff>0</xdr:rowOff>
    </xdr:from>
    <xdr:to>
      <xdr:col>4</xdr:col>
      <xdr:colOff>152400</xdr:colOff>
      <xdr:row>1629</xdr:row>
      <xdr:rowOff>152400</xdr:rowOff>
    </xdr:to>
    <xdr:pic>
      <xdr:nvPicPr>
        <xdr:cNvPr id="534" name="Imagem 2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494DEA-B7E0-47D3-AADD-E106676EC3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70680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1630</xdr:row>
      <xdr:rowOff>0</xdr:rowOff>
    </xdr:from>
    <xdr:to>
      <xdr:col>4</xdr:col>
      <xdr:colOff>152400</xdr:colOff>
      <xdr:row>1630</xdr:row>
      <xdr:rowOff>152400</xdr:rowOff>
    </xdr:to>
    <xdr:pic>
      <xdr:nvPicPr>
        <xdr:cNvPr id="535" name="Imagem 2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F30184-03F9-4317-AD23-5E739460C9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70680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1631</xdr:row>
      <xdr:rowOff>0</xdr:rowOff>
    </xdr:from>
    <xdr:to>
      <xdr:col>4</xdr:col>
      <xdr:colOff>152400</xdr:colOff>
      <xdr:row>1631</xdr:row>
      <xdr:rowOff>152400</xdr:rowOff>
    </xdr:to>
    <xdr:pic>
      <xdr:nvPicPr>
        <xdr:cNvPr id="536" name="Imagem 2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7E7D01-8997-42D0-A4A5-95D4967FFA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73918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1632</xdr:row>
      <xdr:rowOff>0</xdr:rowOff>
    </xdr:from>
    <xdr:to>
      <xdr:col>4</xdr:col>
      <xdr:colOff>152400</xdr:colOff>
      <xdr:row>1632</xdr:row>
      <xdr:rowOff>152400</xdr:rowOff>
    </xdr:to>
    <xdr:pic>
      <xdr:nvPicPr>
        <xdr:cNvPr id="537" name="Imagem 30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6DA8DE-3F2D-4F5F-B942-8C84790CB3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73918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1633</xdr:row>
      <xdr:rowOff>0</xdr:rowOff>
    </xdr:from>
    <xdr:to>
      <xdr:col>4</xdr:col>
      <xdr:colOff>152400</xdr:colOff>
      <xdr:row>1633</xdr:row>
      <xdr:rowOff>152400</xdr:rowOff>
    </xdr:to>
    <xdr:pic>
      <xdr:nvPicPr>
        <xdr:cNvPr id="538" name="Imagem 3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B0B5BF-FF41-4FE6-A5D5-423B165D48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73918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1634</xdr:row>
      <xdr:rowOff>0</xdr:rowOff>
    </xdr:from>
    <xdr:to>
      <xdr:col>4</xdr:col>
      <xdr:colOff>152400</xdr:colOff>
      <xdr:row>1634</xdr:row>
      <xdr:rowOff>152400</xdr:rowOff>
    </xdr:to>
    <xdr:pic>
      <xdr:nvPicPr>
        <xdr:cNvPr id="539" name="Imagem 3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09D6B1-142F-470D-8D38-66FBE21CD0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77157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1635</xdr:row>
      <xdr:rowOff>0</xdr:rowOff>
    </xdr:from>
    <xdr:to>
      <xdr:col>4</xdr:col>
      <xdr:colOff>152400</xdr:colOff>
      <xdr:row>1635</xdr:row>
      <xdr:rowOff>152400</xdr:rowOff>
    </xdr:to>
    <xdr:pic>
      <xdr:nvPicPr>
        <xdr:cNvPr id="540" name="Imagem 3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BA2430-56A6-4BC7-B7C9-01DE00C1BB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80395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1636</xdr:row>
      <xdr:rowOff>0</xdr:rowOff>
    </xdr:from>
    <xdr:to>
      <xdr:col>4</xdr:col>
      <xdr:colOff>152400</xdr:colOff>
      <xdr:row>1636</xdr:row>
      <xdr:rowOff>152400</xdr:rowOff>
    </xdr:to>
    <xdr:pic>
      <xdr:nvPicPr>
        <xdr:cNvPr id="541" name="Imagem 3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912FF9-5617-48D5-A0CA-1429B52103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83634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1637</xdr:row>
      <xdr:rowOff>0</xdr:rowOff>
    </xdr:from>
    <xdr:to>
      <xdr:col>4</xdr:col>
      <xdr:colOff>152400</xdr:colOff>
      <xdr:row>1637</xdr:row>
      <xdr:rowOff>152400</xdr:rowOff>
    </xdr:to>
    <xdr:pic>
      <xdr:nvPicPr>
        <xdr:cNvPr id="542" name="Imagem 3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CD21D57-E23D-4EEA-8B36-12FB2E315A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86872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1638</xdr:row>
      <xdr:rowOff>0</xdr:rowOff>
    </xdr:from>
    <xdr:to>
      <xdr:col>4</xdr:col>
      <xdr:colOff>152400</xdr:colOff>
      <xdr:row>1638</xdr:row>
      <xdr:rowOff>152400</xdr:rowOff>
    </xdr:to>
    <xdr:pic>
      <xdr:nvPicPr>
        <xdr:cNvPr id="543" name="Imagem 3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AE973B-2921-4538-93AC-618D0F5798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86872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1639</xdr:row>
      <xdr:rowOff>0</xdr:rowOff>
    </xdr:from>
    <xdr:to>
      <xdr:col>4</xdr:col>
      <xdr:colOff>152400</xdr:colOff>
      <xdr:row>1639</xdr:row>
      <xdr:rowOff>152400</xdr:rowOff>
    </xdr:to>
    <xdr:pic>
      <xdr:nvPicPr>
        <xdr:cNvPr id="544" name="Imagem 3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E8182D-B658-426F-B5DD-8029DA1C30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86872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1640</xdr:row>
      <xdr:rowOff>0</xdr:rowOff>
    </xdr:from>
    <xdr:to>
      <xdr:col>4</xdr:col>
      <xdr:colOff>152400</xdr:colOff>
      <xdr:row>1640</xdr:row>
      <xdr:rowOff>152400</xdr:rowOff>
    </xdr:to>
    <xdr:pic>
      <xdr:nvPicPr>
        <xdr:cNvPr id="545" name="Imagem 3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32B117-2D9D-4DF5-A275-83AE1A9778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86872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1641</xdr:row>
      <xdr:rowOff>0</xdr:rowOff>
    </xdr:from>
    <xdr:to>
      <xdr:col>4</xdr:col>
      <xdr:colOff>152400</xdr:colOff>
      <xdr:row>1641</xdr:row>
      <xdr:rowOff>152400</xdr:rowOff>
    </xdr:to>
    <xdr:pic>
      <xdr:nvPicPr>
        <xdr:cNvPr id="546" name="Imagem 3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AF7A4D-3049-4F0D-97AD-92E5E82675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90111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1642</xdr:row>
      <xdr:rowOff>0</xdr:rowOff>
    </xdr:from>
    <xdr:to>
      <xdr:col>4</xdr:col>
      <xdr:colOff>152400</xdr:colOff>
      <xdr:row>1642</xdr:row>
      <xdr:rowOff>152400</xdr:rowOff>
    </xdr:to>
    <xdr:pic>
      <xdr:nvPicPr>
        <xdr:cNvPr id="547" name="Imagem 40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F1A1CB-DD46-4459-AACC-071A92B254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90111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1643</xdr:row>
      <xdr:rowOff>0</xdr:rowOff>
    </xdr:from>
    <xdr:to>
      <xdr:col>4</xdr:col>
      <xdr:colOff>152400</xdr:colOff>
      <xdr:row>1643</xdr:row>
      <xdr:rowOff>152400</xdr:rowOff>
    </xdr:to>
    <xdr:pic>
      <xdr:nvPicPr>
        <xdr:cNvPr id="548" name="Imagem 4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89B838E-AA6F-4F63-BB0A-9CA4E07716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90111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1644</xdr:row>
      <xdr:rowOff>0</xdr:rowOff>
    </xdr:from>
    <xdr:to>
      <xdr:col>4</xdr:col>
      <xdr:colOff>152400</xdr:colOff>
      <xdr:row>1644</xdr:row>
      <xdr:rowOff>152400</xdr:rowOff>
    </xdr:to>
    <xdr:pic>
      <xdr:nvPicPr>
        <xdr:cNvPr id="549" name="Imagem 4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DAC1B6-43F0-422F-B3E4-4705B7301B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93349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1645</xdr:row>
      <xdr:rowOff>0</xdr:rowOff>
    </xdr:from>
    <xdr:to>
      <xdr:col>4</xdr:col>
      <xdr:colOff>152400</xdr:colOff>
      <xdr:row>1645</xdr:row>
      <xdr:rowOff>152400</xdr:rowOff>
    </xdr:to>
    <xdr:pic>
      <xdr:nvPicPr>
        <xdr:cNvPr id="550" name="Imagem 4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A8198D-4D00-475E-9094-3AC58898E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93349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1646</xdr:row>
      <xdr:rowOff>0</xdr:rowOff>
    </xdr:from>
    <xdr:to>
      <xdr:col>4</xdr:col>
      <xdr:colOff>152400</xdr:colOff>
      <xdr:row>1646</xdr:row>
      <xdr:rowOff>152400</xdr:rowOff>
    </xdr:to>
    <xdr:pic>
      <xdr:nvPicPr>
        <xdr:cNvPr id="551" name="Imagem 4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4929B3-52AF-4BA5-AF98-7B978C69B3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93349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1647</xdr:row>
      <xdr:rowOff>0</xdr:rowOff>
    </xdr:from>
    <xdr:to>
      <xdr:col>4</xdr:col>
      <xdr:colOff>152400</xdr:colOff>
      <xdr:row>1647</xdr:row>
      <xdr:rowOff>152400</xdr:rowOff>
    </xdr:to>
    <xdr:pic>
      <xdr:nvPicPr>
        <xdr:cNvPr id="552" name="Imagem 4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D2F4B9-89C7-4CF3-BC5D-4BAA5E3ABA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93349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1648</xdr:row>
      <xdr:rowOff>0</xdr:rowOff>
    </xdr:from>
    <xdr:to>
      <xdr:col>4</xdr:col>
      <xdr:colOff>152400</xdr:colOff>
      <xdr:row>1648</xdr:row>
      <xdr:rowOff>152400</xdr:rowOff>
    </xdr:to>
    <xdr:pic>
      <xdr:nvPicPr>
        <xdr:cNvPr id="553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C68666-AF9D-4C90-9BEF-C7B5744708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93349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1649</xdr:row>
      <xdr:rowOff>0</xdr:rowOff>
    </xdr:from>
    <xdr:to>
      <xdr:col>4</xdr:col>
      <xdr:colOff>152400</xdr:colOff>
      <xdr:row>1649</xdr:row>
      <xdr:rowOff>152400</xdr:rowOff>
    </xdr:to>
    <xdr:pic>
      <xdr:nvPicPr>
        <xdr:cNvPr id="554" name="Imagem 4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4A21F5-9191-430F-8444-51B8F62B24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93349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1650</xdr:row>
      <xdr:rowOff>0</xdr:rowOff>
    </xdr:from>
    <xdr:to>
      <xdr:col>4</xdr:col>
      <xdr:colOff>152400</xdr:colOff>
      <xdr:row>1650</xdr:row>
      <xdr:rowOff>152400</xdr:rowOff>
    </xdr:to>
    <xdr:pic>
      <xdr:nvPicPr>
        <xdr:cNvPr id="555" name="Imagem 4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28FAB3-BBF9-4744-95F5-458A75AE0E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93349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1651</xdr:row>
      <xdr:rowOff>0</xdr:rowOff>
    </xdr:from>
    <xdr:to>
      <xdr:col>4</xdr:col>
      <xdr:colOff>152400</xdr:colOff>
      <xdr:row>1651</xdr:row>
      <xdr:rowOff>152400</xdr:rowOff>
    </xdr:to>
    <xdr:pic>
      <xdr:nvPicPr>
        <xdr:cNvPr id="556" name="Imagem 4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F159583-9543-4AA2-9A8C-07D1038048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93349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1652</xdr:row>
      <xdr:rowOff>0</xdr:rowOff>
    </xdr:from>
    <xdr:to>
      <xdr:col>4</xdr:col>
      <xdr:colOff>152400</xdr:colOff>
      <xdr:row>1652</xdr:row>
      <xdr:rowOff>152400</xdr:rowOff>
    </xdr:to>
    <xdr:pic>
      <xdr:nvPicPr>
        <xdr:cNvPr id="557" name="Imagem 50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33E500-C014-4692-929D-F19B052755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93349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1653</xdr:row>
      <xdr:rowOff>0</xdr:rowOff>
    </xdr:from>
    <xdr:to>
      <xdr:col>4</xdr:col>
      <xdr:colOff>152400</xdr:colOff>
      <xdr:row>1653</xdr:row>
      <xdr:rowOff>152400</xdr:rowOff>
    </xdr:to>
    <xdr:pic>
      <xdr:nvPicPr>
        <xdr:cNvPr id="558" name="Imagem 5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BAA266-0589-42E2-AA1E-BAE4B2AE69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93349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1654</xdr:row>
      <xdr:rowOff>0</xdr:rowOff>
    </xdr:from>
    <xdr:to>
      <xdr:col>4</xdr:col>
      <xdr:colOff>152400</xdr:colOff>
      <xdr:row>1654</xdr:row>
      <xdr:rowOff>152400</xdr:rowOff>
    </xdr:to>
    <xdr:pic>
      <xdr:nvPicPr>
        <xdr:cNvPr id="559" name="Imagem 5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E1C03D-9BD9-48A4-AB56-F9D4FB1E89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93349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1655</xdr:row>
      <xdr:rowOff>0</xdr:rowOff>
    </xdr:from>
    <xdr:to>
      <xdr:col>4</xdr:col>
      <xdr:colOff>152400</xdr:colOff>
      <xdr:row>1655</xdr:row>
      <xdr:rowOff>152400</xdr:rowOff>
    </xdr:to>
    <xdr:pic>
      <xdr:nvPicPr>
        <xdr:cNvPr id="560" name="Imagem 5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C9E08B-ABCD-452D-8D46-57B2ABF978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93349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1656</xdr:row>
      <xdr:rowOff>0</xdr:rowOff>
    </xdr:from>
    <xdr:to>
      <xdr:col>4</xdr:col>
      <xdr:colOff>152400</xdr:colOff>
      <xdr:row>1656</xdr:row>
      <xdr:rowOff>152400</xdr:rowOff>
    </xdr:to>
    <xdr:pic>
      <xdr:nvPicPr>
        <xdr:cNvPr id="561" name="Imagem 5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75D2E5A-679E-4350-8AC2-101FDA2C66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893349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5</xdr:col>
      <xdr:colOff>0</xdr:colOff>
      <xdr:row>1613</xdr:row>
      <xdr:rowOff>0</xdr:rowOff>
    </xdr:from>
    <xdr:ext cx="152400" cy="104775"/>
    <xdr:pic>
      <xdr:nvPicPr>
        <xdr:cNvPr id="56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AAB561F-939C-4D16-8A5A-17F6756015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48010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1613</xdr:row>
      <xdr:rowOff>0</xdr:rowOff>
    </xdr:from>
    <xdr:ext cx="152400" cy="47625"/>
    <xdr:pic>
      <xdr:nvPicPr>
        <xdr:cNvPr id="56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171F5B-6FFA-492C-BA1D-B121926E0B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48010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1614</xdr:row>
      <xdr:rowOff>0</xdr:rowOff>
    </xdr:from>
    <xdr:ext cx="152400" cy="104775"/>
    <xdr:pic>
      <xdr:nvPicPr>
        <xdr:cNvPr id="56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735BA0-2DF6-4946-96B4-FC953EC3C5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51249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1614</xdr:row>
      <xdr:rowOff>0</xdr:rowOff>
    </xdr:from>
    <xdr:ext cx="152400" cy="47625"/>
    <xdr:pic>
      <xdr:nvPicPr>
        <xdr:cNvPr id="56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0254E8-837F-411A-8766-A756BE7829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51249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1615</xdr:row>
      <xdr:rowOff>0</xdr:rowOff>
    </xdr:from>
    <xdr:ext cx="152400" cy="104775"/>
    <xdr:pic>
      <xdr:nvPicPr>
        <xdr:cNvPr id="56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8770D7-4B58-4BA8-B260-1FC0A7CAB5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54487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1615</xdr:row>
      <xdr:rowOff>0</xdr:rowOff>
    </xdr:from>
    <xdr:ext cx="152400" cy="47625"/>
    <xdr:pic>
      <xdr:nvPicPr>
        <xdr:cNvPr id="56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A17AFF-24BB-4E06-89A1-FF7843A4B2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54487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1616</xdr:row>
      <xdr:rowOff>0</xdr:rowOff>
    </xdr:from>
    <xdr:ext cx="152400" cy="104775"/>
    <xdr:pic>
      <xdr:nvPicPr>
        <xdr:cNvPr id="56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CEE544-A142-476D-8BFB-3AFDEB3DEE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57726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1616</xdr:row>
      <xdr:rowOff>0</xdr:rowOff>
    </xdr:from>
    <xdr:ext cx="152400" cy="47625"/>
    <xdr:pic>
      <xdr:nvPicPr>
        <xdr:cNvPr id="56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481EF3-F28F-4E49-B470-B59D803AC3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57726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1617</xdr:row>
      <xdr:rowOff>0</xdr:rowOff>
    </xdr:from>
    <xdr:ext cx="152400" cy="104775"/>
    <xdr:pic>
      <xdr:nvPicPr>
        <xdr:cNvPr id="57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577262-332B-46BD-B995-CE84BD23C5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60964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1617</xdr:row>
      <xdr:rowOff>0</xdr:rowOff>
    </xdr:from>
    <xdr:ext cx="152400" cy="47625"/>
    <xdr:pic>
      <xdr:nvPicPr>
        <xdr:cNvPr id="57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1FC7FD-68FB-4594-84DA-451D782A23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60964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1618</xdr:row>
      <xdr:rowOff>0</xdr:rowOff>
    </xdr:from>
    <xdr:ext cx="152400" cy="104775"/>
    <xdr:pic>
      <xdr:nvPicPr>
        <xdr:cNvPr id="57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059875-87F7-4004-B71C-4E889257F7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64203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1618</xdr:row>
      <xdr:rowOff>0</xdr:rowOff>
    </xdr:from>
    <xdr:ext cx="152400" cy="47625"/>
    <xdr:pic>
      <xdr:nvPicPr>
        <xdr:cNvPr id="57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DAEE5F-28F5-4A7B-A759-F9B62FD577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64203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1619</xdr:row>
      <xdr:rowOff>0</xdr:rowOff>
    </xdr:from>
    <xdr:ext cx="152400" cy="104775"/>
    <xdr:pic>
      <xdr:nvPicPr>
        <xdr:cNvPr id="57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8F861A-27C7-467B-9AC3-5C1F496D8E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67441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1619</xdr:row>
      <xdr:rowOff>0</xdr:rowOff>
    </xdr:from>
    <xdr:ext cx="152400" cy="47625"/>
    <xdr:pic>
      <xdr:nvPicPr>
        <xdr:cNvPr id="57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CBB6B3-A833-4F63-88DA-1D6E02CD29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67441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1620</xdr:row>
      <xdr:rowOff>0</xdr:rowOff>
    </xdr:from>
    <xdr:ext cx="152400" cy="104775"/>
    <xdr:pic>
      <xdr:nvPicPr>
        <xdr:cNvPr id="57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1764D7-34A6-49FA-98CE-B7DB88A231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70680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1620</xdr:row>
      <xdr:rowOff>0</xdr:rowOff>
    </xdr:from>
    <xdr:ext cx="152400" cy="47625"/>
    <xdr:pic>
      <xdr:nvPicPr>
        <xdr:cNvPr id="57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2B4421-81EF-4DDC-9960-D8AEECBE29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70680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1621</xdr:row>
      <xdr:rowOff>0</xdr:rowOff>
    </xdr:from>
    <xdr:ext cx="152400" cy="104775"/>
    <xdr:pic>
      <xdr:nvPicPr>
        <xdr:cNvPr id="57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4EC254-051C-4FFC-B605-AB231E3E5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70680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1621</xdr:row>
      <xdr:rowOff>0</xdr:rowOff>
    </xdr:from>
    <xdr:ext cx="152400" cy="47625"/>
    <xdr:pic>
      <xdr:nvPicPr>
        <xdr:cNvPr id="57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8FE840-E5E0-4834-9A4B-CE08F6D835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70680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1622</xdr:row>
      <xdr:rowOff>0</xdr:rowOff>
    </xdr:from>
    <xdr:ext cx="152400" cy="104775"/>
    <xdr:pic>
      <xdr:nvPicPr>
        <xdr:cNvPr id="58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80C013-B087-4504-8EFE-B9B3CE3DCD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70680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1622</xdr:row>
      <xdr:rowOff>0</xdr:rowOff>
    </xdr:from>
    <xdr:ext cx="152400" cy="47625"/>
    <xdr:pic>
      <xdr:nvPicPr>
        <xdr:cNvPr id="58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3C70C02-B2E1-4D6A-A332-D7B106FC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70680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1623</xdr:row>
      <xdr:rowOff>0</xdr:rowOff>
    </xdr:from>
    <xdr:ext cx="152400" cy="104775"/>
    <xdr:pic>
      <xdr:nvPicPr>
        <xdr:cNvPr id="58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EA70F1-D48C-486A-AB53-7E01CE7C8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70680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1623</xdr:row>
      <xdr:rowOff>0</xdr:rowOff>
    </xdr:from>
    <xdr:ext cx="152400" cy="47625"/>
    <xdr:pic>
      <xdr:nvPicPr>
        <xdr:cNvPr id="58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F817EF-7262-4D61-B2FD-C784A76B95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70680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1624</xdr:row>
      <xdr:rowOff>0</xdr:rowOff>
    </xdr:from>
    <xdr:ext cx="152400" cy="104775"/>
    <xdr:pic>
      <xdr:nvPicPr>
        <xdr:cNvPr id="58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96035B-0589-4E70-AE82-3B16334B02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70680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1624</xdr:row>
      <xdr:rowOff>0</xdr:rowOff>
    </xdr:from>
    <xdr:ext cx="152400" cy="47625"/>
    <xdr:pic>
      <xdr:nvPicPr>
        <xdr:cNvPr id="58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47CC21-50FF-449A-ADA0-67022B131E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70680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1625</xdr:row>
      <xdr:rowOff>0</xdr:rowOff>
    </xdr:from>
    <xdr:ext cx="152400" cy="104775"/>
    <xdr:pic>
      <xdr:nvPicPr>
        <xdr:cNvPr id="58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D2783E-8A84-427D-9103-2BBBFD4626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70680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1625</xdr:row>
      <xdr:rowOff>0</xdr:rowOff>
    </xdr:from>
    <xdr:ext cx="152400" cy="47625"/>
    <xdr:pic>
      <xdr:nvPicPr>
        <xdr:cNvPr id="58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9F44F7-3CB4-4A89-96D8-0CE132BD15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70680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1626</xdr:row>
      <xdr:rowOff>0</xdr:rowOff>
    </xdr:from>
    <xdr:ext cx="152400" cy="104775"/>
    <xdr:pic>
      <xdr:nvPicPr>
        <xdr:cNvPr id="58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768B7F5-B954-42ED-97FA-451260DD59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70680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1626</xdr:row>
      <xdr:rowOff>0</xdr:rowOff>
    </xdr:from>
    <xdr:ext cx="152400" cy="47625"/>
    <xdr:pic>
      <xdr:nvPicPr>
        <xdr:cNvPr id="58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1D1B71-8F7B-40FC-A651-CC9C898875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70680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1627</xdr:row>
      <xdr:rowOff>0</xdr:rowOff>
    </xdr:from>
    <xdr:ext cx="152400" cy="104775"/>
    <xdr:pic>
      <xdr:nvPicPr>
        <xdr:cNvPr id="59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7617F5-7402-499E-8E1D-200B87218F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70680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1627</xdr:row>
      <xdr:rowOff>0</xdr:rowOff>
    </xdr:from>
    <xdr:ext cx="152400" cy="47625"/>
    <xdr:pic>
      <xdr:nvPicPr>
        <xdr:cNvPr id="59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05AF74-5D74-4F55-87F6-5B1D346D5F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70680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1628</xdr:row>
      <xdr:rowOff>0</xdr:rowOff>
    </xdr:from>
    <xdr:ext cx="152400" cy="104775"/>
    <xdr:pic>
      <xdr:nvPicPr>
        <xdr:cNvPr id="59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E98FE2-AAD7-4609-8BFF-DE1ED1DECF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70680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1628</xdr:row>
      <xdr:rowOff>0</xdr:rowOff>
    </xdr:from>
    <xdr:ext cx="152400" cy="47625"/>
    <xdr:pic>
      <xdr:nvPicPr>
        <xdr:cNvPr id="59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DAB1E4-6E2A-4D43-83D0-E65FC110A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70680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1629</xdr:row>
      <xdr:rowOff>0</xdr:rowOff>
    </xdr:from>
    <xdr:ext cx="152400" cy="104775"/>
    <xdr:pic>
      <xdr:nvPicPr>
        <xdr:cNvPr id="59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A5C406-DD65-455E-9522-C253B59634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70680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1629</xdr:row>
      <xdr:rowOff>0</xdr:rowOff>
    </xdr:from>
    <xdr:ext cx="152400" cy="47625"/>
    <xdr:pic>
      <xdr:nvPicPr>
        <xdr:cNvPr id="59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65D6EF-BE36-47C0-8603-CD3B787A94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70680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1630</xdr:row>
      <xdr:rowOff>0</xdr:rowOff>
    </xdr:from>
    <xdr:ext cx="152400" cy="104775"/>
    <xdr:pic>
      <xdr:nvPicPr>
        <xdr:cNvPr id="59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235C23-66DD-4829-BCF7-3EDA9E0A71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70680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1630</xdr:row>
      <xdr:rowOff>0</xdr:rowOff>
    </xdr:from>
    <xdr:ext cx="152400" cy="47625"/>
    <xdr:pic>
      <xdr:nvPicPr>
        <xdr:cNvPr id="59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EFE83C-DF80-43D1-9287-9536E84066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70680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1631</xdr:row>
      <xdr:rowOff>0</xdr:rowOff>
    </xdr:from>
    <xdr:ext cx="152400" cy="104775"/>
    <xdr:pic>
      <xdr:nvPicPr>
        <xdr:cNvPr id="59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D9F134-0FFD-4C24-B266-2DEFDD12E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73918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1631</xdr:row>
      <xdr:rowOff>0</xdr:rowOff>
    </xdr:from>
    <xdr:ext cx="152400" cy="47625"/>
    <xdr:pic>
      <xdr:nvPicPr>
        <xdr:cNvPr id="59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ACB056-6BFC-474C-84ED-2921EF25B8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73918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1632</xdr:row>
      <xdr:rowOff>0</xdr:rowOff>
    </xdr:from>
    <xdr:ext cx="152400" cy="104775"/>
    <xdr:pic>
      <xdr:nvPicPr>
        <xdr:cNvPr id="60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1E3D4D-8EFB-434A-9860-D6F9E46621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73918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1632</xdr:row>
      <xdr:rowOff>0</xdr:rowOff>
    </xdr:from>
    <xdr:ext cx="152400" cy="47625"/>
    <xdr:pic>
      <xdr:nvPicPr>
        <xdr:cNvPr id="60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F546EE-F722-4C82-80F1-8F26019FB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73918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1633</xdr:row>
      <xdr:rowOff>0</xdr:rowOff>
    </xdr:from>
    <xdr:ext cx="152400" cy="104775"/>
    <xdr:pic>
      <xdr:nvPicPr>
        <xdr:cNvPr id="60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127DAB-FCEE-4BB1-845A-28DFB7E84A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73918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1633</xdr:row>
      <xdr:rowOff>0</xdr:rowOff>
    </xdr:from>
    <xdr:ext cx="152400" cy="47625"/>
    <xdr:pic>
      <xdr:nvPicPr>
        <xdr:cNvPr id="60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6ADA77-8808-47CC-A79F-EFB4F33EEF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73918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1634</xdr:row>
      <xdr:rowOff>0</xdr:rowOff>
    </xdr:from>
    <xdr:ext cx="152400" cy="104775"/>
    <xdr:pic>
      <xdr:nvPicPr>
        <xdr:cNvPr id="60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8A8966-4190-4F8F-AF72-97390ED0BA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77157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1634</xdr:row>
      <xdr:rowOff>0</xdr:rowOff>
    </xdr:from>
    <xdr:ext cx="152400" cy="47625"/>
    <xdr:pic>
      <xdr:nvPicPr>
        <xdr:cNvPr id="60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DC38B5-E74D-4100-A19E-F331213CD7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77157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1635</xdr:row>
      <xdr:rowOff>0</xdr:rowOff>
    </xdr:from>
    <xdr:ext cx="152400" cy="104775"/>
    <xdr:pic>
      <xdr:nvPicPr>
        <xdr:cNvPr id="60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024C90-9B18-430C-90FC-7BA747B15B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80395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1635</xdr:row>
      <xdr:rowOff>0</xdr:rowOff>
    </xdr:from>
    <xdr:ext cx="152400" cy="47625"/>
    <xdr:pic>
      <xdr:nvPicPr>
        <xdr:cNvPr id="60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D92BB2-87EA-4FA8-B1A5-694E77E82B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80395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1636</xdr:row>
      <xdr:rowOff>0</xdr:rowOff>
    </xdr:from>
    <xdr:ext cx="152400" cy="104775"/>
    <xdr:pic>
      <xdr:nvPicPr>
        <xdr:cNvPr id="60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A64019-147A-4C80-88FF-DD42F607B5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83634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1636</xdr:row>
      <xdr:rowOff>0</xdr:rowOff>
    </xdr:from>
    <xdr:ext cx="152400" cy="47625"/>
    <xdr:pic>
      <xdr:nvPicPr>
        <xdr:cNvPr id="60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C45E14-51FF-49B8-8489-7842ABA9E5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83634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1637</xdr:row>
      <xdr:rowOff>0</xdr:rowOff>
    </xdr:from>
    <xdr:ext cx="152400" cy="104775"/>
    <xdr:pic>
      <xdr:nvPicPr>
        <xdr:cNvPr id="61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13A772-12FD-4BDD-9ADB-D719A72E50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86872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1637</xdr:row>
      <xdr:rowOff>0</xdr:rowOff>
    </xdr:from>
    <xdr:ext cx="152400" cy="47625"/>
    <xdr:pic>
      <xdr:nvPicPr>
        <xdr:cNvPr id="61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97A3DB-456D-4C04-B0C6-2F37701D4D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86872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1638</xdr:row>
      <xdr:rowOff>0</xdr:rowOff>
    </xdr:from>
    <xdr:ext cx="152400" cy="104775"/>
    <xdr:pic>
      <xdr:nvPicPr>
        <xdr:cNvPr id="61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F82666-3F05-4144-84FA-967AB76C35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86872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1638</xdr:row>
      <xdr:rowOff>0</xdr:rowOff>
    </xdr:from>
    <xdr:ext cx="152400" cy="47625"/>
    <xdr:pic>
      <xdr:nvPicPr>
        <xdr:cNvPr id="61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E2B4DC-CFD6-412D-A599-115DC07E92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86872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1639</xdr:row>
      <xdr:rowOff>0</xdr:rowOff>
    </xdr:from>
    <xdr:ext cx="152400" cy="104775"/>
    <xdr:pic>
      <xdr:nvPicPr>
        <xdr:cNvPr id="61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00C809-94BD-4A56-BCA6-6830D2A258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86872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1639</xdr:row>
      <xdr:rowOff>0</xdr:rowOff>
    </xdr:from>
    <xdr:ext cx="152400" cy="47625"/>
    <xdr:pic>
      <xdr:nvPicPr>
        <xdr:cNvPr id="61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4D9C12-CAF6-48A9-BCC5-F2AC14EF23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86872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1640</xdr:row>
      <xdr:rowOff>0</xdr:rowOff>
    </xdr:from>
    <xdr:ext cx="152400" cy="104775"/>
    <xdr:pic>
      <xdr:nvPicPr>
        <xdr:cNvPr id="61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967966-E2D3-44B6-9DEC-BC5845113D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86872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1640</xdr:row>
      <xdr:rowOff>0</xdr:rowOff>
    </xdr:from>
    <xdr:ext cx="152400" cy="47625"/>
    <xdr:pic>
      <xdr:nvPicPr>
        <xdr:cNvPr id="61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D0B78A-0234-458E-A442-D5DF93F9C0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86872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1641</xdr:row>
      <xdr:rowOff>0</xdr:rowOff>
    </xdr:from>
    <xdr:ext cx="152400" cy="104775"/>
    <xdr:pic>
      <xdr:nvPicPr>
        <xdr:cNvPr id="61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A3F57B4-9CAD-4070-8324-B49D449D31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90111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1641</xdr:row>
      <xdr:rowOff>0</xdr:rowOff>
    </xdr:from>
    <xdr:ext cx="152400" cy="47625"/>
    <xdr:pic>
      <xdr:nvPicPr>
        <xdr:cNvPr id="61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6FA2CD-D6CC-48BD-8C3D-1641C6FAF1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90111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1642</xdr:row>
      <xdr:rowOff>0</xdr:rowOff>
    </xdr:from>
    <xdr:ext cx="152400" cy="104775"/>
    <xdr:pic>
      <xdr:nvPicPr>
        <xdr:cNvPr id="62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2F4B29-C0C2-445E-8A96-F24EDCF700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90111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1642</xdr:row>
      <xdr:rowOff>0</xdr:rowOff>
    </xdr:from>
    <xdr:ext cx="152400" cy="47625"/>
    <xdr:pic>
      <xdr:nvPicPr>
        <xdr:cNvPr id="62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385C5C7-FE09-4215-B1E6-76A42ABB53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90111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1643</xdr:row>
      <xdr:rowOff>0</xdr:rowOff>
    </xdr:from>
    <xdr:ext cx="152400" cy="104775"/>
    <xdr:pic>
      <xdr:nvPicPr>
        <xdr:cNvPr id="62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E6130D-A7AC-405A-96B2-A63CF52D05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90111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1643</xdr:row>
      <xdr:rowOff>0</xdr:rowOff>
    </xdr:from>
    <xdr:ext cx="152400" cy="47625"/>
    <xdr:pic>
      <xdr:nvPicPr>
        <xdr:cNvPr id="62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8CA1EE-453F-4AA9-AA80-5BB61F9DC3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90111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1644</xdr:row>
      <xdr:rowOff>0</xdr:rowOff>
    </xdr:from>
    <xdr:ext cx="152400" cy="104775"/>
    <xdr:pic>
      <xdr:nvPicPr>
        <xdr:cNvPr id="62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46A318-62C8-4E05-971A-0A38FC6E74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93349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1644</xdr:row>
      <xdr:rowOff>0</xdr:rowOff>
    </xdr:from>
    <xdr:ext cx="152400" cy="47625"/>
    <xdr:pic>
      <xdr:nvPicPr>
        <xdr:cNvPr id="62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5A5049-B73C-4047-BC72-736B5C2318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93349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1645</xdr:row>
      <xdr:rowOff>0</xdr:rowOff>
    </xdr:from>
    <xdr:ext cx="152400" cy="104775"/>
    <xdr:pic>
      <xdr:nvPicPr>
        <xdr:cNvPr id="62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6FD633-59B2-4539-A988-2672198574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93349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1645</xdr:row>
      <xdr:rowOff>0</xdr:rowOff>
    </xdr:from>
    <xdr:ext cx="152400" cy="47625"/>
    <xdr:pic>
      <xdr:nvPicPr>
        <xdr:cNvPr id="62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95779C-8417-486B-AEFB-BA9812003B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93349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1646</xdr:row>
      <xdr:rowOff>0</xdr:rowOff>
    </xdr:from>
    <xdr:ext cx="152400" cy="104775"/>
    <xdr:pic>
      <xdr:nvPicPr>
        <xdr:cNvPr id="62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DBBD92-A9B9-4A68-90BD-C70743110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93349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1646</xdr:row>
      <xdr:rowOff>0</xdr:rowOff>
    </xdr:from>
    <xdr:ext cx="152400" cy="47625"/>
    <xdr:pic>
      <xdr:nvPicPr>
        <xdr:cNvPr id="62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E88325-91DE-46FD-8E46-353444660E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93349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1647</xdr:row>
      <xdr:rowOff>0</xdr:rowOff>
    </xdr:from>
    <xdr:ext cx="152400" cy="104775"/>
    <xdr:pic>
      <xdr:nvPicPr>
        <xdr:cNvPr id="63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B8909B0-5A90-40D5-B292-5D56814103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93349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1647</xdr:row>
      <xdr:rowOff>0</xdr:rowOff>
    </xdr:from>
    <xdr:ext cx="152400" cy="47625"/>
    <xdr:pic>
      <xdr:nvPicPr>
        <xdr:cNvPr id="63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3140A9-D415-4AE7-93A3-4166D6A83A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93349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1648</xdr:row>
      <xdr:rowOff>0</xdr:rowOff>
    </xdr:from>
    <xdr:ext cx="152400" cy="104775"/>
    <xdr:pic>
      <xdr:nvPicPr>
        <xdr:cNvPr id="63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ACE5C8-0B80-4689-A34D-A3FF294D88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93349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1648</xdr:row>
      <xdr:rowOff>0</xdr:rowOff>
    </xdr:from>
    <xdr:ext cx="152400" cy="47625"/>
    <xdr:pic>
      <xdr:nvPicPr>
        <xdr:cNvPr id="63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8343A1-5057-4DEA-9026-7C9A240A9E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93349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1649</xdr:row>
      <xdr:rowOff>0</xdr:rowOff>
    </xdr:from>
    <xdr:ext cx="152400" cy="104775"/>
    <xdr:pic>
      <xdr:nvPicPr>
        <xdr:cNvPr id="63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75D3CC-EA8F-421D-A836-AE04019292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93349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1649</xdr:row>
      <xdr:rowOff>0</xdr:rowOff>
    </xdr:from>
    <xdr:ext cx="152400" cy="47625"/>
    <xdr:pic>
      <xdr:nvPicPr>
        <xdr:cNvPr id="63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DFD32E-327A-4C7E-9652-4E6483798B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93349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1650</xdr:row>
      <xdr:rowOff>0</xdr:rowOff>
    </xdr:from>
    <xdr:ext cx="152400" cy="104775"/>
    <xdr:pic>
      <xdr:nvPicPr>
        <xdr:cNvPr id="63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413AAF-B653-4B7C-B56B-DBE23712CB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93349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1650</xdr:row>
      <xdr:rowOff>0</xdr:rowOff>
    </xdr:from>
    <xdr:ext cx="152400" cy="47625"/>
    <xdr:pic>
      <xdr:nvPicPr>
        <xdr:cNvPr id="63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27925C-3EC3-4DA7-A541-41D96D4699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93349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1651</xdr:row>
      <xdr:rowOff>0</xdr:rowOff>
    </xdr:from>
    <xdr:ext cx="152400" cy="104775"/>
    <xdr:pic>
      <xdr:nvPicPr>
        <xdr:cNvPr id="63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64594D-5E4E-4DE7-BDCC-DD6A4ACFC8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93349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1651</xdr:row>
      <xdr:rowOff>0</xdr:rowOff>
    </xdr:from>
    <xdr:ext cx="152400" cy="47625"/>
    <xdr:pic>
      <xdr:nvPicPr>
        <xdr:cNvPr id="63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61E2C5-B8E5-4D00-B6D8-FDBCC6F41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93349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1652</xdr:row>
      <xdr:rowOff>0</xdr:rowOff>
    </xdr:from>
    <xdr:ext cx="152400" cy="104775"/>
    <xdr:pic>
      <xdr:nvPicPr>
        <xdr:cNvPr id="64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A73915-E280-41FC-9D29-565067BCB4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93349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1652</xdr:row>
      <xdr:rowOff>0</xdr:rowOff>
    </xdr:from>
    <xdr:ext cx="152400" cy="47625"/>
    <xdr:pic>
      <xdr:nvPicPr>
        <xdr:cNvPr id="64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7BFC25-8A8B-46A6-AA16-A7E407869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93349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1653</xdr:row>
      <xdr:rowOff>0</xdr:rowOff>
    </xdr:from>
    <xdr:ext cx="152400" cy="104775"/>
    <xdr:pic>
      <xdr:nvPicPr>
        <xdr:cNvPr id="64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BC2CE2-3811-4F6E-97C4-261868368A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93349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1653</xdr:row>
      <xdr:rowOff>0</xdr:rowOff>
    </xdr:from>
    <xdr:ext cx="152400" cy="47625"/>
    <xdr:pic>
      <xdr:nvPicPr>
        <xdr:cNvPr id="64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9B99B8-6C58-411F-9768-BB9FA9ECA0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93349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1654</xdr:row>
      <xdr:rowOff>0</xdr:rowOff>
    </xdr:from>
    <xdr:ext cx="152400" cy="104775"/>
    <xdr:pic>
      <xdr:nvPicPr>
        <xdr:cNvPr id="64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F91DA8-2790-4A21-A440-4807B60272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93349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1654</xdr:row>
      <xdr:rowOff>0</xdr:rowOff>
    </xdr:from>
    <xdr:ext cx="152400" cy="47625"/>
    <xdr:pic>
      <xdr:nvPicPr>
        <xdr:cNvPr id="64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ED2544-1E1E-43A0-8598-014886D012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93349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1655</xdr:row>
      <xdr:rowOff>0</xdr:rowOff>
    </xdr:from>
    <xdr:ext cx="152400" cy="104775"/>
    <xdr:pic>
      <xdr:nvPicPr>
        <xdr:cNvPr id="64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D892B8-130E-48F3-8891-88DD9C6542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93349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1655</xdr:row>
      <xdr:rowOff>0</xdr:rowOff>
    </xdr:from>
    <xdr:ext cx="152400" cy="47625"/>
    <xdr:pic>
      <xdr:nvPicPr>
        <xdr:cNvPr id="64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FD4867-D8DB-4969-AAED-3E87A664E0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93349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1656</xdr:row>
      <xdr:rowOff>0</xdr:rowOff>
    </xdr:from>
    <xdr:ext cx="152400" cy="104775"/>
    <xdr:pic>
      <xdr:nvPicPr>
        <xdr:cNvPr id="64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74ECA9-10BE-41E6-BE70-1E21FC01A5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93349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1656</xdr:row>
      <xdr:rowOff>0</xdr:rowOff>
    </xdr:from>
    <xdr:ext cx="152400" cy="47625"/>
    <xdr:pic>
      <xdr:nvPicPr>
        <xdr:cNvPr id="64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FF35C7-F06D-4F91-94E5-34F2956AC2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93349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1657</xdr:row>
      <xdr:rowOff>0</xdr:rowOff>
    </xdr:from>
    <xdr:ext cx="152400" cy="104775"/>
    <xdr:pic>
      <xdr:nvPicPr>
        <xdr:cNvPr id="65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8A6DCE-2B27-4F6F-BD31-A23E16321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93349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1657</xdr:row>
      <xdr:rowOff>0</xdr:rowOff>
    </xdr:from>
    <xdr:ext cx="152400" cy="47625"/>
    <xdr:pic>
      <xdr:nvPicPr>
        <xdr:cNvPr id="65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7A5D078-1C18-4A1E-94B7-FDBE403315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93349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1657</xdr:row>
      <xdr:rowOff>0</xdr:rowOff>
    </xdr:from>
    <xdr:ext cx="152400" cy="104775"/>
    <xdr:pic>
      <xdr:nvPicPr>
        <xdr:cNvPr id="65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D5BDCE-78AC-422E-B5A1-FCB7434ACD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93349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1657</xdr:row>
      <xdr:rowOff>0</xdr:rowOff>
    </xdr:from>
    <xdr:ext cx="152400" cy="47625"/>
    <xdr:pic>
      <xdr:nvPicPr>
        <xdr:cNvPr id="65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5B178E-7342-44B3-A455-F7A09AA2C3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93349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1658</xdr:row>
      <xdr:rowOff>0</xdr:rowOff>
    </xdr:from>
    <xdr:ext cx="152400" cy="104775"/>
    <xdr:pic>
      <xdr:nvPicPr>
        <xdr:cNvPr id="65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50A86B-0989-4CD2-A955-E1A7380297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96588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1658</xdr:row>
      <xdr:rowOff>0</xdr:rowOff>
    </xdr:from>
    <xdr:ext cx="152400" cy="47625"/>
    <xdr:pic>
      <xdr:nvPicPr>
        <xdr:cNvPr id="65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5CC5C0-B3BD-4C99-8D6D-E8B6A2B764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96588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1659</xdr:row>
      <xdr:rowOff>0</xdr:rowOff>
    </xdr:from>
    <xdr:ext cx="152400" cy="104775"/>
    <xdr:pic>
      <xdr:nvPicPr>
        <xdr:cNvPr id="65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075E219-9159-4BCE-94A5-F0FB9CD747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96588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1659</xdr:row>
      <xdr:rowOff>0</xdr:rowOff>
    </xdr:from>
    <xdr:ext cx="152400" cy="47625"/>
    <xdr:pic>
      <xdr:nvPicPr>
        <xdr:cNvPr id="65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AED9E5A-E2A4-4610-A86B-54FE297077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96588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1660</xdr:row>
      <xdr:rowOff>0</xdr:rowOff>
    </xdr:from>
    <xdr:ext cx="152400" cy="104775"/>
    <xdr:pic>
      <xdr:nvPicPr>
        <xdr:cNvPr id="65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B5F2E0-D4B2-49EC-9239-F9DF1113C1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96588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1660</xdr:row>
      <xdr:rowOff>0</xdr:rowOff>
    </xdr:from>
    <xdr:ext cx="152400" cy="47625"/>
    <xdr:pic>
      <xdr:nvPicPr>
        <xdr:cNvPr id="65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9052B3-1913-4E5D-95BF-A33A62FACE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96588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1661</xdr:row>
      <xdr:rowOff>0</xdr:rowOff>
    </xdr:from>
    <xdr:ext cx="152400" cy="104775"/>
    <xdr:pic>
      <xdr:nvPicPr>
        <xdr:cNvPr id="66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DBCC6D-6262-48F9-B100-C4D61B8062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96588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1661</xdr:row>
      <xdr:rowOff>0</xdr:rowOff>
    </xdr:from>
    <xdr:ext cx="152400" cy="47625"/>
    <xdr:pic>
      <xdr:nvPicPr>
        <xdr:cNvPr id="66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20A29F-A767-4E43-9BF9-D2B314AA2B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96588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1662</xdr:row>
      <xdr:rowOff>0</xdr:rowOff>
    </xdr:from>
    <xdr:ext cx="152400" cy="104775"/>
    <xdr:pic>
      <xdr:nvPicPr>
        <xdr:cNvPr id="66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A53A46B-42E0-4994-BCD9-2CF9E874B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96588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1662</xdr:row>
      <xdr:rowOff>0</xdr:rowOff>
    </xdr:from>
    <xdr:ext cx="152400" cy="47625"/>
    <xdr:pic>
      <xdr:nvPicPr>
        <xdr:cNvPr id="66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40354E-1DBB-4A01-AF0A-0D55E57B6B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96588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1663</xdr:row>
      <xdr:rowOff>0</xdr:rowOff>
    </xdr:from>
    <xdr:ext cx="152400" cy="104775"/>
    <xdr:pic>
      <xdr:nvPicPr>
        <xdr:cNvPr id="66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589D0DE-EAD0-4444-829D-DE2CB3E525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96588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1663</xdr:row>
      <xdr:rowOff>0</xdr:rowOff>
    </xdr:from>
    <xdr:ext cx="152400" cy="47625"/>
    <xdr:pic>
      <xdr:nvPicPr>
        <xdr:cNvPr id="66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9F94D1-C393-4E93-96A5-E342E0131A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96588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1664</xdr:row>
      <xdr:rowOff>0</xdr:rowOff>
    </xdr:from>
    <xdr:ext cx="152400" cy="104775"/>
    <xdr:pic>
      <xdr:nvPicPr>
        <xdr:cNvPr id="66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68BE3B-381C-4ECC-9BEB-35CE1F8034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96588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1664</xdr:row>
      <xdr:rowOff>0</xdr:rowOff>
    </xdr:from>
    <xdr:ext cx="152400" cy="47625"/>
    <xdr:pic>
      <xdr:nvPicPr>
        <xdr:cNvPr id="66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DCFB00-54A2-41BA-B7AA-009C17C86C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96588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1665</xdr:row>
      <xdr:rowOff>0</xdr:rowOff>
    </xdr:from>
    <xdr:ext cx="152400" cy="104775"/>
    <xdr:pic>
      <xdr:nvPicPr>
        <xdr:cNvPr id="66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29D2C5-43A7-497F-AA56-9F2DFD17D0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96588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1665</xdr:row>
      <xdr:rowOff>0</xdr:rowOff>
    </xdr:from>
    <xdr:ext cx="152400" cy="47625"/>
    <xdr:pic>
      <xdr:nvPicPr>
        <xdr:cNvPr id="66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30DAB4-9844-4BBB-8664-958014CE2D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96588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1665</xdr:row>
      <xdr:rowOff>0</xdr:rowOff>
    </xdr:from>
    <xdr:ext cx="152400" cy="104775"/>
    <xdr:pic>
      <xdr:nvPicPr>
        <xdr:cNvPr id="67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96EA46-8150-4204-9A6A-0E1F84B84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96588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1665</xdr:row>
      <xdr:rowOff>0</xdr:rowOff>
    </xdr:from>
    <xdr:ext cx="152400" cy="47625"/>
    <xdr:pic>
      <xdr:nvPicPr>
        <xdr:cNvPr id="67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C018EE-68F7-46F6-AF00-66820CB9BC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96588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1666</xdr:row>
      <xdr:rowOff>0</xdr:rowOff>
    </xdr:from>
    <xdr:ext cx="152400" cy="104775"/>
    <xdr:pic>
      <xdr:nvPicPr>
        <xdr:cNvPr id="67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DCBF478-7053-4839-845C-297DA37E2A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96588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1666</xdr:row>
      <xdr:rowOff>0</xdr:rowOff>
    </xdr:from>
    <xdr:ext cx="152400" cy="47625"/>
    <xdr:pic>
      <xdr:nvPicPr>
        <xdr:cNvPr id="67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5F40A7-B3DA-460C-A555-90DBCC6C94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96588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1667</xdr:row>
      <xdr:rowOff>0</xdr:rowOff>
    </xdr:from>
    <xdr:ext cx="152400" cy="104775"/>
    <xdr:pic>
      <xdr:nvPicPr>
        <xdr:cNvPr id="67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6DA17A-A9C0-45D9-A507-861E1FE744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96588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1667</xdr:row>
      <xdr:rowOff>0</xdr:rowOff>
    </xdr:from>
    <xdr:ext cx="152400" cy="47625"/>
    <xdr:pic>
      <xdr:nvPicPr>
        <xdr:cNvPr id="67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2AFA08-9994-49AA-BE90-01C3A0E868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96588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1668</xdr:row>
      <xdr:rowOff>0</xdr:rowOff>
    </xdr:from>
    <xdr:ext cx="152400" cy="104775"/>
    <xdr:pic>
      <xdr:nvPicPr>
        <xdr:cNvPr id="67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7F5AFA6-A1FF-4127-9E5E-A29E9EE804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96588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1668</xdr:row>
      <xdr:rowOff>0</xdr:rowOff>
    </xdr:from>
    <xdr:ext cx="152400" cy="47625"/>
    <xdr:pic>
      <xdr:nvPicPr>
        <xdr:cNvPr id="67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AFBD3F2-8B8C-4DF3-9FCB-E1DDD7A02F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96588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1669</xdr:row>
      <xdr:rowOff>0</xdr:rowOff>
    </xdr:from>
    <xdr:ext cx="152400" cy="104775"/>
    <xdr:pic>
      <xdr:nvPicPr>
        <xdr:cNvPr id="67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0C1D19-F4E1-411D-9432-74839A4BD8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96588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1669</xdr:row>
      <xdr:rowOff>0</xdr:rowOff>
    </xdr:from>
    <xdr:ext cx="152400" cy="47625"/>
    <xdr:pic>
      <xdr:nvPicPr>
        <xdr:cNvPr id="67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2D334A-C025-4901-98D8-D78E93618B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96588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1670</xdr:row>
      <xdr:rowOff>0</xdr:rowOff>
    </xdr:from>
    <xdr:ext cx="152400" cy="104775"/>
    <xdr:pic>
      <xdr:nvPicPr>
        <xdr:cNvPr id="68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DFFA07-D13F-4B28-90DC-75F7EB7A69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99826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1670</xdr:row>
      <xdr:rowOff>0</xdr:rowOff>
    </xdr:from>
    <xdr:ext cx="152400" cy="47625"/>
    <xdr:pic>
      <xdr:nvPicPr>
        <xdr:cNvPr id="68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D8D242-A4AA-4F41-86E6-B21BB49F89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99826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1671</xdr:row>
      <xdr:rowOff>0</xdr:rowOff>
    </xdr:from>
    <xdr:ext cx="152400" cy="104775"/>
    <xdr:pic>
      <xdr:nvPicPr>
        <xdr:cNvPr id="68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E65232-5EBD-42A2-842D-4127955A2A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99826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1671</xdr:row>
      <xdr:rowOff>0</xdr:rowOff>
    </xdr:from>
    <xdr:ext cx="152400" cy="47625"/>
    <xdr:pic>
      <xdr:nvPicPr>
        <xdr:cNvPr id="68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AE2C97-1DDE-4028-AB76-C3B4D999B3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99826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1672</xdr:row>
      <xdr:rowOff>0</xdr:rowOff>
    </xdr:from>
    <xdr:ext cx="152400" cy="104775"/>
    <xdr:pic>
      <xdr:nvPicPr>
        <xdr:cNvPr id="68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931336-6F87-4118-A4DB-EE5DCAA78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99826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1672</xdr:row>
      <xdr:rowOff>0</xdr:rowOff>
    </xdr:from>
    <xdr:ext cx="152400" cy="47625"/>
    <xdr:pic>
      <xdr:nvPicPr>
        <xdr:cNvPr id="68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B0EF23-E585-4933-A937-4AB228EAD6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99826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1673</xdr:row>
      <xdr:rowOff>0</xdr:rowOff>
    </xdr:from>
    <xdr:ext cx="152400" cy="104775"/>
    <xdr:pic>
      <xdr:nvPicPr>
        <xdr:cNvPr id="68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331922-D980-4E54-A235-6D09963999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99826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1673</xdr:row>
      <xdr:rowOff>0</xdr:rowOff>
    </xdr:from>
    <xdr:ext cx="152400" cy="47625"/>
    <xdr:pic>
      <xdr:nvPicPr>
        <xdr:cNvPr id="68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0C2D50-8821-4C41-B05C-4838AF485D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99826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1673</xdr:row>
      <xdr:rowOff>0</xdr:rowOff>
    </xdr:from>
    <xdr:ext cx="152400" cy="104775"/>
    <xdr:pic>
      <xdr:nvPicPr>
        <xdr:cNvPr id="68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3293C58-B138-47FB-8F43-60BD12674B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99826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1673</xdr:row>
      <xdr:rowOff>0</xdr:rowOff>
    </xdr:from>
    <xdr:ext cx="152400" cy="47625"/>
    <xdr:pic>
      <xdr:nvPicPr>
        <xdr:cNvPr id="68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A03671-BDC0-44A7-972D-3600BE9EF2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99826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1674</xdr:row>
      <xdr:rowOff>0</xdr:rowOff>
    </xdr:from>
    <xdr:ext cx="152400" cy="104775"/>
    <xdr:pic>
      <xdr:nvPicPr>
        <xdr:cNvPr id="69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CEC6DA-0A68-4811-B682-45A90C832D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99826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1674</xdr:row>
      <xdr:rowOff>0</xdr:rowOff>
    </xdr:from>
    <xdr:ext cx="152400" cy="47625"/>
    <xdr:pic>
      <xdr:nvPicPr>
        <xdr:cNvPr id="69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0BAD0F-68EF-42B7-86DA-8517141813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99826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1675</xdr:row>
      <xdr:rowOff>0</xdr:rowOff>
    </xdr:from>
    <xdr:ext cx="152400" cy="104775"/>
    <xdr:pic>
      <xdr:nvPicPr>
        <xdr:cNvPr id="69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A508F0-539E-4681-A477-FD30F681DB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99826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1675</xdr:row>
      <xdr:rowOff>0</xdr:rowOff>
    </xdr:from>
    <xdr:ext cx="152400" cy="47625"/>
    <xdr:pic>
      <xdr:nvPicPr>
        <xdr:cNvPr id="69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D990F2-F41C-4A90-99AF-E4C5DC04D1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899826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1676</xdr:row>
      <xdr:rowOff>0</xdr:rowOff>
    </xdr:from>
    <xdr:ext cx="152400" cy="104775"/>
    <xdr:pic>
      <xdr:nvPicPr>
        <xdr:cNvPr id="69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0AD254-2BAA-4E53-B2CF-97CC4BF2C0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903065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1676</xdr:row>
      <xdr:rowOff>0</xdr:rowOff>
    </xdr:from>
    <xdr:ext cx="152400" cy="47625"/>
    <xdr:pic>
      <xdr:nvPicPr>
        <xdr:cNvPr id="69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70D349-DA89-4375-8F4B-CAC16571CA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903065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1677</xdr:row>
      <xdr:rowOff>0</xdr:rowOff>
    </xdr:from>
    <xdr:ext cx="152400" cy="104775"/>
    <xdr:pic>
      <xdr:nvPicPr>
        <xdr:cNvPr id="69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ADF38F-C7CC-42F5-9569-BD01649865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903065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1677</xdr:row>
      <xdr:rowOff>0</xdr:rowOff>
    </xdr:from>
    <xdr:ext cx="152400" cy="47625"/>
    <xdr:pic>
      <xdr:nvPicPr>
        <xdr:cNvPr id="69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1949E6-B565-4A76-8E2F-12C48BF368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903065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1678</xdr:row>
      <xdr:rowOff>0</xdr:rowOff>
    </xdr:from>
    <xdr:ext cx="152400" cy="104775"/>
    <xdr:pic>
      <xdr:nvPicPr>
        <xdr:cNvPr id="69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4CA98FC-D083-4BEC-95DD-51BA181B6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903065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1678</xdr:row>
      <xdr:rowOff>0</xdr:rowOff>
    </xdr:from>
    <xdr:ext cx="152400" cy="47625"/>
    <xdr:pic>
      <xdr:nvPicPr>
        <xdr:cNvPr id="69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98A051-80FE-41D5-8C3B-4E4C48FBAD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903065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1679</xdr:row>
      <xdr:rowOff>0</xdr:rowOff>
    </xdr:from>
    <xdr:ext cx="152400" cy="104775"/>
    <xdr:pic>
      <xdr:nvPicPr>
        <xdr:cNvPr id="70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1B45CF2-A394-4421-A913-4C542383A2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903065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1679</xdr:row>
      <xdr:rowOff>0</xdr:rowOff>
    </xdr:from>
    <xdr:ext cx="152400" cy="47625"/>
    <xdr:pic>
      <xdr:nvPicPr>
        <xdr:cNvPr id="70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C8D601-DB1C-49EF-A01A-4B042AB2DE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903065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1680</xdr:row>
      <xdr:rowOff>0</xdr:rowOff>
    </xdr:from>
    <xdr:ext cx="152400" cy="104775"/>
    <xdr:pic>
      <xdr:nvPicPr>
        <xdr:cNvPr id="70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04CD13-B971-4415-AEF7-A1B83F68B6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903065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1680</xdr:row>
      <xdr:rowOff>0</xdr:rowOff>
    </xdr:from>
    <xdr:ext cx="152400" cy="47625"/>
    <xdr:pic>
      <xdr:nvPicPr>
        <xdr:cNvPr id="70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810B95-0557-419D-B299-31B73E672A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903065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1681</xdr:row>
      <xdr:rowOff>0</xdr:rowOff>
    </xdr:from>
    <xdr:ext cx="152400" cy="104775"/>
    <xdr:pic>
      <xdr:nvPicPr>
        <xdr:cNvPr id="70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EC936E-2003-43D8-BDDC-157CC69F41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903065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1681</xdr:row>
      <xdr:rowOff>0</xdr:rowOff>
    </xdr:from>
    <xdr:ext cx="152400" cy="47625"/>
    <xdr:pic>
      <xdr:nvPicPr>
        <xdr:cNvPr id="70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F7D4D5-4FC9-43AD-AF10-B7E147E61C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903065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4</xdr:col>
      <xdr:colOff>0</xdr:colOff>
      <xdr:row>1682</xdr:row>
      <xdr:rowOff>0</xdr:rowOff>
    </xdr:from>
    <xdr:to>
      <xdr:col>4</xdr:col>
      <xdr:colOff>152400</xdr:colOff>
      <xdr:row>1682</xdr:row>
      <xdr:rowOff>152400</xdr:rowOff>
    </xdr:to>
    <xdr:pic>
      <xdr:nvPicPr>
        <xdr:cNvPr id="706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F314F8-1838-4155-95F6-84C5A150D2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906303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1683</xdr:row>
      <xdr:rowOff>0</xdr:rowOff>
    </xdr:from>
    <xdr:to>
      <xdr:col>4</xdr:col>
      <xdr:colOff>152400</xdr:colOff>
      <xdr:row>1683</xdr:row>
      <xdr:rowOff>152400</xdr:rowOff>
    </xdr:to>
    <xdr:pic>
      <xdr:nvPicPr>
        <xdr:cNvPr id="707" name="Imagem 1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25AD6CE-98F8-4F56-BCAD-0982690A3E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909542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1684</xdr:row>
      <xdr:rowOff>0</xdr:rowOff>
    </xdr:from>
    <xdr:to>
      <xdr:col>4</xdr:col>
      <xdr:colOff>152400</xdr:colOff>
      <xdr:row>1684</xdr:row>
      <xdr:rowOff>152400</xdr:rowOff>
    </xdr:to>
    <xdr:pic>
      <xdr:nvPicPr>
        <xdr:cNvPr id="708" name="Imagem 1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465D74-790C-4C4C-B6E0-44AD3FD4EB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912780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1685</xdr:row>
      <xdr:rowOff>0</xdr:rowOff>
    </xdr:from>
    <xdr:to>
      <xdr:col>4</xdr:col>
      <xdr:colOff>152400</xdr:colOff>
      <xdr:row>1685</xdr:row>
      <xdr:rowOff>152400</xdr:rowOff>
    </xdr:to>
    <xdr:pic>
      <xdr:nvPicPr>
        <xdr:cNvPr id="709" name="Imagem 1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0DDD3A-D18F-48C9-ABB4-14819DFF8C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916019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1686</xdr:row>
      <xdr:rowOff>0</xdr:rowOff>
    </xdr:from>
    <xdr:to>
      <xdr:col>4</xdr:col>
      <xdr:colOff>152400</xdr:colOff>
      <xdr:row>1686</xdr:row>
      <xdr:rowOff>152400</xdr:rowOff>
    </xdr:to>
    <xdr:pic>
      <xdr:nvPicPr>
        <xdr:cNvPr id="710" name="Imagem 1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41B7D0-09AF-41C9-AABD-BD956164EB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919257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1687</xdr:row>
      <xdr:rowOff>0</xdr:rowOff>
    </xdr:from>
    <xdr:to>
      <xdr:col>4</xdr:col>
      <xdr:colOff>152400</xdr:colOff>
      <xdr:row>1687</xdr:row>
      <xdr:rowOff>152400</xdr:rowOff>
    </xdr:to>
    <xdr:pic>
      <xdr:nvPicPr>
        <xdr:cNvPr id="711" name="Imagem 1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DBF540F-5F06-4BDA-9E27-45ABDE9C4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919257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1688</xdr:row>
      <xdr:rowOff>0</xdr:rowOff>
    </xdr:from>
    <xdr:to>
      <xdr:col>4</xdr:col>
      <xdr:colOff>152400</xdr:colOff>
      <xdr:row>1688</xdr:row>
      <xdr:rowOff>152400</xdr:rowOff>
    </xdr:to>
    <xdr:pic>
      <xdr:nvPicPr>
        <xdr:cNvPr id="712" name="Imagem 1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0A1704-6B6D-45D8-B7CB-E7B2B9BBE5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919257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1689</xdr:row>
      <xdr:rowOff>0</xdr:rowOff>
    </xdr:from>
    <xdr:to>
      <xdr:col>4</xdr:col>
      <xdr:colOff>152400</xdr:colOff>
      <xdr:row>1689</xdr:row>
      <xdr:rowOff>152400</xdr:rowOff>
    </xdr:to>
    <xdr:pic>
      <xdr:nvPicPr>
        <xdr:cNvPr id="713" name="Imagem 1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472E60-3FF1-48D1-AC91-1F4EF85911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919257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1690</xdr:row>
      <xdr:rowOff>0</xdr:rowOff>
    </xdr:from>
    <xdr:to>
      <xdr:col>4</xdr:col>
      <xdr:colOff>152400</xdr:colOff>
      <xdr:row>1690</xdr:row>
      <xdr:rowOff>152400</xdr:rowOff>
    </xdr:to>
    <xdr:pic>
      <xdr:nvPicPr>
        <xdr:cNvPr id="714" name="Imagem 1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E419EC-8A5D-4E8F-8570-633C4B936E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919257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1691</xdr:row>
      <xdr:rowOff>0</xdr:rowOff>
    </xdr:from>
    <xdr:to>
      <xdr:col>4</xdr:col>
      <xdr:colOff>152400</xdr:colOff>
      <xdr:row>1691</xdr:row>
      <xdr:rowOff>152400</xdr:rowOff>
    </xdr:to>
    <xdr:pic>
      <xdr:nvPicPr>
        <xdr:cNvPr id="715" name="Imagem 20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98B11C-6351-4486-A6AB-E99883BB03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919257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1692</xdr:row>
      <xdr:rowOff>0</xdr:rowOff>
    </xdr:from>
    <xdr:to>
      <xdr:col>4</xdr:col>
      <xdr:colOff>152400</xdr:colOff>
      <xdr:row>1692</xdr:row>
      <xdr:rowOff>152400</xdr:rowOff>
    </xdr:to>
    <xdr:pic>
      <xdr:nvPicPr>
        <xdr:cNvPr id="716" name="Imagem 2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226EEA6-8F08-4D77-8DF0-73E8F2CA4E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919257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1693</xdr:row>
      <xdr:rowOff>0</xdr:rowOff>
    </xdr:from>
    <xdr:to>
      <xdr:col>4</xdr:col>
      <xdr:colOff>152400</xdr:colOff>
      <xdr:row>1693</xdr:row>
      <xdr:rowOff>152400</xdr:rowOff>
    </xdr:to>
    <xdr:pic>
      <xdr:nvPicPr>
        <xdr:cNvPr id="717" name="Imagem 2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4DA1F8-082C-4790-B00A-C5071508AB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919257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1694</xdr:row>
      <xdr:rowOff>0</xdr:rowOff>
    </xdr:from>
    <xdr:to>
      <xdr:col>4</xdr:col>
      <xdr:colOff>152400</xdr:colOff>
      <xdr:row>1694</xdr:row>
      <xdr:rowOff>152400</xdr:rowOff>
    </xdr:to>
    <xdr:pic>
      <xdr:nvPicPr>
        <xdr:cNvPr id="718" name="Imagem 2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D5EA6C-D543-46F9-B26A-08B43BEA62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919257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1695</xdr:row>
      <xdr:rowOff>0</xdr:rowOff>
    </xdr:from>
    <xdr:to>
      <xdr:col>4</xdr:col>
      <xdr:colOff>152400</xdr:colOff>
      <xdr:row>1695</xdr:row>
      <xdr:rowOff>152400</xdr:rowOff>
    </xdr:to>
    <xdr:pic>
      <xdr:nvPicPr>
        <xdr:cNvPr id="719" name="Imagem 2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EB5741-8060-4091-A76B-22226812E3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919257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1696</xdr:row>
      <xdr:rowOff>0</xdr:rowOff>
    </xdr:from>
    <xdr:to>
      <xdr:col>4</xdr:col>
      <xdr:colOff>152400</xdr:colOff>
      <xdr:row>1696</xdr:row>
      <xdr:rowOff>152400</xdr:rowOff>
    </xdr:to>
    <xdr:pic>
      <xdr:nvPicPr>
        <xdr:cNvPr id="720" name="Imagem 2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05957F-E878-4781-B6D2-6C6C2C6D06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919257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1697</xdr:row>
      <xdr:rowOff>0</xdr:rowOff>
    </xdr:from>
    <xdr:to>
      <xdr:col>4</xdr:col>
      <xdr:colOff>152400</xdr:colOff>
      <xdr:row>1697</xdr:row>
      <xdr:rowOff>152400</xdr:rowOff>
    </xdr:to>
    <xdr:pic>
      <xdr:nvPicPr>
        <xdr:cNvPr id="721" name="Imagem 2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9E14D2-1D76-44B5-BB90-D1C3120B12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919257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1698</xdr:row>
      <xdr:rowOff>0</xdr:rowOff>
    </xdr:from>
    <xdr:to>
      <xdr:col>4</xdr:col>
      <xdr:colOff>152400</xdr:colOff>
      <xdr:row>1698</xdr:row>
      <xdr:rowOff>152400</xdr:rowOff>
    </xdr:to>
    <xdr:pic>
      <xdr:nvPicPr>
        <xdr:cNvPr id="722" name="Imagem 2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0CC975-B7A0-42D9-9232-70F115AB53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919257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1699</xdr:row>
      <xdr:rowOff>0</xdr:rowOff>
    </xdr:from>
    <xdr:to>
      <xdr:col>4</xdr:col>
      <xdr:colOff>152400</xdr:colOff>
      <xdr:row>1699</xdr:row>
      <xdr:rowOff>152400</xdr:rowOff>
    </xdr:to>
    <xdr:pic>
      <xdr:nvPicPr>
        <xdr:cNvPr id="723" name="Imagem 2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CA44A5D-1E41-4328-90B4-BA80FA1EB7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919257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1700</xdr:row>
      <xdr:rowOff>0</xdr:rowOff>
    </xdr:from>
    <xdr:to>
      <xdr:col>4</xdr:col>
      <xdr:colOff>152400</xdr:colOff>
      <xdr:row>1700</xdr:row>
      <xdr:rowOff>152400</xdr:rowOff>
    </xdr:to>
    <xdr:pic>
      <xdr:nvPicPr>
        <xdr:cNvPr id="724" name="Imagem 2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B0DD7E-8841-44AC-9631-AB36813CB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919257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1700</xdr:row>
      <xdr:rowOff>0</xdr:rowOff>
    </xdr:from>
    <xdr:to>
      <xdr:col>4</xdr:col>
      <xdr:colOff>152400</xdr:colOff>
      <xdr:row>1700</xdr:row>
      <xdr:rowOff>152400</xdr:rowOff>
    </xdr:to>
    <xdr:pic>
      <xdr:nvPicPr>
        <xdr:cNvPr id="725" name="Imagem 30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7F1258-228A-4ABA-B4E3-02CB4618B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919257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5</xdr:col>
      <xdr:colOff>0</xdr:colOff>
      <xdr:row>1682</xdr:row>
      <xdr:rowOff>0</xdr:rowOff>
    </xdr:from>
    <xdr:ext cx="152400" cy="104775"/>
    <xdr:pic>
      <xdr:nvPicPr>
        <xdr:cNvPr id="72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A23D940-A2DE-47F9-8819-DE1A2CA61B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906303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1682</xdr:row>
      <xdr:rowOff>0</xdr:rowOff>
    </xdr:from>
    <xdr:ext cx="152400" cy="47625"/>
    <xdr:pic>
      <xdr:nvPicPr>
        <xdr:cNvPr id="72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2D3273-77C5-4D3F-A94A-5EE1DD290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906303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1683</xdr:row>
      <xdr:rowOff>0</xdr:rowOff>
    </xdr:from>
    <xdr:ext cx="152400" cy="104775"/>
    <xdr:pic>
      <xdr:nvPicPr>
        <xdr:cNvPr id="72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BD5573-42CF-4C4F-9238-780D0EBB8A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909542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1683</xdr:row>
      <xdr:rowOff>0</xdr:rowOff>
    </xdr:from>
    <xdr:ext cx="152400" cy="47625"/>
    <xdr:pic>
      <xdr:nvPicPr>
        <xdr:cNvPr id="72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353D76-6D08-4399-9F40-6FC787FB7C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909542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1684</xdr:row>
      <xdr:rowOff>0</xdr:rowOff>
    </xdr:from>
    <xdr:ext cx="152400" cy="104775"/>
    <xdr:pic>
      <xdr:nvPicPr>
        <xdr:cNvPr id="73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385BFC-6F53-4D30-9717-B0B4781D53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912780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1684</xdr:row>
      <xdr:rowOff>0</xdr:rowOff>
    </xdr:from>
    <xdr:ext cx="152400" cy="47625"/>
    <xdr:pic>
      <xdr:nvPicPr>
        <xdr:cNvPr id="73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A49BD9-7CA6-4077-83EE-9E6161485E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912780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1685</xdr:row>
      <xdr:rowOff>0</xdr:rowOff>
    </xdr:from>
    <xdr:ext cx="152400" cy="104775"/>
    <xdr:pic>
      <xdr:nvPicPr>
        <xdr:cNvPr id="73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024AE2-B803-4043-BACD-B783AB0C31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916019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1685</xdr:row>
      <xdr:rowOff>0</xdr:rowOff>
    </xdr:from>
    <xdr:ext cx="152400" cy="47625"/>
    <xdr:pic>
      <xdr:nvPicPr>
        <xdr:cNvPr id="73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A0BD49-638B-45E8-945C-83C861FE06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916019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1686</xdr:row>
      <xdr:rowOff>0</xdr:rowOff>
    </xdr:from>
    <xdr:ext cx="152400" cy="104775"/>
    <xdr:pic>
      <xdr:nvPicPr>
        <xdr:cNvPr id="73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844B3B-BC07-43DA-B662-56A57EF3D1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919257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1686</xdr:row>
      <xdr:rowOff>0</xdr:rowOff>
    </xdr:from>
    <xdr:ext cx="152400" cy="47625"/>
    <xdr:pic>
      <xdr:nvPicPr>
        <xdr:cNvPr id="73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A77E14-AF8B-4115-83C2-3E529A2A4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919257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1687</xdr:row>
      <xdr:rowOff>0</xdr:rowOff>
    </xdr:from>
    <xdr:ext cx="152400" cy="104775"/>
    <xdr:pic>
      <xdr:nvPicPr>
        <xdr:cNvPr id="73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2C0330-D99D-4241-A6E3-26321DF011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919257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1687</xdr:row>
      <xdr:rowOff>0</xdr:rowOff>
    </xdr:from>
    <xdr:ext cx="152400" cy="47625"/>
    <xdr:pic>
      <xdr:nvPicPr>
        <xdr:cNvPr id="73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6C1B58-4F9D-4EC7-8186-FD706221F0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919257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1688</xdr:row>
      <xdr:rowOff>0</xdr:rowOff>
    </xdr:from>
    <xdr:ext cx="152400" cy="104775"/>
    <xdr:pic>
      <xdr:nvPicPr>
        <xdr:cNvPr id="73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980F57-918F-43A3-8725-1B9F39C03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919257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1688</xdr:row>
      <xdr:rowOff>0</xdr:rowOff>
    </xdr:from>
    <xdr:ext cx="152400" cy="47625"/>
    <xdr:pic>
      <xdr:nvPicPr>
        <xdr:cNvPr id="73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0E5836-DF9B-415A-9850-0619A562BF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919257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1689</xdr:row>
      <xdr:rowOff>0</xdr:rowOff>
    </xdr:from>
    <xdr:ext cx="152400" cy="104775"/>
    <xdr:pic>
      <xdr:nvPicPr>
        <xdr:cNvPr id="74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FE6E10-044F-44D6-8DDE-DAFD0B4F96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919257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1689</xdr:row>
      <xdr:rowOff>0</xdr:rowOff>
    </xdr:from>
    <xdr:ext cx="152400" cy="47625"/>
    <xdr:pic>
      <xdr:nvPicPr>
        <xdr:cNvPr id="74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44CD50-D3C9-48C4-BD39-A375B127E6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919257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1690</xdr:row>
      <xdr:rowOff>0</xdr:rowOff>
    </xdr:from>
    <xdr:ext cx="152400" cy="104775"/>
    <xdr:pic>
      <xdr:nvPicPr>
        <xdr:cNvPr id="74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BF45D01-A0F1-498B-A23D-63C02A46E4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919257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1690</xdr:row>
      <xdr:rowOff>0</xdr:rowOff>
    </xdr:from>
    <xdr:ext cx="152400" cy="47625"/>
    <xdr:pic>
      <xdr:nvPicPr>
        <xdr:cNvPr id="74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F920A6-F420-42D3-9A1F-2F918DE610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919257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1691</xdr:row>
      <xdr:rowOff>0</xdr:rowOff>
    </xdr:from>
    <xdr:ext cx="152400" cy="104775"/>
    <xdr:pic>
      <xdr:nvPicPr>
        <xdr:cNvPr id="74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43208A-722E-47FA-A745-27EE5BEC5E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919257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1691</xdr:row>
      <xdr:rowOff>0</xdr:rowOff>
    </xdr:from>
    <xdr:ext cx="152400" cy="47625"/>
    <xdr:pic>
      <xdr:nvPicPr>
        <xdr:cNvPr id="74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6A66B6-E3FB-4B80-A29D-5EB1328F49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919257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1692</xdr:row>
      <xdr:rowOff>0</xdr:rowOff>
    </xdr:from>
    <xdr:ext cx="152400" cy="104775"/>
    <xdr:pic>
      <xdr:nvPicPr>
        <xdr:cNvPr id="74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330E09-FB6D-4C3E-BB11-99B76BF34C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919257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1692</xdr:row>
      <xdr:rowOff>0</xdr:rowOff>
    </xdr:from>
    <xdr:ext cx="152400" cy="47625"/>
    <xdr:pic>
      <xdr:nvPicPr>
        <xdr:cNvPr id="74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80ED64-0952-4089-91CA-E729B169A9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919257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1693</xdr:row>
      <xdr:rowOff>0</xdr:rowOff>
    </xdr:from>
    <xdr:ext cx="152400" cy="104775"/>
    <xdr:pic>
      <xdr:nvPicPr>
        <xdr:cNvPr id="74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98F7C2-3251-4800-919C-88AE75AA7F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919257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1693</xdr:row>
      <xdr:rowOff>0</xdr:rowOff>
    </xdr:from>
    <xdr:ext cx="152400" cy="47625"/>
    <xdr:pic>
      <xdr:nvPicPr>
        <xdr:cNvPr id="74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A3CDFA-1D03-45ED-A73C-2DD6E37AB3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919257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1694</xdr:row>
      <xdr:rowOff>0</xdr:rowOff>
    </xdr:from>
    <xdr:ext cx="152400" cy="104775"/>
    <xdr:pic>
      <xdr:nvPicPr>
        <xdr:cNvPr id="75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DBD8CE-24CC-4F28-A515-491C19ADA0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919257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1694</xdr:row>
      <xdr:rowOff>0</xdr:rowOff>
    </xdr:from>
    <xdr:ext cx="152400" cy="47625"/>
    <xdr:pic>
      <xdr:nvPicPr>
        <xdr:cNvPr id="75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120DBD-00F5-4AAA-B343-54DD0EECDF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919257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1695</xdr:row>
      <xdr:rowOff>0</xdr:rowOff>
    </xdr:from>
    <xdr:ext cx="152400" cy="104775"/>
    <xdr:pic>
      <xdr:nvPicPr>
        <xdr:cNvPr id="75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0CD84A-524A-4D60-A925-5425B688D8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919257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1695</xdr:row>
      <xdr:rowOff>0</xdr:rowOff>
    </xdr:from>
    <xdr:ext cx="152400" cy="47625"/>
    <xdr:pic>
      <xdr:nvPicPr>
        <xdr:cNvPr id="75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1F3361-2484-4E94-8D1D-C9D6316F01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919257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1696</xdr:row>
      <xdr:rowOff>0</xdr:rowOff>
    </xdr:from>
    <xdr:ext cx="152400" cy="104775"/>
    <xdr:pic>
      <xdr:nvPicPr>
        <xdr:cNvPr id="75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09A1E5-E69F-4196-83E0-8911299587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919257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1696</xdr:row>
      <xdr:rowOff>0</xdr:rowOff>
    </xdr:from>
    <xdr:ext cx="152400" cy="47625"/>
    <xdr:pic>
      <xdr:nvPicPr>
        <xdr:cNvPr id="75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0A0BD0-5BF7-407A-AC03-4B13666FB5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919257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1697</xdr:row>
      <xdr:rowOff>0</xdr:rowOff>
    </xdr:from>
    <xdr:ext cx="152400" cy="104775"/>
    <xdr:pic>
      <xdr:nvPicPr>
        <xdr:cNvPr id="75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9D896E-9FF9-44DA-A43A-6A8A088EAF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919257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1697</xdr:row>
      <xdr:rowOff>0</xdr:rowOff>
    </xdr:from>
    <xdr:ext cx="152400" cy="47625"/>
    <xdr:pic>
      <xdr:nvPicPr>
        <xdr:cNvPr id="75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02E845-3D2B-4204-A2D2-E96142701A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919257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1698</xdr:row>
      <xdr:rowOff>0</xdr:rowOff>
    </xdr:from>
    <xdr:ext cx="152400" cy="104775"/>
    <xdr:pic>
      <xdr:nvPicPr>
        <xdr:cNvPr id="75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1CA329-7393-42C2-91B6-769EB57E81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919257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1698</xdr:row>
      <xdr:rowOff>0</xdr:rowOff>
    </xdr:from>
    <xdr:ext cx="152400" cy="47625"/>
    <xdr:pic>
      <xdr:nvPicPr>
        <xdr:cNvPr id="75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903E56-4147-4F3F-9C18-7ED94977F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919257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1699</xdr:row>
      <xdr:rowOff>0</xdr:rowOff>
    </xdr:from>
    <xdr:ext cx="152400" cy="104775"/>
    <xdr:pic>
      <xdr:nvPicPr>
        <xdr:cNvPr id="76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CC3EAA-913A-461F-9460-7832E7D784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919257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1699</xdr:row>
      <xdr:rowOff>0</xdr:rowOff>
    </xdr:from>
    <xdr:ext cx="152400" cy="47625"/>
    <xdr:pic>
      <xdr:nvPicPr>
        <xdr:cNvPr id="76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148965-40A1-4D08-BA3D-D5D163B6D4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919257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1700</xdr:row>
      <xdr:rowOff>0</xdr:rowOff>
    </xdr:from>
    <xdr:ext cx="152400" cy="104775"/>
    <xdr:pic>
      <xdr:nvPicPr>
        <xdr:cNvPr id="76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70C0D3-AD92-4801-9E53-3976501774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919257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1700</xdr:row>
      <xdr:rowOff>0</xdr:rowOff>
    </xdr:from>
    <xdr:ext cx="152400" cy="47625"/>
    <xdr:pic>
      <xdr:nvPicPr>
        <xdr:cNvPr id="76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C53BC3-3561-4ED4-A0D4-2600692D6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919257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1700</xdr:row>
      <xdr:rowOff>0</xdr:rowOff>
    </xdr:from>
    <xdr:ext cx="152400" cy="104775"/>
    <xdr:pic>
      <xdr:nvPicPr>
        <xdr:cNvPr id="76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6CD7B4-B0F0-409A-9623-1E5DA8ED94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9192577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1700</xdr:row>
      <xdr:rowOff>0</xdr:rowOff>
    </xdr:from>
    <xdr:ext cx="152400" cy="47625"/>
    <xdr:pic>
      <xdr:nvPicPr>
        <xdr:cNvPr id="76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C986D9-8ED3-4C12-8B6E-FA3BE52211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9192577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4</xdr:col>
      <xdr:colOff>0</xdr:colOff>
      <xdr:row>1682</xdr:row>
      <xdr:rowOff>0</xdr:rowOff>
    </xdr:from>
    <xdr:to>
      <xdr:col>4</xdr:col>
      <xdr:colOff>152400</xdr:colOff>
      <xdr:row>1682</xdr:row>
      <xdr:rowOff>152400</xdr:rowOff>
    </xdr:to>
    <xdr:pic>
      <xdr:nvPicPr>
        <xdr:cNvPr id="766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27783A-B0FA-41ED-BE09-95F8674426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906303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1683</xdr:row>
      <xdr:rowOff>0</xdr:rowOff>
    </xdr:from>
    <xdr:to>
      <xdr:col>4</xdr:col>
      <xdr:colOff>152400</xdr:colOff>
      <xdr:row>1683</xdr:row>
      <xdr:rowOff>152400</xdr:rowOff>
    </xdr:to>
    <xdr:pic>
      <xdr:nvPicPr>
        <xdr:cNvPr id="767" name="Imagem 1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C2D8BF-7D4B-42B5-B36B-9019B945A3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909542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1684</xdr:row>
      <xdr:rowOff>0</xdr:rowOff>
    </xdr:from>
    <xdr:to>
      <xdr:col>4</xdr:col>
      <xdr:colOff>152400</xdr:colOff>
      <xdr:row>1684</xdr:row>
      <xdr:rowOff>152400</xdr:rowOff>
    </xdr:to>
    <xdr:pic>
      <xdr:nvPicPr>
        <xdr:cNvPr id="768" name="Imagem 1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C8336B-D5F8-49CE-84CE-009A9CAD4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912780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1685</xdr:row>
      <xdr:rowOff>0</xdr:rowOff>
    </xdr:from>
    <xdr:to>
      <xdr:col>4</xdr:col>
      <xdr:colOff>152400</xdr:colOff>
      <xdr:row>1685</xdr:row>
      <xdr:rowOff>152400</xdr:rowOff>
    </xdr:to>
    <xdr:pic>
      <xdr:nvPicPr>
        <xdr:cNvPr id="769" name="Imagem 1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984622-C267-4112-A6F3-3D229DF32E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916019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1686</xdr:row>
      <xdr:rowOff>0</xdr:rowOff>
    </xdr:from>
    <xdr:to>
      <xdr:col>4</xdr:col>
      <xdr:colOff>152400</xdr:colOff>
      <xdr:row>1686</xdr:row>
      <xdr:rowOff>152400</xdr:rowOff>
    </xdr:to>
    <xdr:pic>
      <xdr:nvPicPr>
        <xdr:cNvPr id="770" name="Imagem 1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D6EB9E-B924-4CDD-8F40-2839B5B715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919257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1687</xdr:row>
      <xdr:rowOff>0</xdr:rowOff>
    </xdr:from>
    <xdr:to>
      <xdr:col>4</xdr:col>
      <xdr:colOff>152400</xdr:colOff>
      <xdr:row>1687</xdr:row>
      <xdr:rowOff>152400</xdr:rowOff>
    </xdr:to>
    <xdr:pic>
      <xdr:nvPicPr>
        <xdr:cNvPr id="771" name="Imagem 1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6B527D4-19F7-4F11-856F-235BA6F4CC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919257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1688</xdr:row>
      <xdr:rowOff>0</xdr:rowOff>
    </xdr:from>
    <xdr:to>
      <xdr:col>4</xdr:col>
      <xdr:colOff>152400</xdr:colOff>
      <xdr:row>1688</xdr:row>
      <xdr:rowOff>152400</xdr:rowOff>
    </xdr:to>
    <xdr:pic>
      <xdr:nvPicPr>
        <xdr:cNvPr id="772" name="Imagem 1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B9430C-478C-4BD0-82D7-BDFBC7E4F4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919257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1689</xdr:row>
      <xdr:rowOff>0</xdr:rowOff>
    </xdr:from>
    <xdr:to>
      <xdr:col>4</xdr:col>
      <xdr:colOff>152400</xdr:colOff>
      <xdr:row>1689</xdr:row>
      <xdr:rowOff>152400</xdr:rowOff>
    </xdr:to>
    <xdr:pic>
      <xdr:nvPicPr>
        <xdr:cNvPr id="773" name="Imagem 1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E3BE0E-D61C-43FC-B846-FAF69A96F9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919257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1690</xdr:row>
      <xdr:rowOff>0</xdr:rowOff>
    </xdr:from>
    <xdr:to>
      <xdr:col>4</xdr:col>
      <xdr:colOff>152400</xdr:colOff>
      <xdr:row>1690</xdr:row>
      <xdr:rowOff>152400</xdr:rowOff>
    </xdr:to>
    <xdr:pic>
      <xdr:nvPicPr>
        <xdr:cNvPr id="774" name="Imagem 1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123ECF-2347-47E6-8043-5FDC416FF8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919257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1691</xdr:row>
      <xdr:rowOff>0</xdr:rowOff>
    </xdr:from>
    <xdr:to>
      <xdr:col>4</xdr:col>
      <xdr:colOff>152400</xdr:colOff>
      <xdr:row>1691</xdr:row>
      <xdr:rowOff>152400</xdr:rowOff>
    </xdr:to>
    <xdr:pic>
      <xdr:nvPicPr>
        <xdr:cNvPr id="775" name="Imagem 20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110690-4D41-4289-882C-CF1015152F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919257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1692</xdr:row>
      <xdr:rowOff>0</xdr:rowOff>
    </xdr:from>
    <xdr:to>
      <xdr:col>4</xdr:col>
      <xdr:colOff>152400</xdr:colOff>
      <xdr:row>1692</xdr:row>
      <xdr:rowOff>152400</xdr:rowOff>
    </xdr:to>
    <xdr:pic>
      <xdr:nvPicPr>
        <xdr:cNvPr id="776" name="Imagem 2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21F612-F1A0-4210-85C0-BD60C614BE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919257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1693</xdr:row>
      <xdr:rowOff>0</xdr:rowOff>
    </xdr:from>
    <xdr:to>
      <xdr:col>4</xdr:col>
      <xdr:colOff>152400</xdr:colOff>
      <xdr:row>1693</xdr:row>
      <xdr:rowOff>152400</xdr:rowOff>
    </xdr:to>
    <xdr:pic>
      <xdr:nvPicPr>
        <xdr:cNvPr id="777" name="Imagem 2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86B561-8081-4AF0-80D9-42453974B1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919257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1694</xdr:row>
      <xdr:rowOff>0</xdr:rowOff>
    </xdr:from>
    <xdr:to>
      <xdr:col>4</xdr:col>
      <xdr:colOff>152400</xdr:colOff>
      <xdr:row>1694</xdr:row>
      <xdr:rowOff>152400</xdr:rowOff>
    </xdr:to>
    <xdr:pic>
      <xdr:nvPicPr>
        <xdr:cNvPr id="778" name="Imagem 2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1225156-8361-4B18-8670-A00CA2E0DA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919257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1695</xdr:row>
      <xdr:rowOff>0</xdr:rowOff>
    </xdr:from>
    <xdr:to>
      <xdr:col>4</xdr:col>
      <xdr:colOff>152400</xdr:colOff>
      <xdr:row>1695</xdr:row>
      <xdr:rowOff>152400</xdr:rowOff>
    </xdr:to>
    <xdr:pic>
      <xdr:nvPicPr>
        <xdr:cNvPr id="779" name="Imagem 2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DD847F-2065-44C1-8E34-6B75C968B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919257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1696</xdr:row>
      <xdr:rowOff>0</xdr:rowOff>
    </xdr:from>
    <xdr:to>
      <xdr:col>4</xdr:col>
      <xdr:colOff>152400</xdr:colOff>
      <xdr:row>1696</xdr:row>
      <xdr:rowOff>152400</xdr:rowOff>
    </xdr:to>
    <xdr:pic>
      <xdr:nvPicPr>
        <xdr:cNvPr id="780" name="Imagem 2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BAF238-8ACB-4D25-B81E-4A985C0C23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919257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1697</xdr:row>
      <xdr:rowOff>0</xdr:rowOff>
    </xdr:from>
    <xdr:to>
      <xdr:col>4</xdr:col>
      <xdr:colOff>152400</xdr:colOff>
      <xdr:row>1697</xdr:row>
      <xdr:rowOff>152400</xdr:rowOff>
    </xdr:to>
    <xdr:pic>
      <xdr:nvPicPr>
        <xdr:cNvPr id="781" name="Imagem 2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F49B5F-14DC-4CA6-AB58-3A195479F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919257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1698</xdr:row>
      <xdr:rowOff>0</xdr:rowOff>
    </xdr:from>
    <xdr:to>
      <xdr:col>4</xdr:col>
      <xdr:colOff>152400</xdr:colOff>
      <xdr:row>1698</xdr:row>
      <xdr:rowOff>152400</xdr:rowOff>
    </xdr:to>
    <xdr:pic>
      <xdr:nvPicPr>
        <xdr:cNvPr id="782" name="Imagem 2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DA8F1F-412D-4A0C-8F60-2CF1A54BF0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919257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1699</xdr:row>
      <xdr:rowOff>0</xdr:rowOff>
    </xdr:from>
    <xdr:to>
      <xdr:col>4</xdr:col>
      <xdr:colOff>152400</xdr:colOff>
      <xdr:row>1699</xdr:row>
      <xdr:rowOff>152400</xdr:rowOff>
    </xdr:to>
    <xdr:pic>
      <xdr:nvPicPr>
        <xdr:cNvPr id="783" name="Imagem 2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D17478-BB82-413E-B91D-1A7BACEE95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9192577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5</xdr:col>
      <xdr:colOff>0</xdr:colOff>
      <xdr:row>1701</xdr:row>
      <xdr:rowOff>0</xdr:rowOff>
    </xdr:from>
    <xdr:ext cx="152400" cy="104775"/>
    <xdr:pic>
      <xdr:nvPicPr>
        <xdr:cNvPr id="78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9CB915-086B-4D61-8596-6FE849BD0D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8571" y="55642328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1701</xdr:row>
      <xdr:rowOff>0</xdr:rowOff>
    </xdr:from>
    <xdr:ext cx="152400" cy="47625"/>
    <xdr:pic>
      <xdr:nvPicPr>
        <xdr:cNvPr id="78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629382-698F-4BDF-941C-7C8F56D37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8571" y="55642328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1701</xdr:row>
      <xdr:rowOff>0</xdr:rowOff>
    </xdr:from>
    <xdr:ext cx="152400" cy="104775"/>
    <xdr:pic>
      <xdr:nvPicPr>
        <xdr:cNvPr id="78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AB35A6-4D8A-4447-A6DF-D1B3C4BD74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8571" y="55642328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1701</xdr:row>
      <xdr:rowOff>0</xdr:rowOff>
    </xdr:from>
    <xdr:ext cx="152400" cy="47625"/>
    <xdr:pic>
      <xdr:nvPicPr>
        <xdr:cNvPr id="78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03FC40-4801-47D1-B34D-E7C97094EC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8571" y="55642328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929367</xdr:colOff>
      <xdr:row>47</xdr:row>
      <xdr:rowOff>28574</xdr:rowOff>
    </xdr:from>
    <xdr:to>
      <xdr:col>5</xdr:col>
      <xdr:colOff>439510</xdr:colOff>
      <xdr:row>61</xdr:row>
      <xdr:rowOff>104774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876300</xdr:colOff>
      <xdr:row>63</xdr:row>
      <xdr:rowOff>23812</xdr:rowOff>
    </xdr:from>
    <xdr:to>
      <xdr:col>5</xdr:col>
      <xdr:colOff>390525</xdr:colOff>
      <xdr:row>77</xdr:row>
      <xdr:rowOff>100012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1407</xdr:row>
      <xdr:rowOff>0</xdr:rowOff>
    </xdr:from>
    <xdr:to>
      <xdr:col>5</xdr:col>
      <xdr:colOff>152400</xdr:colOff>
      <xdr:row>1407</xdr:row>
      <xdr:rowOff>133350</xdr:rowOff>
    </xdr:to>
    <xdr:pic>
      <xdr:nvPicPr>
        <xdr:cNvPr id="2" name="Picture 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68294250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1408</xdr:row>
      <xdr:rowOff>0</xdr:rowOff>
    </xdr:from>
    <xdr:to>
      <xdr:col>5</xdr:col>
      <xdr:colOff>152400</xdr:colOff>
      <xdr:row>1408</xdr:row>
      <xdr:rowOff>133350</xdr:rowOff>
    </xdr:to>
    <xdr:pic>
      <xdr:nvPicPr>
        <xdr:cNvPr id="3" name="Picture 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68560950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1409</xdr:row>
      <xdr:rowOff>0</xdr:rowOff>
    </xdr:from>
    <xdr:to>
      <xdr:col>5</xdr:col>
      <xdr:colOff>152400</xdr:colOff>
      <xdr:row>1409</xdr:row>
      <xdr:rowOff>133350</xdr:rowOff>
    </xdr:to>
    <xdr:pic>
      <xdr:nvPicPr>
        <xdr:cNvPr id="4" name="Picture 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68827650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1410</xdr:row>
      <xdr:rowOff>0</xdr:rowOff>
    </xdr:from>
    <xdr:to>
      <xdr:col>5</xdr:col>
      <xdr:colOff>152400</xdr:colOff>
      <xdr:row>1410</xdr:row>
      <xdr:rowOff>133350</xdr:rowOff>
    </xdr:to>
    <xdr:pic>
      <xdr:nvPicPr>
        <xdr:cNvPr id="5" name="Picture 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69094350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1411</xdr:row>
      <xdr:rowOff>0</xdr:rowOff>
    </xdr:from>
    <xdr:to>
      <xdr:col>5</xdr:col>
      <xdr:colOff>152400</xdr:colOff>
      <xdr:row>1411</xdr:row>
      <xdr:rowOff>133350</xdr:rowOff>
    </xdr:to>
    <xdr:pic>
      <xdr:nvPicPr>
        <xdr:cNvPr id="6" name="Picture 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69361050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1412</xdr:row>
      <xdr:rowOff>0</xdr:rowOff>
    </xdr:from>
    <xdr:to>
      <xdr:col>5</xdr:col>
      <xdr:colOff>152400</xdr:colOff>
      <xdr:row>1412</xdr:row>
      <xdr:rowOff>133350</xdr:rowOff>
    </xdr:to>
    <xdr:pic>
      <xdr:nvPicPr>
        <xdr:cNvPr id="7" name="Picture 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69627750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1413</xdr:row>
      <xdr:rowOff>0</xdr:rowOff>
    </xdr:from>
    <xdr:to>
      <xdr:col>5</xdr:col>
      <xdr:colOff>152400</xdr:colOff>
      <xdr:row>1426</xdr:row>
      <xdr:rowOff>133350</xdr:rowOff>
    </xdr:to>
    <xdr:pic>
      <xdr:nvPicPr>
        <xdr:cNvPr id="8" name="Picture 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69894450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1414</xdr:row>
      <xdr:rowOff>0</xdr:rowOff>
    </xdr:from>
    <xdr:to>
      <xdr:col>5</xdr:col>
      <xdr:colOff>152400</xdr:colOff>
      <xdr:row>1426</xdr:row>
      <xdr:rowOff>133350</xdr:rowOff>
    </xdr:to>
    <xdr:pic>
      <xdr:nvPicPr>
        <xdr:cNvPr id="9" name="Picture 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70161150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1415</xdr:row>
      <xdr:rowOff>0</xdr:rowOff>
    </xdr:from>
    <xdr:to>
      <xdr:col>5</xdr:col>
      <xdr:colOff>152400</xdr:colOff>
      <xdr:row>1426</xdr:row>
      <xdr:rowOff>133350</xdr:rowOff>
    </xdr:to>
    <xdr:pic>
      <xdr:nvPicPr>
        <xdr:cNvPr id="10" name="Picture 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70427850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1416</xdr:row>
      <xdr:rowOff>0</xdr:rowOff>
    </xdr:from>
    <xdr:to>
      <xdr:col>5</xdr:col>
      <xdr:colOff>152400</xdr:colOff>
      <xdr:row>1426</xdr:row>
      <xdr:rowOff>133350</xdr:rowOff>
    </xdr:to>
    <xdr:pic>
      <xdr:nvPicPr>
        <xdr:cNvPr id="11" name="Picture 10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70694550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1417</xdr:row>
      <xdr:rowOff>0</xdr:rowOff>
    </xdr:from>
    <xdr:to>
      <xdr:col>5</xdr:col>
      <xdr:colOff>152400</xdr:colOff>
      <xdr:row>1426</xdr:row>
      <xdr:rowOff>133350</xdr:rowOff>
    </xdr:to>
    <xdr:pic>
      <xdr:nvPicPr>
        <xdr:cNvPr id="12" name="Picture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70961250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1418</xdr:row>
      <xdr:rowOff>0</xdr:rowOff>
    </xdr:from>
    <xdr:to>
      <xdr:col>5</xdr:col>
      <xdr:colOff>152400</xdr:colOff>
      <xdr:row>1426</xdr:row>
      <xdr:rowOff>133350</xdr:rowOff>
    </xdr:to>
    <xdr:pic>
      <xdr:nvPicPr>
        <xdr:cNvPr id="13" name="Picture 1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71227950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1419</xdr:row>
      <xdr:rowOff>0</xdr:rowOff>
    </xdr:from>
    <xdr:to>
      <xdr:col>5</xdr:col>
      <xdr:colOff>152400</xdr:colOff>
      <xdr:row>1426</xdr:row>
      <xdr:rowOff>133350</xdr:rowOff>
    </xdr:to>
    <xdr:pic>
      <xdr:nvPicPr>
        <xdr:cNvPr id="14" name="Picture 1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71494650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1420</xdr:row>
      <xdr:rowOff>0</xdr:rowOff>
    </xdr:from>
    <xdr:to>
      <xdr:col>5</xdr:col>
      <xdr:colOff>152400</xdr:colOff>
      <xdr:row>1426</xdr:row>
      <xdr:rowOff>133350</xdr:rowOff>
    </xdr:to>
    <xdr:pic>
      <xdr:nvPicPr>
        <xdr:cNvPr id="15" name="Picture 1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71761350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1421</xdr:row>
      <xdr:rowOff>0</xdr:rowOff>
    </xdr:from>
    <xdr:to>
      <xdr:col>5</xdr:col>
      <xdr:colOff>152400</xdr:colOff>
      <xdr:row>1426</xdr:row>
      <xdr:rowOff>133350</xdr:rowOff>
    </xdr:to>
    <xdr:pic>
      <xdr:nvPicPr>
        <xdr:cNvPr id="16" name="Picture 1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72028050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1422</xdr:row>
      <xdr:rowOff>0</xdr:rowOff>
    </xdr:from>
    <xdr:to>
      <xdr:col>5</xdr:col>
      <xdr:colOff>152400</xdr:colOff>
      <xdr:row>1426</xdr:row>
      <xdr:rowOff>133350</xdr:rowOff>
    </xdr:to>
    <xdr:pic>
      <xdr:nvPicPr>
        <xdr:cNvPr id="17" name="Picture 1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72294750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1423</xdr:row>
      <xdr:rowOff>0</xdr:rowOff>
    </xdr:from>
    <xdr:to>
      <xdr:col>5</xdr:col>
      <xdr:colOff>152400</xdr:colOff>
      <xdr:row>1426</xdr:row>
      <xdr:rowOff>133350</xdr:rowOff>
    </xdr:to>
    <xdr:pic>
      <xdr:nvPicPr>
        <xdr:cNvPr id="18" name="Picture 1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72561450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1424</xdr:row>
      <xdr:rowOff>0</xdr:rowOff>
    </xdr:from>
    <xdr:to>
      <xdr:col>5</xdr:col>
      <xdr:colOff>152400</xdr:colOff>
      <xdr:row>1426</xdr:row>
      <xdr:rowOff>133350</xdr:rowOff>
    </xdr:to>
    <xdr:pic>
      <xdr:nvPicPr>
        <xdr:cNvPr id="19" name="Picture 1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72828150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1425</xdr:row>
      <xdr:rowOff>0</xdr:rowOff>
    </xdr:from>
    <xdr:to>
      <xdr:col>5</xdr:col>
      <xdr:colOff>152400</xdr:colOff>
      <xdr:row>1426</xdr:row>
      <xdr:rowOff>133350</xdr:rowOff>
    </xdr:to>
    <xdr:pic>
      <xdr:nvPicPr>
        <xdr:cNvPr id="20" name="Picture 1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73094850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1426</xdr:row>
      <xdr:rowOff>0</xdr:rowOff>
    </xdr:from>
    <xdr:to>
      <xdr:col>5</xdr:col>
      <xdr:colOff>152400</xdr:colOff>
      <xdr:row>1426</xdr:row>
      <xdr:rowOff>133350</xdr:rowOff>
    </xdr:to>
    <xdr:pic>
      <xdr:nvPicPr>
        <xdr:cNvPr id="21" name="Picture 20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73361550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1427</xdr:row>
      <xdr:rowOff>0</xdr:rowOff>
    </xdr:from>
    <xdr:to>
      <xdr:col>5</xdr:col>
      <xdr:colOff>152400</xdr:colOff>
      <xdr:row>1453</xdr:row>
      <xdr:rowOff>133350</xdr:rowOff>
    </xdr:to>
    <xdr:pic>
      <xdr:nvPicPr>
        <xdr:cNvPr id="22" name="Picture 2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73628250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1428</xdr:row>
      <xdr:rowOff>0</xdr:rowOff>
    </xdr:from>
    <xdr:to>
      <xdr:col>5</xdr:col>
      <xdr:colOff>152400</xdr:colOff>
      <xdr:row>1453</xdr:row>
      <xdr:rowOff>133350</xdr:rowOff>
    </xdr:to>
    <xdr:pic>
      <xdr:nvPicPr>
        <xdr:cNvPr id="23" name="Picture 2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73894950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1429</xdr:row>
      <xdr:rowOff>0</xdr:rowOff>
    </xdr:from>
    <xdr:to>
      <xdr:col>5</xdr:col>
      <xdr:colOff>152400</xdr:colOff>
      <xdr:row>1453</xdr:row>
      <xdr:rowOff>133350</xdr:rowOff>
    </xdr:to>
    <xdr:pic>
      <xdr:nvPicPr>
        <xdr:cNvPr id="24" name="Picture 2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74171175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1430</xdr:row>
      <xdr:rowOff>0</xdr:rowOff>
    </xdr:from>
    <xdr:to>
      <xdr:col>5</xdr:col>
      <xdr:colOff>152400</xdr:colOff>
      <xdr:row>1453</xdr:row>
      <xdr:rowOff>133350</xdr:rowOff>
    </xdr:to>
    <xdr:pic>
      <xdr:nvPicPr>
        <xdr:cNvPr id="25" name="Picture 2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74437875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1431</xdr:row>
      <xdr:rowOff>0</xdr:rowOff>
    </xdr:from>
    <xdr:to>
      <xdr:col>5</xdr:col>
      <xdr:colOff>152400</xdr:colOff>
      <xdr:row>1453</xdr:row>
      <xdr:rowOff>133350</xdr:rowOff>
    </xdr:to>
    <xdr:pic>
      <xdr:nvPicPr>
        <xdr:cNvPr id="26" name="Picture 2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74704575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1432</xdr:row>
      <xdr:rowOff>0</xdr:rowOff>
    </xdr:from>
    <xdr:to>
      <xdr:col>5</xdr:col>
      <xdr:colOff>152400</xdr:colOff>
      <xdr:row>1453</xdr:row>
      <xdr:rowOff>133350</xdr:rowOff>
    </xdr:to>
    <xdr:pic>
      <xdr:nvPicPr>
        <xdr:cNvPr id="27" name="Picture 2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74971275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1433</xdr:row>
      <xdr:rowOff>0</xdr:rowOff>
    </xdr:from>
    <xdr:to>
      <xdr:col>5</xdr:col>
      <xdr:colOff>152400</xdr:colOff>
      <xdr:row>1453</xdr:row>
      <xdr:rowOff>133350</xdr:rowOff>
    </xdr:to>
    <xdr:pic>
      <xdr:nvPicPr>
        <xdr:cNvPr id="28" name="Picture 2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75237975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1434</xdr:row>
      <xdr:rowOff>0</xdr:rowOff>
    </xdr:from>
    <xdr:to>
      <xdr:col>5</xdr:col>
      <xdr:colOff>152400</xdr:colOff>
      <xdr:row>1453</xdr:row>
      <xdr:rowOff>133350</xdr:rowOff>
    </xdr:to>
    <xdr:pic>
      <xdr:nvPicPr>
        <xdr:cNvPr id="29" name="Picture 2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75504675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1435</xdr:row>
      <xdr:rowOff>0</xdr:rowOff>
    </xdr:from>
    <xdr:to>
      <xdr:col>5</xdr:col>
      <xdr:colOff>152400</xdr:colOff>
      <xdr:row>1453</xdr:row>
      <xdr:rowOff>133350</xdr:rowOff>
    </xdr:to>
    <xdr:pic>
      <xdr:nvPicPr>
        <xdr:cNvPr id="30" name="Picture 2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75771375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1436</xdr:row>
      <xdr:rowOff>0</xdr:rowOff>
    </xdr:from>
    <xdr:to>
      <xdr:col>5</xdr:col>
      <xdr:colOff>152400</xdr:colOff>
      <xdr:row>1453</xdr:row>
      <xdr:rowOff>133350</xdr:rowOff>
    </xdr:to>
    <xdr:pic>
      <xdr:nvPicPr>
        <xdr:cNvPr id="31" name="Picture 30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76038075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1437</xdr:row>
      <xdr:rowOff>0</xdr:rowOff>
    </xdr:from>
    <xdr:to>
      <xdr:col>5</xdr:col>
      <xdr:colOff>152400</xdr:colOff>
      <xdr:row>1453</xdr:row>
      <xdr:rowOff>133350</xdr:rowOff>
    </xdr:to>
    <xdr:pic>
      <xdr:nvPicPr>
        <xdr:cNvPr id="32" name="Picture 3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76304775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1438</xdr:row>
      <xdr:rowOff>0</xdr:rowOff>
    </xdr:from>
    <xdr:to>
      <xdr:col>5</xdr:col>
      <xdr:colOff>152400</xdr:colOff>
      <xdr:row>1453</xdr:row>
      <xdr:rowOff>133350</xdr:rowOff>
    </xdr:to>
    <xdr:pic>
      <xdr:nvPicPr>
        <xdr:cNvPr id="33" name="Picture 3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76571475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1439</xdr:row>
      <xdr:rowOff>0</xdr:rowOff>
    </xdr:from>
    <xdr:to>
      <xdr:col>5</xdr:col>
      <xdr:colOff>152400</xdr:colOff>
      <xdr:row>1453</xdr:row>
      <xdr:rowOff>133350</xdr:rowOff>
    </xdr:to>
    <xdr:pic>
      <xdr:nvPicPr>
        <xdr:cNvPr id="34" name="Picture 3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76838175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1440</xdr:row>
      <xdr:rowOff>0</xdr:rowOff>
    </xdr:from>
    <xdr:to>
      <xdr:col>5</xdr:col>
      <xdr:colOff>152400</xdr:colOff>
      <xdr:row>1453</xdr:row>
      <xdr:rowOff>133350</xdr:rowOff>
    </xdr:to>
    <xdr:pic>
      <xdr:nvPicPr>
        <xdr:cNvPr id="35" name="Picture 3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77104875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1441</xdr:row>
      <xdr:rowOff>0</xdr:rowOff>
    </xdr:from>
    <xdr:to>
      <xdr:col>5</xdr:col>
      <xdr:colOff>152400</xdr:colOff>
      <xdr:row>1453</xdr:row>
      <xdr:rowOff>133350</xdr:rowOff>
    </xdr:to>
    <xdr:pic>
      <xdr:nvPicPr>
        <xdr:cNvPr id="36" name="Picture 3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77371575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1442</xdr:row>
      <xdr:rowOff>0</xdr:rowOff>
    </xdr:from>
    <xdr:to>
      <xdr:col>5</xdr:col>
      <xdr:colOff>152400</xdr:colOff>
      <xdr:row>1453</xdr:row>
      <xdr:rowOff>133350</xdr:rowOff>
    </xdr:to>
    <xdr:pic>
      <xdr:nvPicPr>
        <xdr:cNvPr id="37" name="Picture 3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77638275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1443</xdr:row>
      <xdr:rowOff>0</xdr:rowOff>
    </xdr:from>
    <xdr:to>
      <xdr:col>5</xdr:col>
      <xdr:colOff>152400</xdr:colOff>
      <xdr:row>1453</xdr:row>
      <xdr:rowOff>133350</xdr:rowOff>
    </xdr:to>
    <xdr:pic>
      <xdr:nvPicPr>
        <xdr:cNvPr id="38" name="Picture 3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77904975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1444</xdr:row>
      <xdr:rowOff>0</xdr:rowOff>
    </xdr:from>
    <xdr:to>
      <xdr:col>5</xdr:col>
      <xdr:colOff>152400</xdr:colOff>
      <xdr:row>1453</xdr:row>
      <xdr:rowOff>133350</xdr:rowOff>
    </xdr:to>
    <xdr:pic>
      <xdr:nvPicPr>
        <xdr:cNvPr id="39" name="Picture 3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78171675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1445</xdr:row>
      <xdr:rowOff>0</xdr:rowOff>
    </xdr:from>
    <xdr:to>
      <xdr:col>5</xdr:col>
      <xdr:colOff>152400</xdr:colOff>
      <xdr:row>1453</xdr:row>
      <xdr:rowOff>133350</xdr:rowOff>
    </xdr:to>
    <xdr:pic>
      <xdr:nvPicPr>
        <xdr:cNvPr id="40" name="Picture 3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78438375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1446</xdr:row>
      <xdr:rowOff>0</xdr:rowOff>
    </xdr:from>
    <xdr:to>
      <xdr:col>5</xdr:col>
      <xdr:colOff>152400</xdr:colOff>
      <xdr:row>1453</xdr:row>
      <xdr:rowOff>133350</xdr:rowOff>
    </xdr:to>
    <xdr:pic>
      <xdr:nvPicPr>
        <xdr:cNvPr id="41" name="Picture 40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78705075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1447</xdr:row>
      <xdr:rowOff>0</xdr:rowOff>
    </xdr:from>
    <xdr:to>
      <xdr:col>5</xdr:col>
      <xdr:colOff>152400</xdr:colOff>
      <xdr:row>1453</xdr:row>
      <xdr:rowOff>133350</xdr:rowOff>
    </xdr:to>
    <xdr:pic>
      <xdr:nvPicPr>
        <xdr:cNvPr id="42" name="Picture 4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78971775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1448</xdr:row>
      <xdr:rowOff>0</xdr:rowOff>
    </xdr:from>
    <xdr:to>
      <xdr:col>5</xdr:col>
      <xdr:colOff>152400</xdr:colOff>
      <xdr:row>1453</xdr:row>
      <xdr:rowOff>133350</xdr:rowOff>
    </xdr:to>
    <xdr:pic>
      <xdr:nvPicPr>
        <xdr:cNvPr id="43" name="Picture 4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79238475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1449</xdr:row>
      <xdr:rowOff>0</xdr:rowOff>
    </xdr:from>
    <xdr:to>
      <xdr:col>5</xdr:col>
      <xdr:colOff>152400</xdr:colOff>
      <xdr:row>1453</xdr:row>
      <xdr:rowOff>133350</xdr:rowOff>
    </xdr:to>
    <xdr:pic>
      <xdr:nvPicPr>
        <xdr:cNvPr id="44" name="Picture 4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79505175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1450</xdr:row>
      <xdr:rowOff>0</xdr:rowOff>
    </xdr:from>
    <xdr:to>
      <xdr:col>5</xdr:col>
      <xdr:colOff>152400</xdr:colOff>
      <xdr:row>1453</xdr:row>
      <xdr:rowOff>133350</xdr:rowOff>
    </xdr:to>
    <xdr:pic>
      <xdr:nvPicPr>
        <xdr:cNvPr id="45" name="Picture 4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79771875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1451</xdr:row>
      <xdr:rowOff>0</xdr:rowOff>
    </xdr:from>
    <xdr:to>
      <xdr:col>5</xdr:col>
      <xdr:colOff>152400</xdr:colOff>
      <xdr:row>1453</xdr:row>
      <xdr:rowOff>133350</xdr:rowOff>
    </xdr:to>
    <xdr:pic>
      <xdr:nvPicPr>
        <xdr:cNvPr id="46" name="Picture 4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80038575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1452</xdr:row>
      <xdr:rowOff>0</xdr:rowOff>
    </xdr:from>
    <xdr:to>
      <xdr:col>5</xdr:col>
      <xdr:colOff>152400</xdr:colOff>
      <xdr:row>1453</xdr:row>
      <xdr:rowOff>133350</xdr:rowOff>
    </xdr:to>
    <xdr:pic>
      <xdr:nvPicPr>
        <xdr:cNvPr id="47" name="Picture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80305275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1453</xdr:row>
      <xdr:rowOff>0</xdr:rowOff>
    </xdr:from>
    <xdr:to>
      <xdr:col>5</xdr:col>
      <xdr:colOff>152400</xdr:colOff>
      <xdr:row>1453</xdr:row>
      <xdr:rowOff>133350</xdr:rowOff>
    </xdr:to>
    <xdr:pic>
      <xdr:nvPicPr>
        <xdr:cNvPr id="48" name="Picture 4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80571975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1454</xdr:row>
      <xdr:rowOff>0</xdr:rowOff>
    </xdr:from>
    <xdr:to>
      <xdr:col>5</xdr:col>
      <xdr:colOff>152400</xdr:colOff>
      <xdr:row>1456</xdr:row>
      <xdr:rowOff>133350</xdr:rowOff>
    </xdr:to>
    <xdr:pic>
      <xdr:nvPicPr>
        <xdr:cNvPr id="49" name="Picture 4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80838675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1455</xdr:row>
      <xdr:rowOff>0</xdr:rowOff>
    </xdr:from>
    <xdr:to>
      <xdr:col>5</xdr:col>
      <xdr:colOff>152400</xdr:colOff>
      <xdr:row>1456</xdr:row>
      <xdr:rowOff>133350</xdr:rowOff>
    </xdr:to>
    <xdr:pic>
      <xdr:nvPicPr>
        <xdr:cNvPr id="50" name="Picture 4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81105375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1456</xdr:row>
      <xdr:rowOff>0</xdr:rowOff>
    </xdr:from>
    <xdr:to>
      <xdr:col>5</xdr:col>
      <xdr:colOff>152400</xdr:colOff>
      <xdr:row>1456</xdr:row>
      <xdr:rowOff>47625</xdr:rowOff>
    </xdr:to>
    <xdr:pic>
      <xdr:nvPicPr>
        <xdr:cNvPr id="5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5762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1457</xdr:row>
      <xdr:rowOff>0</xdr:rowOff>
    </xdr:from>
    <xdr:to>
      <xdr:col>5</xdr:col>
      <xdr:colOff>152400</xdr:colOff>
      <xdr:row>1457</xdr:row>
      <xdr:rowOff>104775</xdr:rowOff>
    </xdr:to>
    <xdr:pic>
      <xdr:nvPicPr>
        <xdr:cNvPr id="52" name="Imagem 1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481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1458</xdr:row>
      <xdr:rowOff>0</xdr:rowOff>
    </xdr:from>
    <xdr:to>
      <xdr:col>5</xdr:col>
      <xdr:colOff>152400</xdr:colOff>
      <xdr:row>1458</xdr:row>
      <xdr:rowOff>104775</xdr:rowOff>
    </xdr:to>
    <xdr:pic>
      <xdr:nvPicPr>
        <xdr:cNvPr id="53" name="Imagem 1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291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1459</xdr:row>
      <xdr:rowOff>0</xdr:rowOff>
    </xdr:from>
    <xdr:to>
      <xdr:col>5</xdr:col>
      <xdr:colOff>152400</xdr:colOff>
      <xdr:row>1459</xdr:row>
      <xdr:rowOff>104775</xdr:rowOff>
    </xdr:to>
    <xdr:pic>
      <xdr:nvPicPr>
        <xdr:cNvPr id="54" name="Imagem 1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101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1460</xdr:row>
      <xdr:rowOff>0</xdr:rowOff>
    </xdr:from>
    <xdr:to>
      <xdr:col>5</xdr:col>
      <xdr:colOff>152400</xdr:colOff>
      <xdr:row>1460</xdr:row>
      <xdr:rowOff>104775</xdr:rowOff>
    </xdr:to>
    <xdr:pic>
      <xdr:nvPicPr>
        <xdr:cNvPr id="55" name="Imagem 1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911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1461</xdr:row>
      <xdr:rowOff>0</xdr:rowOff>
    </xdr:from>
    <xdr:to>
      <xdr:col>5</xdr:col>
      <xdr:colOff>152400</xdr:colOff>
      <xdr:row>1461</xdr:row>
      <xdr:rowOff>104775</xdr:rowOff>
    </xdr:to>
    <xdr:pic>
      <xdr:nvPicPr>
        <xdr:cNvPr id="56" name="Imagem 1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721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1462</xdr:row>
      <xdr:rowOff>0</xdr:rowOff>
    </xdr:from>
    <xdr:to>
      <xdr:col>5</xdr:col>
      <xdr:colOff>152400</xdr:colOff>
      <xdr:row>1462</xdr:row>
      <xdr:rowOff>104775</xdr:rowOff>
    </xdr:to>
    <xdr:pic>
      <xdr:nvPicPr>
        <xdr:cNvPr id="57" name="Imagem 1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531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1463</xdr:row>
      <xdr:rowOff>0</xdr:rowOff>
    </xdr:from>
    <xdr:to>
      <xdr:col>5</xdr:col>
      <xdr:colOff>152400</xdr:colOff>
      <xdr:row>1463</xdr:row>
      <xdr:rowOff>104775</xdr:rowOff>
    </xdr:to>
    <xdr:pic>
      <xdr:nvPicPr>
        <xdr:cNvPr id="58" name="Imagem 1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341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1464</xdr:row>
      <xdr:rowOff>0</xdr:rowOff>
    </xdr:from>
    <xdr:to>
      <xdr:col>5</xdr:col>
      <xdr:colOff>152400</xdr:colOff>
      <xdr:row>1467</xdr:row>
      <xdr:rowOff>76200</xdr:rowOff>
    </xdr:to>
    <xdr:pic>
      <xdr:nvPicPr>
        <xdr:cNvPr id="59" name="Imagem 1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15125"/>
          <a:ext cx="152400" cy="76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1465</xdr:row>
      <xdr:rowOff>0</xdr:rowOff>
    </xdr:from>
    <xdr:to>
      <xdr:col>5</xdr:col>
      <xdr:colOff>152400</xdr:colOff>
      <xdr:row>1467</xdr:row>
      <xdr:rowOff>104775</xdr:rowOff>
    </xdr:to>
    <xdr:pic>
      <xdr:nvPicPr>
        <xdr:cNvPr id="60" name="Imagem 20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961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1466</xdr:row>
      <xdr:rowOff>0</xdr:rowOff>
    </xdr:from>
    <xdr:to>
      <xdr:col>5</xdr:col>
      <xdr:colOff>152400</xdr:colOff>
      <xdr:row>1467</xdr:row>
      <xdr:rowOff>104775</xdr:rowOff>
    </xdr:to>
    <xdr:pic>
      <xdr:nvPicPr>
        <xdr:cNvPr id="61" name="Imagem 2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771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1467</xdr:row>
      <xdr:rowOff>0</xdr:rowOff>
    </xdr:from>
    <xdr:to>
      <xdr:col>5</xdr:col>
      <xdr:colOff>152400</xdr:colOff>
      <xdr:row>1467</xdr:row>
      <xdr:rowOff>104775</xdr:rowOff>
    </xdr:to>
    <xdr:pic>
      <xdr:nvPicPr>
        <xdr:cNvPr id="62" name="Imagem 2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581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1468</xdr:row>
      <xdr:rowOff>0</xdr:rowOff>
    </xdr:from>
    <xdr:to>
      <xdr:col>5</xdr:col>
      <xdr:colOff>152400</xdr:colOff>
      <xdr:row>1492</xdr:row>
      <xdr:rowOff>104775</xdr:rowOff>
    </xdr:to>
    <xdr:pic>
      <xdr:nvPicPr>
        <xdr:cNvPr id="63" name="Imagem 2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391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1469</xdr:row>
      <xdr:rowOff>0</xdr:rowOff>
    </xdr:from>
    <xdr:to>
      <xdr:col>5</xdr:col>
      <xdr:colOff>152400</xdr:colOff>
      <xdr:row>1492</xdr:row>
      <xdr:rowOff>104775</xdr:rowOff>
    </xdr:to>
    <xdr:pic>
      <xdr:nvPicPr>
        <xdr:cNvPr id="64" name="Imagem 2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201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1470</xdr:row>
      <xdr:rowOff>0</xdr:rowOff>
    </xdr:from>
    <xdr:to>
      <xdr:col>5</xdr:col>
      <xdr:colOff>152400</xdr:colOff>
      <xdr:row>1492</xdr:row>
      <xdr:rowOff>104775</xdr:rowOff>
    </xdr:to>
    <xdr:pic>
      <xdr:nvPicPr>
        <xdr:cNvPr id="65" name="Imagem 2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011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1471</xdr:row>
      <xdr:rowOff>0</xdr:rowOff>
    </xdr:from>
    <xdr:to>
      <xdr:col>5</xdr:col>
      <xdr:colOff>152400</xdr:colOff>
      <xdr:row>1492</xdr:row>
      <xdr:rowOff>104775</xdr:rowOff>
    </xdr:to>
    <xdr:pic>
      <xdr:nvPicPr>
        <xdr:cNvPr id="66" name="Imagem 2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821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1472</xdr:row>
      <xdr:rowOff>0</xdr:rowOff>
    </xdr:from>
    <xdr:to>
      <xdr:col>5</xdr:col>
      <xdr:colOff>152400</xdr:colOff>
      <xdr:row>1492</xdr:row>
      <xdr:rowOff>104775</xdr:rowOff>
    </xdr:to>
    <xdr:pic>
      <xdr:nvPicPr>
        <xdr:cNvPr id="67" name="Imagem 2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631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1473</xdr:row>
      <xdr:rowOff>0</xdr:rowOff>
    </xdr:from>
    <xdr:to>
      <xdr:col>5</xdr:col>
      <xdr:colOff>152400</xdr:colOff>
      <xdr:row>1492</xdr:row>
      <xdr:rowOff>104775</xdr:rowOff>
    </xdr:to>
    <xdr:pic>
      <xdr:nvPicPr>
        <xdr:cNvPr id="68" name="Imagem 2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441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1474</xdr:row>
      <xdr:rowOff>0</xdr:rowOff>
    </xdr:from>
    <xdr:to>
      <xdr:col>5</xdr:col>
      <xdr:colOff>152400</xdr:colOff>
      <xdr:row>1492</xdr:row>
      <xdr:rowOff>104775</xdr:rowOff>
    </xdr:to>
    <xdr:pic>
      <xdr:nvPicPr>
        <xdr:cNvPr id="69" name="Imagem 2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251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1475</xdr:row>
      <xdr:rowOff>0</xdr:rowOff>
    </xdr:from>
    <xdr:to>
      <xdr:col>5</xdr:col>
      <xdr:colOff>152400</xdr:colOff>
      <xdr:row>1492</xdr:row>
      <xdr:rowOff>104775</xdr:rowOff>
    </xdr:to>
    <xdr:pic>
      <xdr:nvPicPr>
        <xdr:cNvPr id="70" name="Imagem 30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061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1476</xdr:row>
      <xdr:rowOff>0</xdr:rowOff>
    </xdr:from>
    <xdr:to>
      <xdr:col>5</xdr:col>
      <xdr:colOff>152400</xdr:colOff>
      <xdr:row>1492</xdr:row>
      <xdr:rowOff>104775</xdr:rowOff>
    </xdr:to>
    <xdr:pic>
      <xdr:nvPicPr>
        <xdr:cNvPr id="71" name="Imagem 3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871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1477</xdr:row>
      <xdr:rowOff>0</xdr:rowOff>
    </xdr:from>
    <xdr:to>
      <xdr:col>5</xdr:col>
      <xdr:colOff>152400</xdr:colOff>
      <xdr:row>1492</xdr:row>
      <xdr:rowOff>104775</xdr:rowOff>
    </xdr:to>
    <xdr:pic>
      <xdr:nvPicPr>
        <xdr:cNvPr id="72" name="Imagem 3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681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1478</xdr:row>
      <xdr:rowOff>0</xdr:rowOff>
    </xdr:from>
    <xdr:to>
      <xdr:col>5</xdr:col>
      <xdr:colOff>152400</xdr:colOff>
      <xdr:row>1492</xdr:row>
      <xdr:rowOff>104775</xdr:rowOff>
    </xdr:to>
    <xdr:pic>
      <xdr:nvPicPr>
        <xdr:cNvPr id="73" name="Imagem 3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491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1479</xdr:row>
      <xdr:rowOff>0</xdr:rowOff>
    </xdr:from>
    <xdr:to>
      <xdr:col>5</xdr:col>
      <xdr:colOff>152400</xdr:colOff>
      <xdr:row>1492</xdr:row>
      <xdr:rowOff>104775</xdr:rowOff>
    </xdr:to>
    <xdr:pic>
      <xdr:nvPicPr>
        <xdr:cNvPr id="74" name="Imagem 3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301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1480</xdr:row>
      <xdr:rowOff>0</xdr:rowOff>
    </xdr:from>
    <xdr:to>
      <xdr:col>5</xdr:col>
      <xdr:colOff>152400</xdr:colOff>
      <xdr:row>1492</xdr:row>
      <xdr:rowOff>104775</xdr:rowOff>
    </xdr:to>
    <xdr:pic>
      <xdr:nvPicPr>
        <xdr:cNvPr id="75" name="Imagem 3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111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1481</xdr:row>
      <xdr:rowOff>0</xdr:rowOff>
    </xdr:from>
    <xdr:to>
      <xdr:col>5</xdr:col>
      <xdr:colOff>152400</xdr:colOff>
      <xdr:row>1492</xdr:row>
      <xdr:rowOff>104775</xdr:rowOff>
    </xdr:to>
    <xdr:pic>
      <xdr:nvPicPr>
        <xdr:cNvPr id="76" name="Imagem 3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921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1482</xdr:row>
      <xdr:rowOff>0</xdr:rowOff>
    </xdr:from>
    <xdr:to>
      <xdr:col>5</xdr:col>
      <xdr:colOff>152400</xdr:colOff>
      <xdr:row>1492</xdr:row>
      <xdr:rowOff>104775</xdr:rowOff>
    </xdr:to>
    <xdr:pic>
      <xdr:nvPicPr>
        <xdr:cNvPr id="77" name="Imagem 3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731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1483</xdr:row>
      <xdr:rowOff>0</xdr:rowOff>
    </xdr:from>
    <xdr:to>
      <xdr:col>5</xdr:col>
      <xdr:colOff>152400</xdr:colOff>
      <xdr:row>1492</xdr:row>
      <xdr:rowOff>104775</xdr:rowOff>
    </xdr:to>
    <xdr:pic>
      <xdr:nvPicPr>
        <xdr:cNvPr id="78" name="Imagem 3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541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1484</xdr:row>
      <xdr:rowOff>0</xdr:rowOff>
    </xdr:from>
    <xdr:to>
      <xdr:col>5</xdr:col>
      <xdr:colOff>152400</xdr:colOff>
      <xdr:row>1492</xdr:row>
      <xdr:rowOff>104775</xdr:rowOff>
    </xdr:to>
    <xdr:pic>
      <xdr:nvPicPr>
        <xdr:cNvPr id="79" name="Imagem 3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351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1485</xdr:row>
      <xdr:rowOff>0</xdr:rowOff>
    </xdr:from>
    <xdr:to>
      <xdr:col>5</xdr:col>
      <xdr:colOff>152400</xdr:colOff>
      <xdr:row>1492</xdr:row>
      <xdr:rowOff>104775</xdr:rowOff>
    </xdr:to>
    <xdr:pic>
      <xdr:nvPicPr>
        <xdr:cNvPr id="80" name="Imagem 40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161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1486</xdr:row>
      <xdr:rowOff>0</xdr:rowOff>
    </xdr:from>
    <xdr:to>
      <xdr:col>5</xdr:col>
      <xdr:colOff>152400</xdr:colOff>
      <xdr:row>1492</xdr:row>
      <xdr:rowOff>104775</xdr:rowOff>
    </xdr:to>
    <xdr:pic>
      <xdr:nvPicPr>
        <xdr:cNvPr id="81" name="Imagem 4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971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1487</xdr:row>
      <xdr:rowOff>0</xdr:rowOff>
    </xdr:from>
    <xdr:to>
      <xdr:col>5</xdr:col>
      <xdr:colOff>152400</xdr:colOff>
      <xdr:row>1492</xdr:row>
      <xdr:rowOff>104775</xdr:rowOff>
    </xdr:to>
    <xdr:pic>
      <xdr:nvPicPr>
        <xdr:cNvPr id="82" name="Imagem 4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781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1488</xdr:row>
      <xdr:rowOff>0</xdr:rowOff>
    </xdr:from>
    <xdr:to>
      <xdr:col>5</xdr:col>
      <xdr:colOff>152400</xdr:colOff>
      <xdr:row>1492</xdr:row>
      <xdr:rowOff>104775</xdr:rowOff>
    </xdr:to>
    <xdr:pic>
      <xdr:nvPicPr>
        <xdr:cNvPr id="83" name="Imagem 4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591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1489</xdr:row>
      <xdr:rowOff>0</xdr:rowOff>
    </xdr:from>
    <xdr:to>
      <xdr:col>5</xdr:col>
      <xdr:colOff>152400</xdr:colOff>
      <xdr:row>1492</xdr:row>
      <xdr:rowOff>104775</xdr:rowOff>
    </xdr:to>
    <xdr:pic>
      <xdr:nvPicPr>
        <xdr:cNvPr id="84" name="Imagem 4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401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1490</xdr:row>
      <xdr:rowOff>0</xdr:rowOff>
    </xdr:from>
    <xdr:to>
      <xdr:col>5</xdr:col>
      <xdr:colOff>152400</xdr:colOff>
      <xdr:row>1492</xdr:row>
      <xdr:rowOff>104775</xdr:rowOff>
    </xdr:to>
    <xdr:pic>
      <xdr:nvPicPr>
        <xdr:cNvPr id="85" name="Imagem 4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211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1491</xdr:row>
      <xdr:rowOff>0</xdr:rowOff>
    </xdr:from>
    <xdr:to>
      <xdr:col>5</xdr:col>
      <xdr:colOff>152400</xdr:colOff>
      <xdr:row>1492</xdr:row>
      <xdr:rowOff>104775</xdr:rowOff>
    </xdr:to>
    <xdr:pic>
      <xdr:nvPicPr>
        <xdr:cNvPr id="8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021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1492</xdr:row>
      <xdr:rowOff>0</xdr:rowOff>
    </xdr:from>
    <xdr:to>
      <xdr:col>4</xdr:col>
      <xdr:colOff>152400</xdr:colOff>
      <xdr:row>1492</xdr:row>
      <xdr:rowOff>104775</xdr:rowOff>
    </xdr:to>
    <xdr:pic>
      <xdr:nvPicPr>
        <xdr:cNvPr id="87" name="Imagem 4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831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1492</xdr:row>
      <xdr:rowOff>0</xdr:rowOff>
    </xdr:from>
    <xdr:to>
      <xdr:col>4</xdr:col>
      <xdr:colOff>152400</xdr:colOff>
      <xdr:row>1492</xdr:row>
      <xdr:rowOff>104775</xdr:rowOff>
    </xdr:to>
    <xdr:pic>
      <xdr:nvPicPr>
        <xdr:cNvPr id="88" name="Imagem 4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641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1492</xdr:row>
      <xdr:rowOff>0</xdr:rowOff>
    </xdr:from>
    <xdr:to>
      <xdr:col>4</xdr:col>
      <xdr:colOff>152400</xdr:colOff>
      <xdr:row>1492</xdr:row>
      <xdr:rowOff>104775</xdr:rowOff>
    </xdr:to>
    <xdr:pic>
      <xdr:nvPicPr>
        <xdr:cNvPr id="89" name="Imagem 4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451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1456</xdr:row>
      <xdr:rowOff>0</xdr:rowOff>
    </xdr:from>
    <xdr:ext cx="152400" cy="47625"/>
    <xdr:pic>
      <xdr:nvPicPr>
        <xdr:cNvPr id="90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73033912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1457</xdr:row>
      <xdr:rowOff>0</xdr:rowOff>
    </xdr:from>
    <xdr:ext cx="152400" cy="104775"/>
    <xdr:pic>
      <xdr:nvPicPr>
        <xdr:cNvPr id="91" name="Imagem 1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73358882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1458</xdr:row>
      <xdr:rowOff>0</xdr:rowOff>
    </xdr:from>
    <xdr:ext cx="152400" cy="104775"/>
    <xdr:pic>
      <xdr:nvPicPr>
        <xdr:cNvPr id="92" name="Imagem 1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73683853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1459</xdr:row>
      <xdr:rowOff>0</xdr:rowOff>
    </xdr:from>
    <xdr:ext cx="152400" cy="104775"/>
    <xdr:pic>
      <xdr:nvPicPr>
        <xdr:cNvPr id="93" name="Imagem 1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74008824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1460</xdr:row>
      <xdr:rowOff>0</xdr:rowOff>
    </xdr:from>
    <xdr:ext cx="152400" cy="104775"/>
    <xdr:pic>
      <xdr:nvPicPr>
        <xdr:cNvPr id="94" name="Imagem 1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74333794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1461</xdr:row>
      <xdr:rowOff>0</xdr:rowOff>
    </xdr:from>
    <xdr:ext cx="152400" cy="104775"/>
    <xdr:pic>
      <xdr:nvPicPr>
        <xdr:cNvPr id="95" name="Imagem 1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7465876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1462</xdr:row>
      <xdr:rowOff>0</xdr:rowOff>
    </xdr:from>
    <xdr:ext cx="152400" cy="104775"/>
    <xdr:pic>
      <xdr:nvPicPr>
        <xdr:cNvPr id="96" name="Imagem 1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7498373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1463</xdr:row>
      <xdr:rowOff>0</xdr:rowOff>
    </xdr:from>
    <xdr:ext cx="152400" cy="104775"/>
    <xdr:pic>
      <xdr:nvPicPr>
        <xdr:cNvPr id="97" name="Imagem 1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7530870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1464</xdr:row>
      <xdr:rowOff>0</xdr:rowOff>
    </xdr:from>
    <xdr:ext cx="152400" cy="76200"/>
    <xdr:pic>
      <xdr:nvPicPr>
        <xdr:cNvPr id="98" name="Imagem 1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75633676"/>
          <a:ext cx="152400" cy="76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1465</xdr:row>
      <xdr:rowOff>0</xdr:rowOff>
    </xdr:from>
    <xdr:ext cx="152400" cy="104775"/>
    <xdr:pic>
      <xdr:nvPicPr>
        <xdr:cNvPr id="99" name="Imagem 20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75958647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1466</xdr:row>
      <xdr:rowOff>0</xdr:rowOff>
    </xdr:from>
    <xdr:ext cx="152400" cy="104775"/>
    <xdr:pic>
      <xdr:nvPicPr>
        <xdr:cNvPr id="100" name="Imagem 2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76283618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1467</xdr:row>
      <xdr:rowOff>0</xdr:rowOff>
    </xdr:from>
    <xdr:ext cx="152400" cy="104775"/>
    <xdr:pic>
      <xdr:nvPicPr>
        <xdr:cNvPr id="101" name="Imagem 2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76608588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1468</xdr:row>
      <xdr:rowOff>0</xdr:rowOff>
    </xdr:from>
    <xdr:ext cx="152400" cy="104775"/>
    <xdr:pic>
      <xdr:nvPicPr>
        <xdr:cNvPr id="102" name="Imagem 2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6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76933559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1469</xdr:row>
      <xdr:rowOff>0</xdr:rowOff>
    </xdr:from>
    <xdr:ext cx="152400" cy="104775"/>
    <xdr:pic>
      <xdr:nvPicPr>
        <xdr:cNvPr id="103" name="Imagem 2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6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77258529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1470</xdr:row>
      <xdr:rowOff>0</xdr:rowOff>
    </xdr:from>
    <xdr:ext cx="152400" cy="104775"/>
    <xdr:pic>
      <xdr:nvPicPr>
        <xdr:cNvPr id="104" name="Imagem 2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6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7758350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1471</xdr:row>
      <xdr:rowOff>0</xdr:rowOff>
    </xdr:from>
    <xdr:ext cx="152400" cy="104775"/>
    <xdr:pic>
      <xdr:nvPicPr>
        <xdr:cNvPr id="105" name="Imagem 2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6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77908471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1472</xdr:row>
      <xdr:rowOff>0</xdr:rowOff>
    </xdr:from>
    <xdr:ext cx="152400" cy="104775"/>
    <xdr:pic>
      <xdr:nvPicPr>
        <xdr:cNvPr id="106" name="Imagem 2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6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78233441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1473</xdr:row>
      <xdr:rowOff>0</xdr:rowOff>
    </xdr:from>
    <xdr:ext cx="152400" cy="104775"/>
    <xdr:pic>
      <xdr:nvPicPr>
        <xdr:cNvPr id="107" name="Imagem 2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6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78558412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1474</xdr:row>
      <xdr:rowOff>0</xdr:rowOff>
    </xdr:from>
    <xdr:ext cx="152400" cy="104775"/>
    <xdr:pic>
      <xdr:nvPicPr>
        <xdr:cNvPr id="108" name="Imagem 2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6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78883382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1475</xdr:row>
      <xdr:rowOff>0</xdr:rowOff>
    </xdr:from>
    <xdr:ext cx="152400" cy="104775"/>
    <xdr:pic>
      <xdr:nvPicPr>
        <xdr:cNvPr id="109" name="Imagem 30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6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79208353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1476</xdr:row>
      <xdr:rowOff>0</xdr:rowOff>
    </xdr:from>
    <xdr:ext cx="152400" cy="104775"/>
    <xdr:pic>
      <xdr:nvPicPr>
        <xdr:cNvPr id="110" name="Imagem 3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6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79533324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1477</xdr:row>
      <xdr:rowOff>0</xdr:rowOff>
    </xdr:from>
    <xdr:ext cx="152400" cy="104775"/>
    <xdr:pic>
      <xdr:nvPicPr>
        <xdr:cNvPr id="111" name="Imagem 3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6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79858294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1478</xdr:row>
      <xdr:rowOff>0</xdr:rowOff>
    </xdr:from>
    <xdr:ext cx="152400" cy="104775"/>
    <xdr:pic>
      <xdr:nvPicPr>
        <xdr:cNvPr id="112" name="Imagem 3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7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8018326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1479</xdr:row>
      <xdr:rowOff>0</xdr:rowOff>
    </xdr:from>
    <xdr:ext cx="152400" cy="104775"/>
    <xdr:pic>
      <xdr:nvPicPr>
        <xdr:cNvPr id="113" name="Imagem 3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7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8050823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1480</xdr:row>
      <xdr:rowOff>0</xdr:rowOff>
    </xdr:from>
    <xdr:ext cx="152400" cy="104775"/>
    <xdr:pic>
      <xdr:nvPicPr>
        <xdr:cNvPr id="114" name="Imagem 3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7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8083320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1481</xdr:row>
      <xdr:rowOff>0</xdr:rowOff>
    </xdr:from>
    <xdr:ext cx="152400" cy="104775"/>
    <xdr:pic>
      <xdr:nvPicPr>
        <xdr:cNvPr id="115" name="Imagem 3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7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8115817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1482</xdr:row>
      <xdr:rowOff>0</xdr:rowOff>
    </xdr:from>
    <xdr:ext cx="152400" cy="104775"/>
    <xdr:pic>
      <xdr:nvPicPr>
        <xdr:cNvPr id="116" name="Imagem 3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7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81483147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1483</xdr:row>
      <xdr:rowOff>0</xdr:rowOff>
    </xdr:from>
    <xdr:ext cx="152400" cy="104775"/>
    <xdr:pic>
      <xdr:nvPicPr>
        <xdr:cNvPr id="117" name="Imagem 3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7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81808118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1484</xdr:row>
      <xdr:rowOff>0</xdr:rowOff>
    </xdr:from>
    <xdr:ext cx="152400" cy="104775"/>
    <xdr:pic>
      <xdr:nvPicPr>
        <xdr:cNvPr id="118" name="Imagem 3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7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82133088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1485</xdr:row>
      <xdr:rowOff>0</xdr:rowOff>
    </xdr:from>
    <xdr:ext cx="152400" cy="104775"/>
    <xdr:pic>
      <xdr:nvPicPr>
        <xdr:cNvPr id="119" name="Imagem 40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7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82458059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1486</xdr:row>
      <xdr:rowOff>0</xdr:rowOff>
    </xdr:from>
    <xdr:ext cx="152400" cy="104775"/>
    <xdr:pic>
      <xdr:nvPicPr>
        <xdr:cNvPr id="120" name="Imagem 4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7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82783029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1487</xdr:row>
      <xdr:rowOff>0</xdr:rowOff>
    </xdr:from>
    <xdr:ext cx="152400" cy="104775"/>
    <xdr:pic>
      <xdr:nvPicPr>
        <xdr:cNvPr id="121" name="Imagem 4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7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8310800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1488</xdr:row>
      <xdr:rowOff>0</xdr:rowOff>
    </xdr:from>
    <xdr:ext cx="152400" cy="104775"/>
    <xdr:pic>
      <xdr:nvPicPr>
        <xdr:cNvPr id="122" name="Imagem 4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7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83432971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1489</xdr:row>
      <xdr:rowOff>0</xdr:rowOff>
    </xdr:from>
    <xdr:ext cx="152400" cy="104775"/>
    <xdr:pic>
      <xdr:nvPicPr>
        <xdr:cNvPr id="123" name="Imagem 4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7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83757941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1490</xdr:row>
      <xdr:rowOff>0</xdr:rowOff>
    </xdr:from>
    <xdr:ext cx="152400" cy="104775"/>
    <xdr:pic>
      <xdr:nvPicPr>
        <xdr:cNvPr id="124" name="Imagem 4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7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84082912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1491</xdr:row>
      <xdr:rowOff>0</xdr:rowOff>
    </xdr:from>
    <xdr:ext cx="152400" cy="104775"/>
    <xdr:pic>
      <xdr:nvPicPr>
        <xdr:cNvPr id="125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7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84407882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1492</xdr:row>
      <xdr:rowOff>0</xdr:rowOff>
    </xdr:from>
    <xdr:ext cx="152400" cy="104775"/>
    <xdr:pic>
      <xdr:nvPicPr>
        <xdr:cNvPr id="126" name="Imagem 4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7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84732853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1492</xdr:row>
      <xdr:rowOff>0</xdr:rowOff>
    </xdr:from>
    <xdr:ext cx="152400" cy="104775"/>
    <xdr:pic>
      <xdr:nvPicPr>
        <xdr:cNvPr id="127" name="Imagem 4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7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85057824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1492</xdr:row>
      <xdr:rowOff>0</xdr:rowOff>
    </xdr:from>
    <xdr:ext cx="152400" cy="104775"/>
    <xdr:pic>
      <xdr:nvPicPr>
        <xdr:cNvPr id="128" name="Imagem 4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8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85382794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1457</xdr:row>
      <xdr:rowOff>0</xdr:rowOff>
    </xdr:from>
    <xdr:ext cx="152400" cy="47625"/>
    <xdr:pic>
      <xdr:nvPicPr>
        <xdr:cNvPr id="12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8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73033912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1458</xdr:row>
      <xdr:rowOff>0</xdr:rowOff>
    </xdr:from>
    <xdr:ext cx="152400" cy="47625"/>
    <xdr:pic>
      <xdr:nvPicPr>
        <xdr:cNvPr id="130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8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73033912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1459</xdr:row>
      <xdr:rowOff>0</xdr:rowOff>
    </xdr:from>
    <xdr:ext cx="152400" cy="47625"/>
    <xdr:pic>
      <xdr:nvPicPr>
        <xdr:cNvPr id="13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8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73033912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1460</xdr:row>
      <xdr:rowOff>0</xdr:rowOff>
    </xdr:from>
    <xdr:ext cx="152400" cy="47625"/>
    <xdr:pic>
      <xdr:nvPicPr>
        <xdr:cNvPr id="132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8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73033912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1461</xdr:row>
      <xdr:rowOff>0</xdr:rowOff>
    </xdr:from>
    <xdr:ext cx="152400" cy="47625"/>
    <xdr:pic>
      <xdr:nvPicPr>
        <xdr:cNvPr id="13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8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73033912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1462</xdr:row>
      <xdr:rowOff>0</xdr:rowOff>
    </xdr:from>
    <xdr:ext cx="152400" cy="47625"/>
    <xdr:pic>
      <xdr:nvPicPr>
        <xdr:cNvPr id="134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8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73033912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1463</xdr:row>
      <xdr:rowOff>0</xdr:rowOff>
    </xdr:from>
    <xdr:ext cx="152400" cy="47625"/>
    <xdr:pic>
      <xdr:nvPicPr>
        <xdr:cNvPr id="13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8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73033912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1464</xdr:row>
      <xdr:rowOff>0</xdr:rowOff>
    </xdr:from>
    <xdr:ext cx="152400" cy="47625"/>
    <xdr:pic>
      <xdr:nvPicPr>
        <xdr:cNvPr id="136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8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73033912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1465</xdr:row>
      <xdr:rowOff>0</xdr:rowOff>
    </xdr:from>
    <xdr:ext cx="152400" cy="47625"/>
    <xdr:pic>
      <xdr:nvPicPr>
        <xdr:cNvPr id="13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8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73033912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1466</xdr:row>
      <xdr:rowOff>0</xdr:rowOff>
    </xdr:from>
    <xdr:ext cx="152400" cy="47625"/>
    <xdr:pic>
      <xdr:nvPicPr>
        <xdr:cNvPr id="138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8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73033912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1467</xdr:row>
      <xdr:rowOff>0</xdr:rowOff>
    </xdr:from>
    <xdr:ext cx="152400" cy="47625"/>
    <xdr:pic>
      <xdr:nvPicPr>
        <xdr:cNvPr id="13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8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73033912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1468</xdr:row>
      <xdr:rowOff>0</xdr:rowOff>
    </xdr:from>
    <xdr:ext cx="152400" cy="47625"/>
    <xdr:pic>
      <xdr:nvPicPr>
        <xdr:cNvPr id="140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8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73033912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1469</xdr:row>
      <xdr:rowOff>0</xdr:rowOff>
    </xdr:from>
    <xdr:ext cx="152400" cy="47625"/>
    <xdr:pic>
      <xdr:nvPicPr>
        <xdr:cNvPr id="14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8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73033912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1470</xdr:row>
      <xdr:rowOff>0</xdr:rowOff>
    </xdr:from>
    <xdr:ext cx="152400" cy="47625"/>
    <xdr:pic>
      <xdr:nvPicPr>
        <xdr:cNvPr id="142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8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73033912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1471</xdr:row>
      <xdr:rowOff>0</xdr:rowOff>
    </xdr:from>
    <xdr:ext cx="152400" cy="47625"/>
    <xdr:pic>
      <xdr:nvPicPr>
        <xdr:cNvPr id="14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8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73033912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1472</xdr:row>
      <xdr:rowOff>0</xdr:rowOff>
    </xdr:from>
    <xdr:ext cx="152400" cy="47625"/>
    <xdr:pic>
      <xdr:nvPicPr>
        <xdr:cNvPr id="144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9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73033912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1473</xdr:row>
      <xdr:rowOff>0</xdr:rowOff>
    </xdr:from>
    <xdr:ext cx="152400" cy="47625"/>
    <xdr:pic>
      <xdr:nvPicPr>
        <xdr:cNvPr id="14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9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73033912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1474</xdr:row>
      <xdr:rowOff>0</xdr:rowOff>
    </xdr:from>
    <xdr:ext cx="152400" cy="47625"/>
    <xdr:pic>
      <xdr:nvPicPr>
        <xdr:cNvPr id="146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9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73033912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1475</xdr:row>
      <xdr:rowOff>0</xdr:rowOff>
    </xdr:from>
    <xdr:ext cx="152400" cy="47625"/>
    <xdr:pic>
      <xdr:nvPicPr>
        <xdr:cNvPr id="14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9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73033912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1476</xdr:row>
      <xdr:rowOff>0</xdr:rowOff>
    </xdr:from>
    <xdr:ext cx="152400" cy="47625"/>
    <xdr:pic>
      <xdr:nvPicPr>
        <xdr:cNvPr id="148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9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73033912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1477</xdr:row>
      <xdr:rowOff>0</xdr:rowOff>
    </xdr:from>
    <xdr:ext cx="152400" cy="47625"/>
    <xdr:pic>
      <xdr:nvPicPr>
        <xdr:cNvPr id="14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9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73033912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1478</xdr:row>
      <xdr:rowOff>0</xdr:rowOff>
    </xdr:from>
    <xdr:ext cx="152400" cy="47625"/>
    <xdr:pic>
      <xdr:nvPicPr>
        <xdr:cNvPr id="150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9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73033912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1479</xdr:row>
      <xdr:rowOff>0</xdr:rowOff>
    </xdr:from>
    <xdr:ext cx="152400" cy="47625"/>
    <xdr:pic>
      <xdr:nvPicPr>
        <xdr:cNvPr id="15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9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73033912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1480</xdr:row>
      <xdr:rowOff>0</xdr:rowOff>
    </xdr:from>
    <xdr:ext cx="152400" cy="47625"/>
    <xdr:pic>
      <xdr:nvPicPr>
        <xdr:cNvPr id="152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9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73033912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1481</xdr:row>
      <xdr:rowOff>0</xdr:rowOff>
    </xdr:from>
    <xdr:ext cx="152400" cy="47625"/>
    <xdr:pic>
      <xdr:nvPicPr>
        <xdr:cNvPr id="15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9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73033912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1482</xdr:row>
      <xdr:rowOff>0</xdr:rowOff>
    </xdr:from>
    <xdr:ext cx="152400" cy="47625"/>
    <xdr:pic>
      <xdr:nvPicPr>
        <xdr:cNvPr id="154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9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73033912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1483</xdr:row>
      <xdr:rowOff>0</xdr:rowOff>
    </xdr:from>
    <xdr:ext cx="152400" cy="47625"/>
    <xdr:pic>
      <xdr:nvPicPr>
        <xdr:cNvPr id="15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9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73033912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1484</xdr:row>
      <xdr:rowOff>0</xdr:rowOff>
    </xdr:from>
    <xdr:ext cx="152400" cy="47625"/>
    <xdr:pic>
      <xdr:nvPicPr>
        <xdr:cNvPr id="156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9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73033912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1485</xdr:row>
      <xdr:rowOff>0</xdr:rowOff>
    </xdr:from>
    <xdr:ext cx="152400" cy="47625"/>
    <xdr:pic>
      <xdr:nvPicPr>
        <xdr:cNvPr id="15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9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73033912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1486</xdr:row>
      <xdr:rowOff>0</xdr:rowOff>
    </xdr:from>
    <xdr:ext cx="152400" cy="47625"/>
    <xdr:pic>
      <xdr:nvPicPr>
        <xdr:cNvPr id="158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9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73033912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1487</xdr:row>
      <xdr:rowOff>0</xdr:rowOff>
    </xdr:from>
    <xdr:ext cx="152400" cy="47625"/>
    <xdr:pic>
      <xdr:nvPicPr>
        <xdr:cNvPr id="15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9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73033912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1488</xdr:row>
      <xdr:rowOff>0</xdr:rowOff>
    </xdr:from>
    <xdr:ext cx="152400" cy="47625"/>
    <xdr:pic>
      <xdr:nvPicPr>
        <xdr:cNvPr id="160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A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73033912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1489</xdr:row>
      <xdr:rowOff>0</xdr:rowOff>
    </xdr:from>
    <xdr:ext cx="152400" cy="47625"/>
    <xdr:pic>
      <xdr:nvPicPr>
        <xdr:cNvPr id="16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A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73033912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1490</xdr:row>
      <xdr:rowOff>0</xdr:rowOff>
    </xdr:from>
    <xdr:ext cx="152400" cy="47625"/>
    <xdr:pic>
      <xdr:nvPicPr>
        <xdr:cNvPr id="162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A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73033912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1491</xdr:row>
      <xdr:rowOff>0</xdr:rowOff>
    </xdr:from>
    <xdr:ext cx="152400" cy="47625"/>
    <xdr:pic>
      <xdr:nvPicPr>
        <xdr:cNvPr id="16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A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73033912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1492</xdr:row>
      <xdr:rowOff>0</xdr:rowOff>
    </xdr:from>
    <xdr:ext cx="152400" cy="47625"/>
    <xdr:pic>
      <xdr:nvPicPr>
        <xdr:cNvPr id="164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A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73033912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1492</xdr:row>
      <xdr:rowOff>0</xdr:rowOff>
    </xdr:from>
    <xdr:ext cx="152400" cy="47625"/>
    <xdr:pic>
      <xdr:nvPicPr>
        <xdr:cNvPr id="16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A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73033912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1492</xdr:row>
      <xdr:rowOff>0</xdr:rowOff>
    </xdr:from>
    <xdr:ext cx="152400" cy="47625"/>
    <xdr:pic>
      <xdr:nvPicPr>
        <xdr:cNvPr id="166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A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73033912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4</xdr:col>
      <xdr:colOff>0</xdr:colOff>
      <xdr:row>1492</xdr:row>
      <xdr:rowOff>0</xdr:rowOff>
    </xdr:from>
    <xdr:to>
      <xdr:col>4</xdr:col>
      <xdr:colOff>152400</xdr:colOff>
      <xdr:row>1492</xdr:row>
      <xdr:rowOff>152400</xdr:rowOff>
    </xdr:to>
    <xdr:pic>
      <xdr:nvPicPr>
        <xdr:cNvPr id="198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C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1493</xdr:row>
      <xdr:rowOff>0</xdr:rowOff>
    </xdr:from>
    <xdr:to>
      <xdr:col>4</xdr:col>
      <xdr:colOff>152400</xdr:colOff>
      <xdr:row>1493</xdr:row>
      <xdr:rowOff>152400</xdr:rowOff>
    </xdr:to>
    <xdr:pic>
      <xdr:nvPicPr>
        <xdr:cNvPr id="199" name="Imagem 1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C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861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1494</xdr:row>
      <xdr:rowOff>0</xdr:rowOff>
    </xdr:from>
    <xdr:to>
      <xdr:col>4</xdr:col>
      <xdr:colOff>152400</xdr:colOff>
      <xdr:row>1494</xdr:row>
      <xdr:rowOff>152400</xdr:rowOff>
    </xdr:to>
    <xdr:pic>
      <xdr:nvPicPr>
        <xdr:cNvPr id="200" name="Imagem 1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C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766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1495</xdr:row>
      <xdr:rowOff>0</xdr:rowOff>
    </xdr:from>
    <xdr:to>
      <xdr:col>4</xdr:col>
      <xdr:colOff>152400</xdr:colOff>
      <xdr:row>1497</xdr:row>
      <xdr:rowOff>152400</xdr:rowOff>
    </xdr:to>
    <xdr:pic>
      <xdr:nvPicPr>
        <xdr:cNvPr id="201" name="Imagem 1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C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671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1496</xdr:row>
      <xdr:rowOff>0</xdr:rowOff>
    </xdr:from>
    <xdr:to>
      <xdr:col>4</xdr:col>
      <xdr:colOff>152400</xdr:colOff>
      <xdr:row>1497</xdr:row>
      <xdr:rowOff>152400</xdr:rowOff>
    </xdr:to>
    <xdr:pic>
      <xdr:nvPicPr>
        <xdr:cNvPr id="202" name="Imagem 1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C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481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1497</xdr:row>
      <xdr:rowOff>0</xdr:rowOff>
    </xdr:from>
    <xdr:to>
      <xdr:col>4</xdr:col>
      <xdr:colOff>152400</xdr:colOff>
      <xdr:row>1497</xdr:row>
      <xdr:rowOff>152400</xdr:rowOff>
    </xdr:to>
    <xdr:pic>
      <xdr:nvPicPr>
        <xdr:cNvPr id="203" name="Imagem 1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C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386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1498</xdr:row>
      <xdr:rowOff>0</xdr:rowOff>
    </xdr:from>
    <xdr:to>
      <xdr:col>4</xdr:col>
      <xdr:colOff>152400</xdr:colOff>
      <xdr:row>1498</xdr:row>
      <xdr:rowOff>152400</xdr:rowOff>
    </xdr:to>
    <xdr:pic>
      <xdr:nvPicPr>
        <xdr:cNvPr id="204" name="Imagem 1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C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196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1499</xdr:row>
      <xdr:rowOff>0</xdr:rowOff>
    </xdr:from>
    <xdr:to>
      <xdr:col>4</xdr:col>
      <xdr:colOff>152400</xdr:colOff>
      <xdr:row>1499</xdr:row>
      <xdr:rowOff>152400</xdr:rowOff>
    </xdr:to>
    <xdr:pic>
      <xdr:nvPicPr>
        <xdr:cNvPr id="205" name="Imagem 1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C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101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1500</xdr:row>
      <xdr:rowOff>0</xdr:rowOff>
    </xdr:from>
    <xdr:to>
      <xdr:col>4</xdr:col>
      <xdr:colOff>152400</xdr:colOff>
      <xdr:row>1500</xdr:row>
      <xdr:rowOff>152400</xdr:rowOff>
    </xdr:to>
    <xdr:pic>
      <xdr:nvPicPr>
        <xdr:cNvPr id="206" name="Imagem 1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C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816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1501</xdr:row>
      <xdr:rowOff>0</xdr:rowOff>
    </xdr:from>
    <xdr:to>
      <xdr:col>4</xdr:col>
      <xdr:colOff>152400</xdr:colOff>
      <xdr:row>1502</xdr:row>
      <xdr:rowOff>152400</xdr:rowOff>
    </xdr:to>
    <xdr:pic>
      <xdr:nvPicPr>
        <xdr:cNvPr id="207" name="Imagem 20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C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721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1502</xdr:row>
      <xdr:rowOff>0</xdr:rowOff>
    </xdr:from>
    <xdr:to>
      <xdr:col>4</xdr:col>
      <xdr:colOff>152400</xdr:colOff>
      <xdr:row>1502</xdr:row>
      <xdr:rowOff>152400</xdr:rowOff>
    </xdr:to>
    <xdr:pic>
      <xdr:nvPicPr>
        <xdr:cNvPr id="208" name="Imagem 2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D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531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1503</xdr:row>
      <xdr:rowOff>0</xdr:rowOff>
    </xdr:from>
    <xdr:to>
      <xdr:col>4</xdr:col>
      <xdr:colOff>152400</xdr:colOff>
      <xdr:row>1520</xdr:row>
      <xdr:rowOff>152400</xdr:rowOff>
    </xdr:to>
    <xdr:pic>
      <xdr:nvPicPr>
        <xdr:cNvPr id="209" name="Imagem 2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D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436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1504</xdr:row>
      <xdr:rowOff>0</xdr:rowOff>
    </xdr:from>
    <xdr:to>
      <xdr:col>4</xdr:col>
      <xdr:colOff>152400</xdr:colOff>
      <xdr:row>1520</xdr:row>
      <xdr:rowOff>152400</xdr:rowOff>
    </xdr:to>
    <xdr:pic>
      <xdr:nvPicPr>
        <xdr:cNvPr id="210" name="Imagem 2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D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341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1505</xdr:row>
      <xdr:rowOff>0</xdr:rowOff>
    </xdr:from>
    <xdr:to>
      <xdr:col>4</xdr:col>
      <xdr:colOff>152400</xdr:colOff>
      <xdr:row>1520</xdr:row>
      <xdr:rowOff>152400</xdr:rowOff>
    </xdr:to>
    <xdr:pic>
      <xdr:nvPicPr>
        <xdr:cNvPr id="211" name="Imagem 2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D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246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1506</xdr:row>
      <xdr:rowOff>0</xdr:rowOff>
    </xdr:from>
    <xdr:to>
      <xdr:col>4</xdr:col>
      <xdr:colOff>152400</xdr:colOff>
      <xdr:row>1520</xdr:row>
      <xdr:rowOff>152400</xdr:rowOff>
    </xdr:to>
    <xdr:pic>
      <xdr:nvPicPr>
        <xdr:cNvPr id="212" name="Imagem 2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D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151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1507</xdr:row>
      <xdr:rowOff>0</xdr:rowOff>
    </xdr:from>
    <xdr:to>
      <xdr:col>4</xdr:col>
      <xdr:colOff>152400</xdr:colOff>
      <xdr:row>1520</xdr:row>
      <xdr:rowOff>152400</xdr:rowOff>
    </xdr:to>
    <xdr:pic>
      <xdr:nvPicPr>
        <xdr:cNvPr id="213" name="Imagem 2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D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056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1508</xdr:row>
      <xdr:rowOff>0</xdr:rowOff>
    </xdr:from>
    <xdr:to>
      <xdr:col>4</xdr:col>
      <xdr:colOff>152400</xdr:colOff>
      <xdr:row>1520</xdr:row>
      <xdr:rowOff>152400</xdr:rowOff>
    </xdr:to>
    <xdr:pic>
      <xdr:nvPicPr>
        <xdr:cNvPr id="214" name="Imagem 2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D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866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1509</xdr:row>
      <xdr:rowOff>0</xdr:rowOff>
    </xdr:from>
    <xdr:to>
      <xdr:col>4</xdr:col>
      <xdr:colOff>152400</xdr:colOff>
      <xdr:row>1520</xdr:row>
      <xdr:rowOff>152400</xdr:rowOff>
    </xdr:to>
    <xdr:pic>
      <xdr:nvPicPr>
        <xdr:cNvPr id="215" name="Imagem 2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D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581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1510</xdr:row>
      <xdr:rowOff>0</xdr:rowOff>
    </xdr:from>
    <xdr:to>
      <xdr:col>4</xdr:col>
      <xdr:colOff>152400</xdr:colOff>
      <xdr:row>1520</xdr:row>
      <xdr:rowOff>152400</xdr:rowOff>
    </xdr:to>
    <xdr:pic>
      <xdr:nvPicPr>
        <xdr:cNvPr id="216" name="Imagem 2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D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391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1511</xdr:row>
      <xdr:rowOff>0</xdr:rowOff>
    </xdr:from>
    <xdr:to>
      <xdr:col>4</xdr:col>
      <xdr:colOff>152400</xdr:colOff>
      <xdr:row>1520</xdr:row>
      <xdr:rowOff>152400</xdr:rowOff>
    </xdr:to>
    <xdr:pic>
      <xdr:nvPicPr>
        <xdr:cNvPr id="217" name="Imagem 30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D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106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1512</xdr:row>
      <xdr:rowOff>0</xdr:rowOff>
    </xdr:from>
    <xdr:to>
      <xdr:col>4</xdr:col>
      <xdr:colOff>152400</xdr:colOff>
      <xdr:row>1520</xdr:row>
      <xdr:rowOff>152400</xdr:rowOff>
    </xdr:to>
    <xdr:pic>
      <xdr:nvPicPr>
        <xdr:cNvPr id="218" name="Imagem 3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D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821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1513</xdr:row>
      <xdr:rowOff>0</xdr:rowOff>
    </xdr:from>
    <xdr:to>
      <xdr:col>4</xdr:col>
      <xdr:colOff>152400</xdr:colOff>
      <xdr:row>1520</xdr:row>
      <xdr:rowOff>152400</xdr:rowOff>
    </xdr:to>
    <xdr:pic>
      <xdr:nvPicPr>
        <xdr:cNvPr id="219" name="Imagem 3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D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726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1514</xdr:row>
      <xdr:rowOff>0</xdr:rowOff>
    </xdr:from>
    <xdr:to>
      <xdr:col>4</xdr:col>
      <xdr:colOff>152400</xdr:colOff>
      <xdr:row>1520</xdr:row>
      <xdr:rowOff>152400</xdr:rowOff>
    </xdr:to>
    <xdr:pic>
      <xdr:nvPicPr>
        <xdr:cNvPr id="220" name="Imagem 3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D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631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1515</xdr:row>
      <xdr:rowOff>0</xdr:rowOff>
    </xdr:from>
    <xdr:to>
      <xdr:col>4</xdr:col>
      <xdr:colOff>152400</xdr:colOff>
      <xdr:row>1520</xdr:row>
      <xdr:rowOff>152400</xdr:rowOff>
    </xdr:to>
    <xdr:pic>
      <xdr:nvPicPr>
        <xdr:cNvPr id="221" name="Imagem 3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D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441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1516</xdr:row>
      <xdr:rowOff>0</xdr:rowOff>
    </xdr:from>
    <xdr:to>
      <xdr:col>4</xdr:col>
      <xdr:colOff>152400</xdr:colOff>
      <xdr:row>1520</xdr:row>
      <xdr:rowOff>152400</xdr:rowOff>
    </xdr:to>
    <xdr:pic>
      <xdr:nvPicPr>
        <xdr:cNvPr id="222" name="Imagem 3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D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346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1517</xdr:row>
      <xdr:rowOff>0</xdr:rowOff>
    </xdr:from>
    <xdr:to>
      <xdr:col>4</xdr:col>
      <xdr:colOff>152400</xdr:colOff>
      <xdr:row>1520</xdr:row>
      <xdr:rowOff>152400</xdr:rowOff>
    </xdr:to>
    <xdr:pic>
      <xdr:nvPicPr>
        <xdr:cNvPr id="223" name="Imagem 3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D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251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1518</xdr:row>
      <xdr:rowOff>0</xdr:rowOff>
    </xdr:from>
    <xdr:to>
      <xdr:col>4</xdr:col>
      <xdr:colOff>152400</xdr:colOff>
      <xdr:row>1520</xdr:row>
      <xdr:rowOff>152400</xdr:rowOff>
    </xdr:to>
    <xdr:pic>
      <xdr:nvPicPr>
        <xdr:cNvPr id="224" name="Imagem 3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E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156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1519</xdr:row>
      <xdr:rowOff>0</xdr:rowOff>
    </xdr:from>
    <xdr:to>
      <xdr:col>4</xdr:col>
      <xdr:colOff>152400</xdr:colOff>
      <xdr:row>1520</xdr:row>
      <xdr:rowOff>152400</xdr:rowOff>
    </xdr:to>
    <xdr:pic>
      <xdr:nvPicPr>
        <xdr:cNvPr id="225" name="Imagem 3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E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061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5</xdr:col>
      <xdr:colOff>0</xdr:colOff>
      <xdr:row>1492</xdr:row>
      <xdr:rowOff>0</xdr:rowOff>
    </xdr:from>
    <xdr:ext cx="152400" cy="104775"/>
    <xdr:pic>
      <xdr:nvPicPr>
        <xdr:cNvPr id="22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E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84407882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1492</xdr:row>
      <xdr:rowOff>0</xdr:rowOff>
    </xdr:from>
    <xdr:ext cx="152400" cy="47625"/>
    <xdr:pic>
      <xdr:nvPicPr>
        <xdr:cNvPr id="22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E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84407882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1493</xdr:row>
      <xdr:rowOff>0</xdr:rowOff>
    </xdr:from>
    <xdr:ext cx="152400" cy="104775"/>
    <xdr:pic>
      <xdr:nvPicPr>
        <xdr:cNvPr id="22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E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84407882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1493</xdr:row>
      <xdr:rowOff>0</xdr:rowOff>
    </xdr:from>
    <xdr:ext cx="152400" cy="47625"/>
    <xdr:pic>
      <xdr:nvPicPr>
        <xdr:cNvPr id="22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E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84407882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1494</xdr:row>
      <xdr:rowOff>0</xdr:rowOff>
    </xdr:from>
    <xdr:ext cx="152400" cy="104775"/>
    <xdr:pic>
      <xdr:nvPicPr>
        <xdr:cNvPr id="23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E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84407882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1494</xdr:row>
      <xdr:rowOff>0</xdr:rowOff>
    </xdr:from>
    <xdr:ext cx="152400" cy="47625"/>
    <xdr:pic>
      <xdr:nvPicPr>
        <xdr:cNvPr id="23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E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84407882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1495</xdr:row>
      <xdr:rowOff>0</xdr:rowOff>
    </xdr:from>
    <xdr:ext cx="152400" cy="104775"/>
    <xdr:pic>
      <xdr:nvPicPr>
        <xdr:cNvPr id="23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E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84407882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1495</xdr:row>
      <xdr:rowOff>0</xdr:rowOff>
    </xdr:from>
    <xdr:ext cx="152400" cy="47625"/>
    <xdr:pic>
      <xdr:nvPicPr>
        <xdr:cNvPr id="23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E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84407882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1496</xdr:row>
      <xdr:rowOff>0</xdr:rowOff>
    </xdr:from>
    <xdr:ext cx="152400" cy="104775"/>
    <xdr:pic>
      <xdr:nvPicPr>
        <xdr:cNvPr id="23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E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84407882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1496</xdr:row>
      <xdr:rowOff>0</xdr:rowOff>
    </xdr:from>
    <xdr:ext cx="152400" cy="47625"/>
    <xdr:pic>
      <xdr:nvPicPr>
        <xdr:cNvPr id="23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E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84407882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1497</xdr:row>
      <xdr:rowOff>0</xdr:rowOff>
    </xdr:from>
    <xdr:ext cx="152400" cy="104775"/>
    <xdr:pic>
      <xdr:nvPicPr>
        <xdr:cNvPr id="23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E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84407882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1497</xdr:row>
      <xdr:rowOff>0</xdr:rowOff>
    </xdr:from>
    <xdr:ext cx="152400" cy="47625"/>
    <xdr:pic>
      <xdr:nvPicPr>
        <xdr:cNvPr id="23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E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84407882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1498</xdr:row>
      <xdr:rowOff>0</xdr:rowOff>
    </xdr:from>
    <xdr:ext cx="152400" cy="104775"/>
    <xdr:pic>
      <xdr:nvPicPr>
        <xdr:cNvPr id="23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E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84407882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1498</xdr:row>
      <xdr:rowOff>0</xdr:rowOff>
    </xdr:from>
    <xdr:ext cx="152400" cy="47625"/>
    <xdr:pic>
      <xdr:nvPicPr>
        <xdr:cNvPr id="23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E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84407882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1499</xdr:row>
      <xdr:rowOff>0</xdr:rowOff>
    </xdr:from>
    <xdr:ext cx="152400" cy="104775"/>
    <xdr:pic>
      <xdr:nvPicPr>
        <xdr:cNvPr id="24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F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84407882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1499</xdr:row>
      <xdr:rowOff>0</xdr:rowOff>
    </xdr:from>
    <xdr:ext cx="152400" cy="47625"/>
    <xdr:pic>
      <xdr:nvPicPr>
        <xdr:cNvPr id="24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F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84407882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1500</xdr:row>
      <xdr:rowOff>0</xdr:rowOff>
    </xdr:from>
    <xdr:ext cx="152400" cy="104775"/>
    <xdr:pic>
      <xdr:nvPicPr>
        <xdr:cNvPr id="24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F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84407882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1500</xdr:row>
      <xdr:rowOff>0</xdr:rowOff>
    </xdr:from>
    <xdr:ext cx="152400" cy="47625"/>
    <xdr:pic>
      <xdr:nvPicPr>
        <xdr:cNvPr id="24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F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84407882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1501</xdr:row>
      <xdr:rowOff>0</xdr:rowOff>
    </xdr:from>
    <xdr:ext cx="152400" cy="104775"/>
    <xdr:pic>
      <xdr:nvPicPr>
        <xdr:cNvPr id="24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F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84407882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1501</xdr:row>
      <xdr:rowOff>0</xdr:rowOff>
    </xdr:from>
    <xdr:ext cx="152400" cy="47625"/>
    <xdr:pic>
      <xdr:nvPicPr>
        <xdr:cNvPr id="24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F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84407882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1502</xdr:row>
      <xdr:rowOff>0</xdr:rowOff>
    </xdr:from>
    <xdr:ext cx="152400" cy="104775"/>
    <xdr:pic>
      <xdr:nvPicPr>
        <xdr:cNvPr id="24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F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84407882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1502</xdr:row>
      <xdr:rowOff>0</xdr:rowOff>
    </xdr:from>
    <xdr:ext cx="152400" cy="47625"/>
    <xdr:pic>
      <xdr:nvPicPr>
        <xdr:cNvPr id="24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F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84407882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1503</xdr:row>
      <xdr:rowOff>0</xdr:rowOff>
    </xdr:from>
    <xdr:ext cx="152400" cy="104775"/>
    <xdr:pic>
      <xdr:nvPicPr>
        <xdr:cNvPr id="24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F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84407882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1503</xdr:row>
      <xdr:rowOff>0</xdr:rowOff>
    </xdr:from>
    <xdr:ext cx="152400" cy="47625"/>
    <xdr:pic>
      <xdr:nvPicPr>
        <xdr:cNvPr id="24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F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84407882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1504</xdr:row>
      <xdr:rowOff>0</xdr:rowOff>
    </xdr:from>
    <xdr:ext cx="152400" cy="104775"/>
    <xdr:pic>
      <xdr:nvPicPr>
        <xdr:cNvPr id="25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F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84407882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1504</xdr:row>
      <xdr:rowOff>0</xdr:rowOff>
    </xdr:from>
    <xdr:ext cx="152400" cy="47625"/>
    <xdr:pic>
      <xdr:nvPicPr>
        <xdr:cNvPr id="25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F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84407882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1505</xdr:row>
      <xdr:rowOff>0</xdr:rowOff>
    </xdr:from>
    <xdr:ext cx="152400" cy="104775"/>
    <xdr:pic>
      <xdr:nvPicPr>
        <xdr:cNvPr id="25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F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84407882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1505</xdr:row>
      <xdr:rowOff>0</xdr:rowOff>
    </xdr:from>
    <xdr:ext cx="152400" cy="47625"/>
    <xdr:pic>
      <xdr:nvPicPr>
        <xdr:cNvPr id="25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F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84407882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1506</xdr:row>
      <xdr:rowOff>0</xdr:rowOff>
    </xdr:from>
    <xdr:ext cx="152400" cy="104775"/>
    <xdr:pic>
      <xdr:nvPicPr>
        <xdr:cNvPr id="25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F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84407882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1506</xdr:row>
      <xdr:rowOff>0</xdr:rowOff>
    </xdr:from>
    <xdr:ext cx="152400" cy="47625"/>
    <xdr:pic>
      <xdr:nvPicPr>
        <xdr:cNvPr id="25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F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84407882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1507</xdr:row>
      <xdr:rowOff>0</xdr:rowOff>
    </xdr:from>
    <xdr:ext cx="152400" cy="104775"/>
    <xdr:pic>
      <xdr:nvPicPr>
        <xdr:cNvPr id="25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84407882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1507</xdr:row>
      <xdr:rowOff>0</xdr:rowOff>
    </xdr:from>
    <xdr:ext cx="152400" cy="47625"/>
    <xdr:pic>
      <xdr:nvPicPr>
        <xdr:cNvPr id="25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84407882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1508</xdr:row>
      <xdr:rowOff>0</xdr:rowOff>
    </xdr:from>
    <xdr:ext cx="152400" cy="104775"/>
    <xdr:pic>
      <xdr:nvPicPr>
        <xdr:cNvPr id="25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84407882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1508</xdr:row>
      <xdr:rowOff>0</xdr:rowOff>
    </xdr:from>
    <xdr:ext cx="152400" cy="47625"/>
    <xdr:pic>
      <xdr:nvPicPr>
        <xdr:cNvPr id="25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84407882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1509</xdr:row>
      <xdr:rowOff>0</xdr:rowOff>
    </xdr:from>
    <xdr:ext cx="152400" cy="104775"/>
    <xdr:pic>
      <xdr:nvPicPr>
        <xdr:cNvPr id="26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84407882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1509</xdr:row>
      <xdr:rowOff>0</xdr:rowOff>
    </xdr:from>
    <xdr:ext cx="152400" cy="47625"/>
    <xdr:pic>
      <xdr:nvPicPr>
        <xdr:cNvPr id="26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84407882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1510</xdr:row>
      <xdr:rowOff>0</xdr:rowOff>
    </xdr:from>
    <xdr:ext cx="152400" cy="104775"/>
    <xdr:pic>
      <xdr:nvPicPr>
        <xdr:cNvPr id="26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84407882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1510</xdr:row>
      <xdr:rowOff>0</xdr:rowOff>
    </xdr:from>
    <xdr:ext cx="152400" cy="47625"/>
    <xdr:pic>
      <xdr:nvPicPr>
        <xdr:cNvPr id="26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84407882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1511</xdr:row>
      <xdr:rowOff>0</xdr:rowOff>
    </xdr:from>
    <xdr:ext cx="152400" cy="104775"/>
    <xdr:pic>
      <xdr:nvPicPr>
        <xdr:cNvPr id="26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84407882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1511</xdr:row>
      <xdr:rowOff>0</xdr:rowOff>
    </xdr:from>
    <xdr:ext cx="152400" cy="47625"/>
    <xdr:pic>
      <xdr:nvPicPr>
        <xdr:cNvPr id="26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84407882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1512</xdr:row>
      <xdr:rowOff>0</xdr:rowOff>
    </xdr:from>
    <xdr:ext cx="152400" cy="104775"/>
    <xdr:pic>
      <xdr:nvPicPr>
        <xdr:cNvPr id="26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84407882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1512</xdr:row>
      <xdr:rowOff>0</xdr:rowOff>
    </xdr:from>
    <xdr:ext cx="152400" cy="47625"/>
    <xdr:pic>
      <xdr:nvPicPr>
        <xdr:cNvPr id="26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84407882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1513</xdr:row>
      <xdr:rowOff>0</xdr:rowOff>
    </xdr:from>
    <xdr:ext cx="152400" cy="104775"/>
    <xdr:pic>
      <xdr:nvPicPr>
        <xdr:cNvPr id="26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84407882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1513</xdr:row>
      <xdr:rowOff>0</xdr:rowOff>
    </xdr:from>
    <xdr:ext cx="152400" cy="47625"/>
    <xdr:pic>
      <xdr:nvPicPr>
        <xdr:cNvPr id="26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84407882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1514</xdr:row>
      <xdr:rowOff>0</xdr:rowOff>
    </xdr:from>
    <xdr:ext cx="152400" cy="104775"/>
    <xdr:pic>
      <xdr:nvPicPr>
        <xdr:cNvPr id="27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84407882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1514</xdr:row>
      <xdr:rowOff>0</xdr:rowOff>
    </xdr:from>
    <xdr:ext cx="152400" cy="47625"/>
    <xdr:pic>
      <xdr:nvPicPr>
        <xdr:cNvPr id="27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84407882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1515</xdr:row>
      <xdr:rowOff>0</xdr:rowOff>
    </xdr:from>
    <xdr:ext cx="152400" cy="104775"/>
    <xdr:pic>
      <xdr:nvPicPr>
        <xdr:cNvPr id="27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1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84407882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1515</xdr:row>
      <xdr:rowOff>0</xdr:rowOff>
    </xdr:from>
    <xdr:ext cx="152400" cy="47625"/>
    <xdr:pic>
      <xdr:nvPicPr>
        <xdr:cNvPr id="27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1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84407882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1516</xdr:row>
      <xdr:rowOff>0</xdr:rowOff>
    </xdr:from>
    <xdr:ext cx="152400" cy="104775"/>
    <xdr:pic>
      <xdr:nvPicPr>
        <xdr:cNvPr id="27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1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84407882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1516</xdr:row>
      <xdr:rowOff>0</xdr:rowOff>
    </xdr:from>
    <xdr:ext cx="152400" cy="47625"/>
    <xdr:pic>
      <xdr:nvPicPr>
        <xdr:cNvPr id="27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1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84407882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1517</xdr:row>
      <xdr:rowOff>0</xdr:rowOff>
    </xdr:from>
    <xdr:ext cx="152400" cy="104775"/>
    <xdr:pic>
      <xdr:nvPicPr>
        <xdr:cNvPr id="27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1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84407882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1517</xdr:row>
      <xdr:rowOff>0</xdr:rowOff>
    </xdr:from>
    <xdr:ext cx="152400" cy="47625"/>
    <xdr:pic>
      <xdr:nvPicPr>
        <xdr:cNvPr id="27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1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84407882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1518</xdr:row>
      <xdr:rowOff>0</xdr:rowOff>
    </xdr:from>
    <xdr:ext cx="152400" cy="104775"/>
    <xdr:pic>
      <xdr:nvPicPr>
        <xdr:cNvPr id="27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1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84407882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1518</xdr:row>
      <xdr:rowOff>0</xdr:rowOff>
    </xdr:from>
    <xdr:ext cx="152400" cy="47625"/>
    <xdr:pic>
      <xdr:nvPicPr>
        <xdr:cNvPr id="27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1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84407882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1519</xdr:row>
      <xdr:rowOff>0</xdr:rowOff>
    </xdr:from>
    <xdr:ext cx="152400" cy="104775"/>
    <xdr:pic>
      <xdr:nvPicPr>
        <xdr:cNvPr id="28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1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84407882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1519</xdr:row>
      <xdr:rowOff>0</xdr:rowOff>
    </xdr:from>
    <xdr:ext cx="152400" cy="47625"/>
    <xdr:pic>
      <xdr:nvPicPr>
        <xdr:cNvPr id="28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1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84407882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4</xdr:col>
      <xdr:colOff>0</xdr:colOff>
      <xdr:row>1519</xdr:row>
      <xdr:rowOff>190500</xdr:rowOff>
    </xdr:from>
    <xdr:to>
      <xdr:col>4</xdr:col>
      <xdr:colOff>152400</xdr:colOff>
      <xdr:row>1520</xdr:row>
      <xdr:rowOff>286870</xdr:rowOff>
    </xdr:to>
    <xdr:pic>
      <xdr:nvPicPr>
        <xdr:cNvPr id="282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1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766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1520</xdr:row>
      <xdr:rowOff>381000</xdr:rowOff>
    </xdr:from>
    <xdr:to>
      <xdr:col>4</xdr:col>
      <xdr:colOff>152400</xdr:colOff>
      <xdr:row>1521</xdr:row>
      <xdr:rowOff>150799</xdr:rowOff>
    </xdr:to>
    <xdr:pic>
      <xdr:nvPicPr>
        <xdr:cNvPr id="283" name="Imagem 1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1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671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1521</xdr:row>
      <xdr:rowOff>571500</xdr:rowOff>
    </xdr:from>
    <xdr:to>
      <xdr:col>4</xdr:col>
      <xdr:colOff>152400</xdr:colOff>
      <xdr:row>1522</xdr:row>
      <xdr:rowOff>150800</xdr:rowOff>
    </xdr:to>
    <xdr:pic>
      <xdr:nvPicPr>
        <xdr:cNvPr id="284" name="Imagem 1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1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576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1522</xdr:row>
      <xdr:rowOff>571500</xdr:rowOff>
    </xdr:from>
    <xdr:to>
      <xdr:col>4</xdr:col>
      <xdr:colOff>152400</xdr:colOff>
      <xdr:row>1533</xdr:row>
      <xdr:rowOff>150798</xdr:rowOff>
    </xdr:to>
    <xdr:pic>
      <xdr:nvPicPr>
        <xdr:cNvPr id="285" name="Imagem 1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1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481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1523</xdr:row>
      <xdr:rowOff>2476500</xdr:rowOff>
    </xdr:from>
    <xdr:to>
      <xdr:col>4</xdr:col>
      <xdr:colOff>152400</xdr:colOff>
      <xdr:row>1533</xdr:row>
      <xdr:rowOff>153521</xdr:rowOff>
    </xdr:to>
    <xdr:pic>
      <xdr:nvPicPr>
        <xdr:cNvPr id="286" name="Imagem 1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1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101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1524</xdr:row>
      <xdr:rowOff>952500</xdr:rowOff>
    </xdr:from>
    <xdr:to>
      <xdr:col>4</xdr:col>
      <xdr:colOff>152400</xdr:colOff>
      <xdr:row>1533</xdr:row>
      <xdr:rowOff>153520</xdr:rowOff>
    </xdr:to>
    <xdr:pic>
      <xdr:nvPicPr>
        <xdr:cNvPr id="287" name="Imagem 1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1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911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1525</xdr:row>
      <xdr:rowOff>381000</xdr:rowOff>
    </xdr:from>
    <xdr:to>
      <xdr:col>4</xdr:col>
      <xdr:colOff>152400</xdr:colOff>
      <xdr:row>1533</xdr:row>
      <xdr:rowOff>153521</xdr:rowOff>
    </xdr:to>
    <xdr:pic>
      <xdr:nvPicPr>
        <xdr:cNvPr id="288" name="Imagem 1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2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816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1526</xdr:row>
      <xdr:rowOff>952500</xdr:rowOff>
    </xdr:from>
    <xdr:to>
      <xdr:col>4</xdr:col>
      <xdr:colOff>152400</xdr:colOff>
      <xdr:row>1533</xdr:row>
      <xdr:rowOff>153521</xdr:rowOff>
    </xdr:to>
    <xdr:pic>
      <xdr:nvPicPr>
        <xdr:cNvPr id="289" name="Imagem 1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2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626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1527</xdr:row>
      <xdr:rowOff>1143000</xdr:rowOff>
    </xdr:from>
    <xdr:to>
      <xdr:col>4</xdr:col>
      <xdr:colOff>152400</xdr:colOff>
      <xdr:row>1533</xdr:row>
      <xdr:rowOff>153520</xdr:rowOff>
    </xdr:to>
    <xdr:pic>
      <xdr:nvPicPr>
        <xdr:cNvPr id="290" name="Imagem 1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2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436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1528</xdr:row>
      <xdr:rowOff>762000</xdr:rowOff>
    </xdr:from>
    <xdr:to>
      <xdr:col>4</xdr:col>
      <xdr:colOff>152400</xdr:colOff>
      <xdr:row>1533</xdr:row>
      <xdr:rowOff>153521</xdr:rowOff>
    </xdr:to>
    <xdr:pic>
      <xdr:nvPicPr>
        <xdr:cNvPr id="291" name="Imagem 20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2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246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1529</xdr:row>
      <xdr:rowOff>571500</xdr:rowOff>
    </xdr:from>
    <xdr:to>
      <xdr:col>4</xdr:col>
      <xdr:colOff>152400</xdr:colOff>
      <xdr:row>1533</xdr:row>
      <xdr:rowOff>153520</xdr:rowOff>
    </xdr:to>
    <xdr:pic>
      <xdr:nvPicPr>
        <xdr:cNvPr id="292" name="Imagem 2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2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151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1530</xdr:row>
      <xdr:rowOff>1143000</xdr:rowOff>
    </xdr:from>
    <xdr:to>
      <xdr:col>4</xdr:col>
      <xdr:colOff>152400</xdr:colOff>
      <xdr:row>1533</xdr:row>
      <xdr:rowOff>153521</xdr:rowOff>
    </xdr:to>
    <xdr:pic>
      <xdr:nvPicPr>
        <xdr:cNvPr id="293" name="Imagem 2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2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961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1531</xdr:row>
      <xdr:rowOff>762000</xdr:rowOff>
    </xdr:from>
    <xdr:to>
      <xdr:col>4</xdr:col>
      <xdr:colOff>152400</xdr:colOff>
      <xdr:row>1533</xdr:row>
      <xdr:rowOff>153520</xdr:rowOff>
    </xdr:to>
    <xdr:pic>
      <xdr:nvPicPr>
        <xdr:cNvPr id="294" name="Imagem 2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2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771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1532</xdr:row>
      <xdr:rowOff>1714500</xdr:rowOff>
    </xdr:from>
    <xdr:to>
      <xdr:col>4</xdr:col>
      <xdr:colOff>152400</xdr:colOff>
      <xdr:row>1533</xdr:row>
      <xdr:rowOff>153521</xdr:rowOff>
    </xdr:to>
    <xdr:pic>
      <xdr:nvPicPr>
        <xdr:cNvPr id="295" name="Imagem 2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2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486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5</xdr:col>
      <xdr:colOff>0</xdr:colOff>
      <xdr:row>1520</xdr:row>
      <xdr:rowOff>0</xdr:rowOff>
    </xdr:from>
    <xdr:ext cx="152400" cy="104775"/>
    <xdr:pic>
      <xdr:nvPicPr>
        <xdr:cNvPr id="29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2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3507059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1520</xdr:row>
      <xdr:rowOff>0</xdr:rowOff>
    </xdr:from>
    <xdr:ext cx="152400" cy="47625"/>
    <xdr:pic>
      <xdr:nvPicPr>
        <xdr:cNvPr id="29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2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3507059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1521</xdr:row>
      <xdr:rowOff>0</xdr:rowOff>
    </xdr:from>
    <xdr:ext cx="152400" cy="104775"/>
    <xdr:pic>
      <xdr:nvPicPr>
        <xdr:cNvPr id="30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2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3507059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1521</xdr:row>
      <xdr:rowOff>0</xdr:rowOff>
    </xdr:from>
    <xdr:ext cx="152400" cy="47625"/>
    <xdr:pic>
      <xdr:nvPicPr>
        <xdr:cNvPr id="30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2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3507059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1522</xdr:row>
      <xdr:rowOff>0</xdr:rowOff>
    </xdr:from>
    <xdr:ext cx="152400" cy="104775"/>
    <xdr:pic>
      <xdr:nvPicPr>
        <xdr:cNvPr id="30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2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3507059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1522</xdr:row>
      <xdr:rowOff>0</xdr:rowOff>
    </xdr:from>
    <xdr:ext cx="152400" cy="47625"/>
    <xdr:pic>
      <xdr:nvPicPr>
        <xdr:cNvPr id="30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2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3507059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1523</xdr:row>
      <xdr:rowOff>0</xdr:rowOff>
    </xdr:from>
    <xdr:ext cx="152400" cy="104775"/>
    <xdr:pic>
      <xdr:nvPicPr>
        <xdr:cNvPr id="30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3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3507059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1523</xdr:row>
      <xdr:rowOff>0</xdr:rowOff>
    </xdr:from>
    <xdr:ext cx="152400" cy="47625"/>
    <xdr:pic>
      <xdr:nvPicPr>
        <xdr:cNvPr id="30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3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3507059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1524</xdr:row>
      <xdr:rowOff>0</xdr:rowOff>
    </xdr:from>
    <xdr:ext cx="152400" cy="104775"/>
    <xdr:pic>
      <xdr:nvPicPr>
        <xdr:cNvPr id="30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3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3507059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1524</xdr:row>
      <xdr:rowOff>0</xdr:rowOff>
    </xdr:from>
    <xdr:ext cx="152400" cy="47625"/>
    <xdr:pic>
      <xdr:nvPicPr>
        <xdr:cNvPr id="30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3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3507059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1525</xdr:row>
      <xdr:rowOff>0</xdr:rowOff>
    </xdr:from>
    <xdr:ext cx="152400" cy="104775"/>
    <xdr:pic>
      <xdr:nvPicPr>
        <xdr:cNvPr id="30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3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3507059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1525</xdr:row>
      <xdr:rowOff>0</xdr:rowOff>
    </xdr:from>
    <xdr:ext cx="152400" cy="47625"/>
    <xdr:pic>
      <xdr:nvPicPr>
        <xdr:cNvPr id="30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3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3507059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1526</xdr:row>
      <xdr:rowOff>0</xdr:rowOff>
    </xdr:from>
    <xdr:ext cx="152400" cy="104775"/>
    <xdr:pic>
      <xdr:nvPicPr>
        <xdr:cNvPr id="31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3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3507059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1526</xdr:row>
      <xdr:rowOff>0</xdr:rowOff>
    </xdr:from>
    <xdr:ext cx="152400" cy="47625"/>
    <xdr:pic>
      <xdr:nvPicPr>
        <xdr:cNvPr id="31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3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3507059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1527</xdr:row>
      <xdr:rowOff>0</xdr:rowOff>
    </xdr:from>
    <xdr:ext cx="152400" cy="104775"/>
    <xdr:pic>
      <xdr:nvPicPr>
        <xdr:cNvPr id="31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3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3507059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1527</xdr:row>
      <xdr:rowOff>0</xdr:rowOff>
    </xdr:from>
    <xdr:ext cx="152400" cy="47625"/>
    <xdr:pic>
      <xdr:nvPicPr>
        <xdr:cNvPr id="31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3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3507059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1528</xdr:row>
      <xdr:rowOff>0</xdr:rowOff>
    </xdr:from>
    <xdr:ext cx="152400" cy="104775"/>
    <xdr:pic>
      <xdr:nvPicPr>
        <xdr:cNvPr id="31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3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3507059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1528</xdr:row>
      <xdr:rowOff>0</xdr:rowOff>
    </xdr:from>
    <xdr:ext cx="152400" cy="47625"/>
    <xdr:pic>
      <xdr:nvPicPr>
        <xdr:cNvPr id="31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3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3507059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1529</xdr:row>
      <xdr:rowOff>0</xdr:rowOff>
    </xdr:from>
    <xdr:ext cx="152400" cy="104775"/>
    <xdr:pic>
      <xdr:nvPicPr>
        <xdr:cNvPr id="31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3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3507059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1529</xdr:row>
      <xdr:rowOff>0</xdr:rowOff>
    </xdr:from>
    <xdr:ext cx="152400" cy="47625"/>
    <xdr:pic>
      <xdr:nvPicPr>
        <xdr:cNvPr id="31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3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3507059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1530</xdr:row>
      <xdr:rowOff>0</xdr:rowOff>
    </xdr:from>
    <xdr:ext cx="152400" cy="104775"/>
    <xdr:pic>
      <xdr:nvPicPr>
        <xdr:cNvPr id="31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3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3507059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1530</xdr:row>
      <xdr:rowOff>0</xdr:rowOff>
    </xdr:from>
    <xdr:ext cx="152400" cy="47625"/>
    <xdr:pic>
      <xdr:nvPicPr>
        <xdr:cNvPr id="31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3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3507059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1531</xdr:row>
      <xdr:rowOff>0</xdr:rowOff>
    </xdr:from>
    <xdr:ext cx="152400" cy="104775"/>
    <xdr:pic>
      <xdr:nvPicPr>
        <xdr:cNvPr id="32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4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3507059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1531</xdr:row>
      <xdr:rowOff>0</xdr:rowOff>
    </xdr:from>
    <xdr:ext cx="152400" cy="47625"/>
    <xdr:pic>
      <xdr:nvPicPr>
        <xdr:cNvPr id="32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4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3507059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1532</xdr:row>
      <xdr:rowOff>0</xdr:rowOff>
    </xdr:from>
    <xdr:ext cx="152400" cy="104775"/>
    <xdr:pic>
      <xdr:nvPicPr>
        <xdr:cNvPr id="32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4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3507059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1532</xdr:row>
      <xdr:rowOff>0</xdr:rowOff>
    </xdr:from>
    <xdr:ext cx="152400" cy="47625"/>
    <xdr:pic>
      <xdr:nvPicPr>
        <xdr:cNvPr id="32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4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3507059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1533</xdr:row>
      <xdr:rowOff>0</xdr:rowOff>
    </xdr:from>
    <xdr:ext cx="152400" cy="104775"/>
    <xdr:pic>
      <xdr:nvPicPr>
        <xdr:cNvPr id="32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4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3507059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1533</xdr:row>
      <xdr:rowOff>0</xdr:rowOff>
    </xdr:from>
    <xdr:ext cx="152400" cy="47625"/>
    <xdr:pic>
      <xdr:nvPicPr>
        <xdr:cNvPr id="32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4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3507059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1533</xdr:row>
      <xdr:rowOff>0</xdr:rowOff>
    </xdr:from>
    <xdr:ext cx="152400" cy="104775"/>
    <xdr:pic>
      <xdr:nvPicPr>
        <xdr:cNvPr id="32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4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3507059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1533</xdr:row>
      <xdr:rowOff>0</xdr:rowOff>
    </xdr:from>
    <xdr:ext cx="152400" cy="47625"/>
    <xdr:pic>
      <xdr:nvPicPr>
        <xdr:cNvPr id="32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4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3507059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1533</xdr:row>
      <xdr:rowOff>0</xdr:rowOff>
    </xdr:from>
    <xdr:ext cx="152400" cy="104775"/>
    <xdr:pic>
      <xdr:nvPicPr>
        <xdr:cNvPr id="32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4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3507059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4</xdr:col>
      <xdr:colOff>0</xdr:colOff>
      <xdr:row>1533</xdr:row>
      <xdr:rowOff>0</xdr:rowOff>
    </xdr:from>
    <xdr:to>
      <xdr:col>4</xdr:col>
      <xdr:colOff>152400</xdr:colOff>
      <xdr:row>1533</xdr:row>
      <xdr:rowOff>152400</xdr:rowOff>
    </xdr:to>
    <xdr:pic>
      <xdr:nvPicPr>
        <xdr:cNvPr id="330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4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006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1534</xdr:row>
      <xdr:rowOff>0</xdr:rowOff>
    </xdr:from>
    <xdr:to>
      <xdr:col>4</xdr:col>
      <xdr:colOff>152400</xdr:colOff>
      <xdr:row>1534</xdr:row>
      <xdr:rowOff>152400</xdr:rowOff>
    </xdr:to>
    <xdr:pic>
      <xdr:nvPicPr>
        <xdr:cNvPr id="331" name="Imagem 1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4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911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1535</xdr:row>
      <xdr:rowOff>0</xdr:rowOff>
    </xdr:from>
    <xdr:to>
      <xdr:col>4</xdr:col>
      <xdr:colOff>152400</xdr:colOff>
      <xdr:row>1535</xdr:row>
      <xdr:rowOff>152400</xdr:rowOff>
    </xdr:to>
    <xdr:pic>
      <xdr:nvPicPr>
        <xdr:cNvPr id="332" name="Imagem 1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4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816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1536</xdr:row>
      <xdr:rowOff>0</xdr:rowOff>
    </xdr:from>
    <xdr:to>
      <xdr:col>4</xdr:col>
      <xdr:colOff>152400</xdr:colOff>
      <xdr:row>1546</xdr:row>
      <xdr:rowOff>76200</xdr:rowOff>
    </xdr:to>
    <xdr:pic>
      <xdr:nvPicPr>
        <xdr:cNvPr id="333" name="Imagem 1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4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72125"/>
          <a:ext cx="152400" cy="76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1537</xdr:row>
      <xdr:rowOff>0</xdr:rowOff>
    </xdr:from>
    <xdr:to>
      <xdr:col>4</xdr:col>
      <xdr:colOff>152400</xdr:colOff>
      <xdr:row>1546</xdr:row>
      <xdr:rowOff>152400</xdr:rowOff>
    </xdr:to>
    <xdr:pic>
      <xdr:nvPicPr>
        <xdr:cNvPr id="334" name="Imagem 1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4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626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1538</xdr:row>
      <xdr:rowOff>0</xdr:rowOff>
    </xdr:from>
    <xdr:to>
      <xdr:col>4</xdr:col>
      <xdr:colOff>152400</xdr:colOff>
      <xdr:row>1546</xdr:row>
      <xdr:rowOff>114300</xdr:rowOff>
    </xdr:to>
    <xdr:pic>
      <xdr:nvPicPr>
        <xdr:cNvPr id="335" name="Imagem 1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4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43625"/>
          <a:ext cx="15240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1539</xdr:row>
      <xdr:rowOff>0</xdr:rowOff>
    </xdr:from>
    <xdr:to>
      <xdr:col>4</xdr:col>
      <xdr:colOff>152400</xdr:colOff>
      <xdr:row>1546</xdr:row>
      <xdr:rowOff>104775</xdr:rowOff>
    </xdr:to>
    <xdr:pic>
      <xdr:nvPicPr>
        <xdr:cNvPr id="336" name="Imagem 1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5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151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1540</xdr:row>
      <xdr:rowOff>0</xdr:rowOff>
    </xdr:from>
    <xdr:to>
      <xdr:col>4</xdr:col>
      <xdr:colOff>152400</xdr:colOff>
      <xdr:row>1546</xdr:row>
      <xdr:rowOff>152400</xdr:rowOff>
    </xdr:to>
    <xdr:pic>
      <xdr:nvPicPr>
        <xdr:cNvPr id="337" name="Imagem 1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5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961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1541</xdr:row>
      <xdr:rowOff>0</xdr:rowOff>
    </xdr:from>
    <xdr:to>
      <xdr:col>4</xdr:col>
      <xdr:colOff>152400</xdr:colOff>
      <xdr:row>1546</xdr:row>
      <xdr:rowOff>152400</xdr:rowOff>
    </xdr:to>
    <xdr:pic>
      <xdr:nvPicPr>
        <xdr:cNvPr id="338" name="Imagem 1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5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771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1542</xdr:row>
      <xdr:rowOff>0</xdr:rowOff>
    </xdr:from>
    <xdr:to>
      <xdr:col>4</xdr:col>
      <xdr:colOff>152400</xdr:colOff>
      <xdr:row>1546</xdr:row>
      <xdr:rowOff>104775</xdr:rowOff>
    </xdr:to>
    <xdr:pic>
      <xdr:nvPicPr>
        <xdr:cNvPr id="339" name="Imagem 20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5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581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1543</xdr:row>
      <xdr:rowOff>0</xdr:rowOff>
    </xdr:from>
    <xdr:to>
      <xdr:col>4</xdr:col>
      <xdr:colOff>152400</xdr:colOff>
      <xdr:row>1546</xdr:row>
      <xdr:rowOff>76200</xdr:rowOff>
    </xdr:to>
    <xdr:pic>
      <xdr:nvPicPr>
        <xdr:cNvPr id="340" name="Imagem 2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5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39125"/>
          <a:ext cx="152400" cy="76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1544</xdr:row>
      <xdr:rowOff>0</xdr:rowOff>
    </xdr:from>
    <xdr:to>
      <xdr:col>4</xdr:col>
      <xdr:colOff>152400</xdr:colOff>
      <xdr:row>1546</xdr:row>
      <xdr:rowOff>152400</xdr:rowOff>
    </xdr:to>
    <xdr:pic>
      <xdr:nvPicPr>
        <xdr:cNvPr id="341" name="Imagem 2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5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296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1545</xdr:row>
      <xdr:rowOff>0</xdr:rowOff>
    </xdr:from>
    <xdr:to>
      <xdr:col>4</xdr:col>
      <xdr:colOff>152400</xdr:colOff>
      <xdr:row>1546</xdr:row>
      <xdr:rowOff>104775</xdr:rowOff>
    </xdr:to>
    <xdr:pic>
      <xdr:nvPicPr>
        <xdr:cNvPr id="342" name="Imagem 2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5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201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1546</xdr:row>
      <xdr:rowOff>0</xdr:rowOff>
    </xdr:from>
    <xdr:to>
      <xdr:col>4</xdr:col>
      <xdr:colOff>152400</xdr:colOff>
      <xdr:row>1546</xdr:row>
      <xdr:rowOff>114300</xdr:rowOff>
    </xdr:to>
    <xdr:pic>
      <xdr:nvPicPr>
        <xdr:cNvPr id="343" name="Imagem 2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5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01125"/>
          <a:ext cx="15240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1547</xdr:row>
      <xdr:rowOff>0</xdr:rowOff>
    </xdr:from>
    <xdr:to>
      <xdr:col>4</xdr:col>
      <xdr:colOff>152400</xdr:colOff>
      <xdr:row>1547</xdr:row>
      <xdr:rowOff>114300</xdr:rowOff>
    </xdr:to>
    <xdr:pic>
      <xdr:nvPicPr>
        <xdr:cNvPr id="344" name="Imagem 2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5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72625"/>
          <a:ext cx="15240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1548</xdr:row>
      <xdr:rowOff>0</xdr:rowOff>
    </xdr:from>
    <xdr:to>
      <xdr:col>4</xdr:col>
      <xdr:colOff>152400</xdr:colOff>
      <xdr:row>1566</xdr:row>
      <xdr:rowOff>152400</xdr:rowOff>
    </xdr:to>
    <xdr:pic>
      <xdr:nvPicPr>
        <xdr:cNvPr id="345" name="Imagem 2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5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441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1549</xdr:row>
      <xdr:rowOff>0</xdr:rowOff>
    </xdr:from>
    <xdr:to>
      <xdr:col>4</xdr:col>
      <xdr:colOff>152400</xdr:colOff>
      <xdr:row>1566</xdr:row>
      <xdr:rowOff>104775</xdr:rowOff>
    </xdr:to>
    <xdr:pic>
      <xdr:nvPicPr>
        <xdr:cNvPr id="346" name="Imagem 2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5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346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1550</xdr:row>
      <xdr:rowOff>0</xdr:rowOff>
    </xdr:from>
    <xdr:to>
      <xdr:col>4</xdr:col>
      <xdr:colOff>152400</xdr:colOff>
      <xdr:row>1566</xdr:row>
      <xdr:rowOff>152400</xdr:rowOff>
    </xdr:to>
    <xdr:pic>
      <xdr:nvPicPr>
        <xdr:cNvPr id="347" name="Imagem 2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5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156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1551</xdr:row>
      <xdr:rowOff>0</xdr:rowOff>
    </xdr:from>
    <xdr:to>
      <xdr:col>4</xdr:col>
      <xdr:colOff>152400</xdr:colOff>
      <xdr:row>1566</xdr:row>
      <xdr:rowOff>104775</xdr:rowOff>
    </xdr:to>
    <xdr:pic>
      <xdr:nvPicPr>
        <xdr:cNvPr id="348" name="Imagem 2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5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0612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1552</xdr:row>
      <xdr:rowOff>0</xdr:rowOff>
    </xdr:from>
    <xdr:to>
      <xdr:col>4</xdr:col>
      <xdr:colOff>152400</xdr:colOff>
      <xdr:row>1566</xdr:row>
      <xdr:rowOff>76200</xdr:rowOff>
    </xdr:to>
    <xdr:pic>
      <xdr:nvPicPr>
        <xdr:cNvPr id="349" name="Imagem 30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5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87125"/>
          <a:ext cx="152400" cy="76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1553</xdr:row>
      <xdr:rowOff>0</xdr:rowOff>
    </xdr:from>
    <xdr:to>
      <xdr:col>4</xdr:col>
      <xdr:colOff>152400</xdr:colOff>
      <xdr:row>1566</xdr:row>
      <xdr:rowOff>76200</xdr:rowOff>
    </xdr:to>
    <xdr:pic>
      <xdr:nvPicPr>
        <xdr:cNvPr id="350" name="Imagem 3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5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77625"/>
          <a:ext cx="152400" cy="76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1554</xdr:row>
      <xdr:rowOff>0</xdr:rowOff>
    </xdr:from>
    <xdr:to>
      <xdr:col>4</xdr:col>
      <xdr:colOff>152400</xdr:colOff>
      <xdr:row>1566</xdr:row>
      <xdr:rowOff>76200</xdr:rowOff>
    </xdr:to>
    <xdr:pic>
      <xdr:nvPicPr>
        <xdr:cNvPr id="351" name="Imagem 3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5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68125"/>
          <a:ext cx="152400" cy="76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1555</xdr:row>
      <xdr:rowOff>0</xdr:rowOff>
    </xdr:from>
    <xdr:to>
      <xdr:col>4</xdr:col>
      <xdr:colOff>152400</xdr:colOff>
      <xdr:row>1566</xdr:row>
      <xdr:rowOff>152400</xdr:rowOff>
    </xdr:to>
    <xdr:pic>
      <xdr:nvPicPr>
        <xdr:cNvPr id="352" name="Imagem 3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6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586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1556</xdr:row>
      <xdr:rowOff>0</xdr:rowOff>
    </xdr:from>
    <xdr:to>
      <xdr:col>4</xdr:col>
      <xdr:colOff>152400</xdr:colOff>
      <xdr:row>1566</xdr:row>
      <xdr:rowOff>114300</xdr:rowOff>
    </xdr:to>
    <xdr:pic>
      <xdr:nvPicPr>
        <xdr:cNvPr id="353" name="Imagem 3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6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49125"/>
          <a:ext cx="15240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1557</xdr:row>
      <xdr:rowOff>0</xdr:rowOff>
    </xdr:from>
    <xdr:to>
      <xdr:col>4</xdr:col>
      <xdr:colOff>152400</xdr:colOff>
      <xdr:row>1566</xdr:row>
      <xdr:rowOff>152400</xdr:rowOff>
    </xdr:to>
    <xdr:pic>
      <xdr:nvPicPr>
        <xdr:cNvPr id="354" name="Imagem 3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6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206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1558</xdr:row>
      <xdr:rowOff>0</xdr:rowOff>
    </xdr:from>
    <xdr:to>
      <xdr:col>4</xdr:col>
      <xdr:colOff>152400</xdr:colOff>
      <xdr:row>1566</xdr:row>
      <xdr:rowOff>152400</xdr:rowOff>
    </xdr:to>
    <xdr:pic>
      <xdr:nvPicPr>
        <xdr:cNvPr id="355" name="Imagem 3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6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111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1559</xdr:row>
      <xdr:rowOff>0</xdr:rowOff>
    </xdr:from>
    <xdr:to>
      <xdr:col>4</xdr:col>
      <xdr:colOff>152400</xdr:colOff>
      <xdr:row>1566</xdr:row>
      <xdr:rowOff>152400</xdr:rowOff>
    </xdr:to>
    <xdr:pic>
      <xdr:nvPicPr>
        <xdr:cNvPr id="356" name="Imagem 3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6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016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1560</xdr:row>
      <xdr:rowOff>0</xdr:rowOff>
    </xdr:from>
    <xdr:to>
      <xdr:col>4</xdr:col>
      <xdr:colOff>152400</xdr:colOff>
      <xdr:row>1566</xdr:row>
      <xdr:rowOff>152400</xdr:rowOff>
    </xdr:to>
    <xdr:pic>
      <xdr:nvPicPr>
        <xdr:cNvPr id="357" name="Imagem 3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6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921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1561</xdr:row>
      <xdr:rowOff>0</xdr:rowOff>
    </xdr:from>
    <xdr:to>
      <xdr:col>4</xdr:col>
      <xdr:colOff>152400</xdr:colOff>
      <xdr:row>1566</xdr:row>
      <xdr:rowOff>152400</xdr:rowOff>
    </xdr:to>
    <xdr:pic>
      <xdr:nvPicPr>
        <xdr:cNvPr id="358" name="Imagem 3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6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826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1562</xdr:row>
      <xdr:rowOff>0</xdr:rowOff>
    </xdr:from>
    <xdr:to>
      <xdr:col>4</xdr:col>
      <xdr:colOff>152400</xdr:colOff>
      <xdr:row>1566</xdr:row>
      <xdr:rowOff>76200</xdr:rowOff>
    </xdr:to>
    <xdr:pic>
      <xdr:nvPicPr>
        <xdr:cNvPr id="359" name="Imagem 40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6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73125"/>
          <a:ext cx="152400" cy="76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1563</xdr:row>
      <xdr:rowOff>0</xdr:rowOff>
    </xdr:from>
    <xdr:to>
      <xdr:col>4</xdr:col>
      <xdr:colOff>152400</xdr:colOff>
      <xdr:row>1566</xdr:row>
      <xdr:rowOff>152400</xdr:rowOff>
    </xdr:to>
    <xdr:pic>
      <xdr:nvPicPr>
        <xdr:cNvPr id="360" name="Imagem 4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6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636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1564</xdr:row>
      <xdr:rowOff>0</xdr:rowOff>
    </xdr:from>
    <xdr:to>
      <xdr:col>4</xdr:col>
      <xdr:colOff>152400</xdr:colOff>
      <xdr:row>1566</xdr:row>
      <xdr:rowOff>152400</xdr:rowOff>
    </xdr:to>
    <xdr:pic>
      <xdr:nvPicPr>
        <xdr:cNvPr id="361" name="Imagem 4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6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541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1565</xdr:row>
      <xdr:rowOff>0</xdr:rowOff>
    </xdr:from>
    <xdr:to>
      <xdr:col>4</xdr:col>
      <xdr:colOff>152400</xdr:colOff>
      <xdr:row>1566</xdr:row>
      <xdr:rowOff>152400</xdr:rowOff>
    </xdr:to>
    <xdr:pic>
      <xdr:nvPicPr>
        <xdr:cNvPr id="362" name="Imagem 4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6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446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5</xdr:col>
      <xdr:colOff>0</xdr:colOff>
      <xdr:row>1533</xdr:row>
      <xdr:rowOff>0</xdr:rowOff>
    </xdr:from>
    <xdr:ext cx="152400" cy="104775"/>
    <xdr:pic>
      <xdr:nvPicPr>
        <xdr:cNvPr id="363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6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773167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1533</xdr:row>
      <xdr:rowOff>0</xdr:rowOff>
    </xdr:from>
    <xdr:ext cx="152400" cy="47625"/>
    <xdr:pic>
      <xdr:nvPicPr>
        <xdr:cNvPr id="364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6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773167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1534</xdr:row>
      <xdr:rowOff>0</xdr:rowOff>
    </xdr:from>
    <xdr:ext cx="152400" cy="104775"/>
    <xdr:pic>
      <xdr:nvPicPr>
        <xdr:cNvPr id="365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6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773167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1534</xdr:row>
      <xdr:rowOff>0</xdr:rowOff>
    </xdr:from>
    <xdr:ext cx="152400" cy="47625"/>
    <xdr:pic>
      <xdr:nvPicPr>
        <xdr:cNvPr id="366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6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773167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1535</xdr:row>
      <xdr:rowOff>0</xdr:rowOff>
    </xdr:from>
    <xdr:ext cx="152400" cy="104775"/>
    <xdr:pic>
      <xdr:nvPicPr>
        <xdr:cNvPr id="367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6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773167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1535</xdr:row>
      <xdr:rowOff>0</xdr:rowOff>
    </xdr:from>
    <xdr:ext cx="152400" cy="47625"/>
    <xdr:pic>
      <xdr:nvPicPr>
        <xdr:cNvPr id="368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7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773167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1536</xdr:row>
      <xdr:rowOff>0</xdr:rowOff>
    </xdr:from>
    <xdr:ext cx="152400" cy="104775"/>
    <xdr:pic>
      <xdr:nvPicPr>
        <xdr:cNvPr id="369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7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773167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1536</xdr:row>
      <xdr:rowOff>0</xdr:rowOff>
    </xdr:from>
    <xdr:ext cx="152400" cy="47625"/>
    <xdr:pic>
      <xdr:nvPicPr>
        <xdr:cNvPr id="370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7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773167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1537</xdr:row>
      <xdr:rowOff>0</xdr:rowOff>
    </xdr:from>
    <xdr:ext cx="152400" cy="104775"/>
    <xdr:pic>
      <xdr:nvPicPr>
        <xdr:cNvPr id="371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7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773167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1537</xdr:row>
      <xdr:rowOff>0</xdr:rowOff>
    </xdr:from>
    <xdr:ext cx="152400" cy="47625"/>
    <xdr:pic>
      <xdr:nvPicPr>
        <xdr:cNvPr id="372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7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773167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1538</xdr:row>
      <xdr:rowOff>0</xdr:rowOff>
    </xdr:from>
    <xdr:ext cx="152400" cy="104775"/>
    <xdr:pic>
      <xdr:nvPicPr>
        <xdr:cNvPr id="373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7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773167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1538</xdr:row>
      <xdr:rowOff>0</xdr:rowOff>
    </xdr:from>
    <xdr:ext cx="152400" cy="47625"/>
    <xdr:pic>
      <xdr:nvPicPr>
        <xdr:cNvPr id="374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7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773167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1539</xdr:row>
      <xdr:rowOff>0</xdr:rowOff>
    </xdr:from>
    <xdr:ext cx="152400" cy="104775"/>
    <xdr:pic>
      <xdr:nvPicPr>
        <xdr:cNvPr id="375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7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773167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1539</xdr:row>
      <xdr:rowOff>0</xdr:rowOff>
    </xdr:from>
    <xdr:ext cx="152400" cy="47625"/>
    <xdr:pic>
      <xdr:nvPicPr>
        <xdr:cNvPr id="376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7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773167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1540</xdr:row>
      <xdr:rowOff>0</xdr:rowOff>
    </xdr:from>
    <xdr:ext cx="152400" cy="104775"/>
    <xdr:pic>
      <xdr:nvPicPr>
        <xdr:cNvPr id="377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7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773167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1540</xdr:row>
      <xdr:rowOff>0</xdr:rowOff>
    </xdr:from>
    <xdr:ext cx="152400" cy="47625"/>
    <xdr:pic>
      <xdr:nvPicPr>
        <xdr:cNvPr id="378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7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773167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1541</xdr:row>
      <xdr:rowOff>0</xdr:rowOff>
    </xdr:from>
    <xdr:ext cx="152400" cy="104775"/>
    <xdr:pic>
      <xdr:nvPicPr>
        <xdr:cNvPr id="379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7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773167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1541</xdr:row>
      <xdr:rowOff>0</xdr:rowOff>
    </xdr:from>
    <xdr:ext cx="152400" cy="47625"/>
    <xdr:pic>
      <xdr:nvPicPr>
        <xdr:cNvPr id="380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7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773167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1542</xdr:row>
      <xdr:rowOff>0</xdr:rowOff>
    </xdr:from>
    <xdr:ext cx="152400" cy="104775"/>
    <xdr:pic>
      <xdr:nvPicPr>
        <xdr:cNvPr id="381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7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773167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1542</xdr:row>
      <xdr:rowOff>0</xdr:rowOff>
    </xdr:from>
    <xdr:ext cx="152400" cy="47625"/>
    <xdr:pic>
      <xdr:nvPicPr>
        <xdr:cNvPr id="382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7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773167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1543</xdr:row>
      <xdr:rowOff>0</xdr:rowOff>
    </xdr:from>
    <xdr:ext cx="152400" cy="104775"/>
    <xdr:pic>
      <xdr:nvPicPr>
        <xdr:cNvPr id="383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7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773167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1543</xdr:row>
      <xdr:rowOff>0</xdr:rowOff>
    </xdr:from>
    <xdr:ext cx="152400" cy="47625"/>
    <xdr:pic>
      <xdr:nvPicPr>
        <xdr:cNvPr id="384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8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773167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1544</xdr:row>
      <xdr:rowOff>0</xdr:rowOff>
    </xdr:from>
    <xdr:ext cx="152400" cy="104775"/>
    <xdr:pic>
      <xdr:nvPicPr>
        <xdr:cNvPr id="385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8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773167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1544</xdr:row>
      <xdr:rowOff>0</xdr:rowOff>
    </xdr:from>
    <xdr:ext cx="152400" cy="47625"/>
    <xdr:pic>
      <xdr:nvPicPr>
        <xdr:cNvPr id="386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8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773167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1545</xdr:row>
      <xdr:rowOff>0</xdr:rowOff>
    </xdr:from>
    <xdr:ext cx="152400" cy="104775"/>
    <xdr:pic>
      <xdr:nvPicPr>
        <xdr:cNvPr id="387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8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773167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1545</xdr:row>
      <xdr:rowOff>0</xdr:rowOff>
    </xdr:from>
    <xdr:ext cx="152400" cy="47625"/>
    <xdr:pic>
      <xdr:nvPicPr>
        <xdr:cNvPr id="388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8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773167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1546</xdr:row>
      <xdr:rowOff>0</xdr:rowOff>
    </xdr:from>
    <xdr:ext cx="152400" cy="104775"/>
    <xdr:pic>
      <xdr:nvPicPr>
        <xdr:cNvPr id="389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8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773167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1546</xdr:row>
      <xdr:rowOff>0</xdr:rowOff>
    </xdr:from>
    <xdr:ext cx="152400" cy="47625"/>
    <xdr:pic>
      <xdr:nvPicPr>
        <xdr:cNvPr id="390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8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773167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1547</xdr:row>
      <xdr:rowOff>0</xdr:rowOff>
    </xdr:from>
    <xdr:ext cx="152400" cy="104775"/>
    <xdr:pic>
      <xdr:nvPicPr>
        <xdr:cNvPr id="391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8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773167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1547</xdr:row>
      <xdr:rowOff>0</xdr:rowOff>
    </xdr:from>
    <xdr:ext cx="152400" cy="47625"/>
    <xdr:pic>
      <xdr:nvPicPr>
        <xdr:cNvPr id="392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8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773167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1548</xdr:row>
      <xdr:rowOff>0</xdr:rowOff>
    </xdr:from>
    <xdr:ext cx="152400" cy="104775"/>
    <xdr:pic>
      <xdr:nvPicPr>
        <xdr:cNvPr id="393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8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773167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1548</xdr:row>
      <xdr:rowOff>0</xdr:rowOff>
    </xdr:from>
    <xdr:ext cx="152400" cy="47625"/>
    <xdr:pic>
      <xdr:nvPicPr>
        <xdr:cNvPr id="394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8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773167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1549</xdr:row>
      <xdr:rowOff>0</xdr:rowOff>
    </xdr:from>
    <xdr:ext cx="152400" cy="104775"/>
    <xdr:pic>
      <xdr:nvPicPr>
        <xdr:cNvPr id="395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8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773167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1549</xdr:row>
      <xdr:rowOff>0</xdr:rowOff>
    </xdr:from>
    <xdr:ext cx="152400" cy="47625"/>
    <xdr:pic>
      <xdr:nvPicPr>
        <xdr:cNvPr id="396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8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773167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1550</xdr:row>
      <xdr:rowOff>0</xdr:rowOff>
    </xdr:from>
    <xdr:ext cx="152400" cy="104775"/>
    <xdr:pic>
      <xdr:nvPicPr>
        <xdr:cNvPr id="397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8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773167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1550</xdr:row>
      <xdr:rowOff>0</xdr:rowOff>
    </xdr:from>
    <xdr:ext cx="152400" cy="47625"/>
    <xdr:pic>
      <xdr:nvPicPr>
        <xdr:cNvPr id="398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8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773167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1551</xdr:row>
      <xdr:rowOff>0</xdr:rowOff>
    </xdr:from>
    <xdr:ext cx="152400" cy="104775"/>
    <xdr:pic>
      <xdr:nvPicPr>
        <xdr:cNvPr id="399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8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773167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1551</xdr:row>
      <xdr:rowOff>0</xdr:rowOff>
    </xdr:from>
    <xdr:ext cx="152400" cy="47625"/>
    <xdr:pic>
      <xdr:nvPicPr>
        <xdr:cNvPr id="400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9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773167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1552</xdr:row>
      <xdr:rowOff>0</xdr:rowOff>
    </xdr:from>
    <xdr:ext cx="152400" cy="104775"/>
    <xdr:pic>
      <xdr:nvPicPr>
        <xdr:cNvPr id="401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9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773167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1552</xdr:row>
      <xdr:rowOff>0</xdr:rowOff>
    </xdr:from>
    <xdr:ext cx="152400" cy="47625"/>
    <xdr:pic>
      <xdr:nvPicPr>
        <xdr:cNvPr id="402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9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773167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1553</xdr:row>
      <xdr:rowOff>0</xdr:rowOff>
    </xdr:from>
    <xdr:ext cx="152400" cy="104775"/>
    <xdr:pic>
      <xdr:nvPicPr>
        <xdr:cNvPr id="403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9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773167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1553</xdr:row>
      <xdr:rowOff>0</xdr:rowOff>
    </xdr:from>
    <xdr:ext cx="152400" cy="47625"/>
    <xdr:pic>
      <xdr:nvPicPr>
        <xdr:cNvPr id="404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9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773167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1554</xdr:row>
      <xdr:rowOff>0</xdr:rowOff>
    </xdr:from>
    <xdr:ext cx="152400" cy="104775"/>
    <xdr:pic>
      <xdr:nvPicPr>
        <xdr:cNvPr id="405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9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773167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1554</xdr:row>
      <xdr:rowOff>0</xdr:rowOff>
    </xdr:from>
    <xdr:ext cx="152400" cy="47625"/>
    <xdr:pic>
      <xdr:nvPicPr>
        <xdr:cNvPr id="406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9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773167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1555</xdr:row>
      <xdr:rowOff>0</xdr:rowOff>
    </xdr:from>
    <xdr:ext cx="152400" cy="104775"/>
    <xdr:pic>
      <xdr:nvPicPr>
        <xdr:cNvPr id="407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9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773167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1555</xdr:row>
      <xdr:rowOff>0</xdr:rowOff>
    </xdr:from>
    <xdr:ext cx="152400" cy="47625"/>
    <xdr:pic>
      <xdr:nvPicPr>
        <xdr:cNvPr id="408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9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773167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1556</xdr:row>
      <xdr:rowOff>0</xdr:rowOff>
    </xdr:from>
    <xdr:ext cx="152400" cy="104775"/>
    <xdr:pic>
      <xdr:nvPicPr>
        <xdr:cNvPr id="409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9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773167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1556</xdr:row>
      <xdr:rowOff>0</xdr:rowOff>
    </xdr:from>
    <xdr:ext cx="152400" cy="47625"/>
    <xdr:pic>
      <xdr:nvPicPr>
        <xdr:cNvPr id="410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9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773167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1557</xdr:row>
      <xdr:rowOff>0</xdr:rowOff>
    </xdr:from>
    <xdr:ext cx="152400" cy="104775"/>
    <xdr:pic>
      <xdr:nvPicPr>
        <xdr:cNvPr id="411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9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773167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1557</xdr:row>
      <xdr:rowOff>0</xdr:rowOff>
    </xdr:from>
    <xdr:ext cx="152400" cy="47625"/>
    <xdr:pic>
      <xdr:nvPicPr>
        <xdr:cNvPr id="412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9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773167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1558</xdr:row>
      <xdr:rowOff>0</xdr:rowOff>
    </xdr:from>
    <xdr:ext cx="152400" cy="104775"/>
    <xdr:pic>
      <xdr:nvPicPr>
        <xdr:cNvPr id="413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9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773167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1558</xdr:row>
      <xdr:rowOff>0</xdr:rowOff>
    </xdr:from>
    <xdr:ext cx="152400" cy="47625"/>
    <xdr:pic>
      <xdr:nvPicPr>
        <xdr:cNvPr id="414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9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773167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1559</xdr:row>
      <xdr:rowOff>0</xdr:rowOff>
    </xdr:from>
    <xdr:ext cx="152400" cy="104775"/>
    <xdr:pic>
      <xdr:nvPicPr>
        <xdr:cNvPr id="415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9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773167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1559</xdr:row>
      <xdr:rowOff>0</xdr:rowOff>
    </xdr:from>
    <xdr:ext cx="152400" cy="47625"/>
    <xdr:pic>
      <xdr:nvPicPr>
        <xdr:cNvPr id="416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A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773167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1560</xdr:row>
      <xdr:rowOff>0</xdr:rowOff>
    </xdr:from>
    <xdr:ext cx="152400" cy="104775"/>
    <xdr:pic>
      <xdr:nvPicPr>
        <xdr:cNvPr id="417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A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773167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1560</xdr:row>
      <xdr:rowOff>0</xdr:rowOff>
    </xdr:from>
    <xdr:ext cx="152400" cy="47625"/>
    <xdr:pic>
      <xdr:nvPicPr>
        <xdr:cNvPr id="418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A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773167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1561</xdr:row>
      <xdr:rowOff>0</xdr:rowOff>
    </xdr:from>
    <xdr:ext cx="152400" cy="104775"/>
    <xdr:pic>
      <xdr:nvPicPr>
        <xdr:cNvPr id="419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A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773167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1561</xdr:row>
      <xdr:rowOff>0</xdr:rowOff>
    </xdr:from>
    <xdr:ext cx="152400" cy="47625"/>
    <xdr:pic>
      <xdr:nvPicPr>
        <xdr:cNvPr id="420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A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773167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1562</xdr:row>
      <xdr:rowOff>0</xdr:rowOff>
    </xdr:from>
    <xdr:ext cx="152400" cy="104775"/>
    <xdr:pic>
      <xdr:nvPicPr>
        <xdr:cNvPr id="421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A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773167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1562</xdr:row>
      <xdr:rowOff>0</xdr:rowOff>
    </xdr:from>
    <xdr:ext cx="152400" cy="47625"/>
    <xdr:pic>
      <xdr:nvPicPr>
        <xdr:cNvPr id="422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A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773167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1563</xdr:row>
      <xdr:rowOff>0</xdr:rowOff>
    </xdr:from>
    <xdr:ext cx="152400" cy="104775"/>
    <xdr:pic>
      <xdr:nvPicPr>
        <xdr:cNvPr id="423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A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773167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1563</xdr:row>
      <xdr:rowOff>0</xdr:rowOff>
    </xdr:from>
    <xdr:ext cx="152400" cy="47625"/>
    <xdr:pic>
      <xdr:nvPicPr>
        <xdr:cNvPr id="424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A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773167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1564</xdr:row>
      <xdr:rowOff>0</xdr:rowOff>
    </xdr:from>
    <xdr:ext cx="152400" cy="104775"/>
    <xdr:pic>
      <xdr:nvPicPr>
        <xdr:cNvPr id="425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A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773167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1564</xdr:row>
      <xdr:rowOff>0</xdr:rowOff>
    </xdr:from>
    <xdr:ext cx="152400" cy="47625"/>
    <xdr:pic>
      <xdr:nvPicPr>
        <xdr:cNvPr id="426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A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773167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1565</xdr:row>
      <xdr:rowOff>0</xdr:rowOff>
    </xdr:from>
    <xdr:ext cx="152400" cy="104775"/>
    <xdr:pic>
      <xdr:nvPicPr>
        <xdr:cNvPr id="427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A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773167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1565</xdr:row>
      <xdr:rowOff>0</xdr:rowOff>
    </xdr:from>
    <xdr:ext cx="152400" cy="47625"/>
    <xdr:pic>
      <xdr:nvPicPr>
        <xdr:cNvPr id="428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A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49773167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4</xdr:col>
      <xdr:colOff>0</xdr:colOff>
      <xdr:row>1566</xdr:row>
      <xdr:rowOff>0</xdr:rowOff>
    </xdr:from>
    <xdr:to>
      <xdr:col>4</xdr:col>
      <xdr:colOff>152400</xdr:colOff>
      <xdr:row>1566</xdr:row>
      <xdr:rowOff>152400</xdr:rowOff>
    </xdr:to>
    <xdr:pic>
      <xdr:nvPicPr>
        <xdr:cNvPr id="42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A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341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1567</xdr:row>
      <xdr:rowOff>0</xdr:rowOff>
    </xdr:from>
    <xdr:to>
      <xdr:col>4</xdr:col>
      <xdr:colOff>152400</xdr:colOff>
      <xdr:row>1567</xdr:row>
      <xdr:rowOff>152400</xdr:rowOff>
    </xdr:to>
    <xdr:pic>
      <xdr:nvPicPr>
        <xdr:cNvPr id="430" name="Imagem 1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A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246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1568</xdr:row>
      <xdr:rowOff>0</xdr:rowOff>
    </xdr:from>
    <xdr:to>
      <xdr:col>4</xdr:col>
      <xdr:colOff>152400</xdr:colOff>
      <xdr:row>1568</xdr:row>
      <xdr:rowOff>152400</xdr:rowOff>
    </xdr:to>
    <xdr:pic>
      <xdr:nvPicPr>
        <xdr:cNvPr id="431" name="Imagem 1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A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151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1569</xdr:row>
      <xdr:rowOff>0</xdr:rowOff>
    </xdr:from>
    <xdr:to>
      <xdr:col>4</xdr:col>
      <xdr:colOff>152400</xdr:colOff>
      <xdr:row>1570</xdr:row>
      <xdr:rowOff>152400</xdr:rowOff>
    </xdr:to>
    <xdr:pic>
      <xdr:nvPicPr>
        <xdr:cNvPr id="432" name="Imagem 1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B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056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1570</xdr:row>
      <xdr:rowOff>0</xdr:rowOff>
    </xdr:from>
    <xdr:to>
      <xdr:col>4</xdr:col>
      <xdr:colOff>152400</xdr:colOff>
      <xdr:row>1570</xdr:row>
      <xdr:rowOff>152400</xdr:rowOff>
    </xdr:to>
    <xdr:pic>
      <xdr:nvPicPr>
        <xdr:cNvPr id="433" name="Imagem 1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B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771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1571</xdr:row>
      <xdr:rowOff>0</xdr:rowOff>
    </xdr:from>
    <xdr:to>
      <xdr:col>4</xdr:col>
      <xdr:colOff>152400</xdr:colOff>
      <xdr:row>1571</xdr:row>
      <xdr:rowOff>152400</xdr:rowOff>
    </xdr:to>
    <xdr:pic>
      <xdr:nvPicPr>
        <xdr:cNvPr id="434" name="Imagem 1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B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581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1572</xdr:row>
      <xdr:rowOff>0</xdr:rowOff>
    </xdr:from>
    <xdr:to>
      <xdr:col>4</xdr:col>
      <xdr:colOff>152400</xdr:colOff>
      <xdr:row>1584</xdr:row>
      <xdr:rowOff>152400</xdr:rowOff>
    </xdr:to>
    <xdr:pic>
      <xdr:nvPicPr>
        <xdr:cNvPr id="435" name="Imagem 1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B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486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1573</xdr:row>
      <xdr:rowOff>0</xdr:rowOff>
    </xdr:from>
    <xdr:to>
      <xdr:col>4</xdr:col>
      <xdr:colOff>152400</xdr:colOff>
      <xdr:row>1584</xdr:row>
      <xdr:rowOff>152400</xdr:rowOff>
    </xdr:to>
    <xdr:pic>
      <xdr:nvPicPr>
        <xdr:cNvPr id="436" name="Imagem 1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B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391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1574</xdr:row>
      <xdr:rowOff>0</xdr:rowOff>
    </xdr:from>
    <xdr:to>
      <xdr:col>4</xdr:col>
      <xdr:colOff>152400</xdr:colOff>
      <xdr:row>1584</xdr:row>
      <xdr:rowOff>152400</xdr:rowOff>
    </xdr:to>
    <xdr:pic>
      <xdr:nvPicPr>
        <xdr:cNvPr id="437" name="Imagem 1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B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296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1575</xdr:row>
      <xdr:rowOff>0</xdr:rowOff>
    </xdr:from>
    <xdr:to>
      <xdr:col>4</xdr:col>
      <xdr:colOff>152400</xdr:colOff>
      <xdr:row>1584</xdr:row>
      <xdr:rowOff>152400</xdr:rowOff>
    </xdr:to>
    <xdr:pic>
      <xdr:nvPicPr>
        <xdr:cNvPr id="438" name="Imagem 20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B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201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1576</xdr:row>
      <xdr:rowOff>0</xdr:rowOff>
    </xdr:from>
    <xdr:to>
      <xdr:col>4</xdr:col>
      <xdr:colOff>152400</xdr:colOff>
      <xdr:row>1584</xdr:row>
      <xdr:rowOff>152400</xdr:rowOff>
    </xdr:to>
    <xdr:pic>
      <xdr:nvPicPr>
        <xdr:cNvPr id="439" name="Imagem 2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B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106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1577</xdr:row>
      <xdr:rowOff>0</xdr:rowOff>
    </xdr:from>
    <xdr:to>
      <xdr:col>4</xdr:col>
      <xdr:colOff>152400</xdr:colOff>
      <xdr:row>1584</xdr:row>
      <xdr:rowOff>152400</xdr:rowOff>
    </xdr:to>
    <xdr:pic>
      <xdr:nvPicPr>
        <xdr:cNvPr id="440" name="Imagem 2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B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916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1578</xdr:row>
      <xdr:rowOff>0</xdr:rowOff>
    </xdr:from>
    <xdr:to>
      <xdr:col>4</xdr:col>
      <xdr:colOff>152400</xdr:colOff>
      <xdr:row>1584</xdr:row>
      <xdr:rowOff>152400</xdr:rowOff>
    </xdr:to>
    <xdr:pic>
      <xdr:nvPicPr>
        <xdr:cNvPr id="441" name="Imagem 2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B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821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1579</xdr:row>
      <xdr:rowOff>0</xdr:rowOff>
    </xdr:from>
    <xdr:to>
      <xdr:col>4</xdr:col>
      <xdr:colOff>152400</xdr:colOff>
      <xdr:row>1584</xdr:row>
      <xdr:rowOff>152400</xdr:rowOff>
    </xdr:to>
    <xdr:pic>
      <xdr:nvPicPr>
        <xdr:cNvPr id="442" name="Imagem 2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B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726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1580</xdr:row>
      <xdr:rowOff>0</xdr:rowOff>
    </xdr:from>
    <xdr:to>
      <xdr:col>4</xdr:col>
      <xdr:colOff>152400</xdr:colOff>
      <xdr:row>1584</xdr:row>
      <xdr:rowOff>152400</xdr:rowOff>
    </xdr:to>
    <xdr:pic>
      <xdr:nvPicPr>
        <xdr:cNvPr id="443" name="Imagem 2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B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536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1581</xdr:row>
      <xdr:rowOff>0</xdr:rowOff>
    </xdr:from>
    <xdr:to>
      <xdr:col>4</xdr:col>
      <xdr:colOff>152400</xdr:colOff>
      <xdr:row>1584</xdr:row>
      <xdr:rowOff>152400</xdr:rowOff>
    </xdr:to>
    <xdr:pic>
      <xdr:nvPicPr>
        <xdr:cNvPr id="444" name="Imagem 2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B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441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1582</xdr:row>
      <xdr:rowOff>0</xdr:rowOff>
    </xdr:from>
    <xdr:to>
      <xdr:col>4</xdr:col>
      <xdr:colOff>152400</xdr:colOff>
      <xdr:row>1584</xdr:row>
      <xdr:rowOff>152400</xdr:rowOff>
    </xdr:to>
    <xdr:pic>
      <xdr:nvPicPr>
        <xdr:cNvPr id="445" name="Imagem 2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B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346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1583</xdr:row>
      <xdr:rowOff>0</xdr:rowOff>
    </xdr:from>
    <xdr:to>
      <xdr:col>4</xdr:col>
      <xdr:colOff>152400</xdr:colOff>
      <xdr:row>1584</xdr:row>
      <xdr:rowOff>152400</xdr:rowOff>
    </xdr:to>
    <xdr:pic>
      <xdr:nvPicPr>
        <xdr:cNvPr id="446" name="Imagem 2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B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156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1584</xdr:row>
      <xdr:rowOff>0</xdr:rowOff>
    </xdr:from>
    <xdr:to>
      <xdr:col>4</xdr:col>
      <xdr:colOff>152400</xdr:colOff>
      <xdr:row>1584</xdr:row>
      <xdr:rowOff>152400</xdr:rowOff>
    </xdr:to>
    <xdr:pic>
      <xdr:nvPicPr>
        <xdr:cNvPr id="447" name="Imagem 2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B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061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1584</xdr:row>
      <xdr:rowOff>0</xdr:rowOff>
    </xdr:from>
    <xdr:to>
      <xdr:col>4</xdr:col>
      <xdr:colOff>152400</xdr:colOff>
      <xdr:row>1584</xdr:row>
      <xdr:rowOff>152400</xdr:rowOff>
    </xdr:to>
    <xdr:pic>
      <xdr:nvPicPr>
        <xdr:cNvPr id="448" name="Imagem 30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C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966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1584</xdr:row>
      <xdr:rowOff>0</xdr:rowOff>
    </xdr:from>
    <xdr:to>
      <xdr:col>4</xdr:col>
      <xdr:colOff>152400</xdr:colOff>
      <xdr:row>1584</xdr:row>
      <xdr:rowOff>152400</xdr:rowOff>
    </xdr:to>
    <xdr:pic>
      <xdr:nvPicPr>
        <xdr:cNvPr id="449" name="Imagem 3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C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776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1584</xdr:row>
      <xdr:rowOff>0</xdr:rowOff>
    </xdr:from>
    <xdr:to>
      <xdr:col>4</xdr:col>
      <xdr:colOff>152400</xdr:colOff>
      <xdr:row>1584</xdr:row>
      <xdr:rowOff>152400</xdr:rowOff>
    </xdr:to>
    <xdr:pic>
      <xdr:nvPicPr>
        <xdr:cNvPr id="450" name="Imagem 3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C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681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1584</xdr:row>
      <xdr:rowOff>0</xdr:rowOff>
    </xdr:from>
    <xdr:to>
      <xdr:col>4</xdr:col>
      <xdr:colOff>152400</xdr:colOff>
      <xdr:row>1584</xdr:row>
      <xdr:rowOff>152400</xdr:rowOff>
    </xdr:to>
    <xdr:pic>
      <xdr:nvPicPr>
        <xdr:cNvPr id="451" name="Imagem 3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C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586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5</xdr:col>
      <xdr:colOff>0</xdr:colOff>
      <xdr:row>1566</xdr:row>
      <xdr:rowOff>0</xdr:rowOff>
    </xdr:from>
    <xdr:ext cx="152400" cy="104775"/>
    <xdr:pic>
      <xdr:nvPicPr>
        <xdr:cNvPr id="45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C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0845570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1566</xdr:row>
      <xdr:rowOff>0</xdr:rowOff>
    </xdr:from>
    <xdr:ext cx="152400" cy="47625"/>
    <xdr:pic>
      <xdr:nvPicPr>
        <xdr:cNvPr id="45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C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0845570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1567</xdr:row>
      <xdr:rowOff>0</xdr:rowOff>
    </xdr:from>
    <xdr:ext cx="152400" cy="104775"/>
    <xdr:pic>
      <xdr:nvPicPr>
        <xdr:cNvPr id="45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C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0845570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1567</xdr:row>
      <xdr:rowOff>0</xdr:rowOff>
    </xdr:from>
    <xdr:ext cx="152400" cy="47625"/>
    <xdr:pic>
      <xdr:nvPicPr>
        <xdr:cNvPr id="45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C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0845570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1568</xdr:row>
      <xdr:rowOff>0</xdr:rowOff>
    </xdr:from>
    <xdr:ext cx="152400" cy="104775"/>
    <xdr:pic>
      <xdr:nvPicPr>
        <xdr:cNvPr id="45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C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0845570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1568</xdr:row>
      <xdr:rowOff>0</xdr:rowOff>
    </xdr:from>
    <xdr:ext cx="152400" cy="47625"/>
    <xdr:pic>
      <xdr:nvPicPr>
        <xdr:cNvPr id="45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C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0845570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1569</xdr:row>
      <xdr:rowOff>0</xdr:rowOff>
    </xdr:from>
    <xdr:ext cx="152400" cy="104775"/>
    <xdr:pic>
      <xdr:nvPicPr>
        <xdr:cNvPr id="45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C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0845570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1569</xdr:row>
      <xdr:rowOff>0</xdr:rowOff>
    </xdr:from>
    <xdr:ext cx="152400" cy="47625"/>
    <xdr:pic>
      <xdr:nvPicPr>
        <xdr:cNvPr id="45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C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0845570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1570</xdr:row>
      <xdr:rowOff>0</xdr:rowOff>
    </xdr:from>
    <xdr:ext cx="152400" cy="104775"/>
    <xdr:pic>
      <xdr:nvPicPr>
        <xdr:cNvPr id="46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C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0845570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1570</xdr:row>
      <xdr:rowOff>0</xdr:rowOff>
    </xdr:from>
    <xdr:ext cx="152400" cy="47625"/>
    <xdr:pic>
      <xdr:nvPicPr>
        <xdr:cNvPr id="46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C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0845570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1571</xdr:row>
      <xdr:rowOff>0</xdr:rowOff>
    </xdr:from>
    <xdr:ext cx="152400" cy="104775"/>
    <xdr:pic>
      <xdr:nvPicPr>
        <xdr:cNvPr id="46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C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0845570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1571</xdr:row>
      <xdr:rowOff>0</xdr:rowOff>
    </xdr:from>
    <xdr:ext cx="152400" cy="47625"/>
    <xdr:pic>
      <xdr:nvPicPr>
        <xdr:cNvPr id="46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C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0845570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1572</xdr:row>
      <xdr:rowOff>0</xdr:rowOff>
    </xdr:from>
    <xdr:ext cx="152400" cy="104775"/>
    <xdr:pic>
      <xdr:nvPicPr>
        <xdr:cNvPr id="46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D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0845570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1572</xdr:row>
      <xdr:rowOff>0</xdr:rowOff>
    </xdr:from>
    <xdr:ext cx="152400" cy="47625"/>
    <xdr:pic>
      <xdr:nvPicPr>
        <xdr:cNvPr id="46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D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0845570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1573</xdr:row>
      <xdr:rowOff>0</xdr:rowOff>
    </xdr:from>
    <xdr:ext cx="152400" cy="104775"/>
    <xdr:pic>
      <xdr:nvPicPr>
        <xdr:cNvPr id="46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D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0845570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1573</xdr:row>
      <xdr:rowOff>0</xdr:rowOff>
    </xdr:from>
    <xdr:ext cx="152400" cy="47625"/>
    <xdr:pic>
      <xdr:nvPicPr>
        <xdr:cNvPr id="46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D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0845570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1574</xdr:row>
      <xdr:rowOff>0</xdr:rowOff>
    </xdr:from>
    <xdr:ext cx="152400" cy="104775"/>
    <xdr:pic>
      <xdr:nvPicPr>
        <xdr:cNvPr id="46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D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0845570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1574</xdr:row>
      <xdr:rowOff>0</xdr:rowOff>
    </xdr:from>
    <xdr:ext cx="152400" cy="47625"/>
    <xdr:pic>
      <xdr:nvPicPr>
        <xdr:cNvPr id="46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D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0845570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1575</xdr:row>
      <xdr:rowOff>0</xdr:rowOff>
    </xdr:from>
    <xdr:ext cx="152400" cy="104775"/>
    <xdr:pic>
      <xdr:nvPicPr>
        <xdr:cNvPr id="47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D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0845570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1575</xdr:row>
      <xdr:rowOff>0</xdr:rowOff>
    </xdr:from>
    <xdr:ext cx="152400" cy="47625"/>
    <xdr:pic>
      <xdr:nvPicPr>
        <xdr:cNvPr id="47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D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0845570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1576</xdr:row>
      <xdr:rowOff>0</xdr:rowOff>
    </xdr:from>
    <xdr:ext cx="152400" cy="104775"/>
    <xdr:pic>
      <xdr:nvPicPr>
        <xdr:cNvPr id="47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D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0845570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1576</xdr:row>
      <xdr:rowOff>0</xdr:rowOff>
    </xdr:from>
    <xdr:ext cx="152400" cy="47625"/>
    <xdr:pic>
      <xdr:nvPicPr>
        <xdr:cNvPr id="47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D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0845570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1577</xdr:row>
      <xdr:rowOff>0</xdr:rowOff>
    </xdr:from>
    <xdr:ext cx="152400" cy="104775"/>
    <xdr:pic>
      <xdr:nvPicPr>
        <xdr:cNvPr id="47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D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0845570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1577</xdr:row>
      <xdr:rowOff>0</xdr:rowOff>
    </xdr:from>
    <xdr:ext cx="152400" cy="47625"/>
    <xdr:pic>
      <xdr:nvPicPr>
        <xdr:cNvPr id="47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D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0845570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1578</xdr:row>
      <xdr:rowOff>0</xdr:rowOff>
    </xdr:from>
    <xdr:ext cx="152400" cy="104775"/>
    <xdr:pic>
      <xdr:nvPicPr>
        <xdr:cNvPr id="47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D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0845570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1578</xdr:row>
      <xdr:rowOff>0</xdr:rowOff>
    </xdr:from>
    <xdr:ext cx="152400" cy="47625"/>
    <xdr:pic>
      <xdr:nvPicPr>
        <xdr:cNvPr id="47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D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0845570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1579</xdr:row>
      <xdr:rowOff>0</xdr:rowOff>
    </xdr:from>
    <xdr:ext cx="152400" cy="104775"/>
    <xdr:pic>
      <xdr:nvPicPr>
        <xdr:cNvPr id="47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D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0845570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1579</xdr:row>
      <xdr:rowOff>0</xdr:rowOff>
    </xdr:from>
    <xdr:ext cx="152400" cy="47625"/>
    <xdr:pic>
      <xdr:nvPicPr>
        <xdr:cNvPr id="47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D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0845570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1580</xdr:row>
      <xdr:rowOff>0</xdr:rowOff>
    </xdr:from>
    <xdr:ext cx="152400" cy="104775"/>
    <xdr:pic>
      <xdr:nvPicPr>
        <xdr:cNvPr id="48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E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0845570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1580</xdr:row>
      <xdr:rowOff>0</xdr:rowOff>
    </xdr:from>
    <xdr:ext cx="152400" cy="47625"/>
    <xdr:pic>
      <xdr:nvPicPr>
        <xdr:cNvPr id="48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E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0845570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1581</xdr:row>
      <xdr:rowOff>0</xdr:rowOff>
    </xdr:from>
    <xdr:ext cx="152400" cy="104775"/>
    <xdr:pic>
      <xdr:nvPicPr>
        <xdr:cNvPr id="48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E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0845570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1581</xdr:row>
      <xdr:rowOff>0</xdr:rowOff>
    </xdr:from>
    <xdr:ext cx="152400" cy="47625"/>
    <xdr:pic>
      <xdr:nvPicPr>
        <xdr:cNvPr id="48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E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0845570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1582</xdr:row>
      <xdr:rowOff>0</xdr:rowOff>
    </xdr:from>
    <xdr:ext cx="152400" cy="104775"/>
    <xdr:pic>
      <xdr:nvPicPr>
        <xdr:cNvPr id="48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E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0845570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1582</xdr:row>
      <xdr:rowOff>0</xdr:rowOff>
    </xdr:from>
    <xdr:ext cx="152400" cy="47625"/>
    <xdr:pic>
      <xdr:nvPicPr>
        <xdr:cNvPr id="48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E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0845570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1583</xdr:row>
      <xdr:rowOff>0</xdr:rowOff>
    </xdr:from>
    <xdr:ext cx="152400" cy="104775"/>
    <xdr:pic>
      <xdr:nvPicPr>
        <xdr:cNvPr id="48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E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0845570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1583</xdr:row>
      <xdr:rowOff>0</xdr:rowOff>
    </xdr:from>
    <xdr:ext cx="152400" cy="47625"/>
    <xdr:pic>
      <xdr:nvPicPr>
        <xdr:cNvPr id="48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E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0845570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1584</xdr:row>
      <xdr:rowOff>0</xdr:rowOff>
    </xdr:from>
    <xdr:ext cx="152400" cy="104775"/>
    <xdr:pic>
      <xdr:nvPicPr>
        <xdr:cNvPr id="48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E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0845570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1584</xdr:row>
      <xdr:rowOff>0</xdr:rowOff>
    </xdr:from>
    <xdr:ext cx="152400" cy="47625"/>
    <xdr:pic>
      <xdr:nvPicPr>
        <xdr:cNvPr id="48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E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0845570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1584</xdr:row>
      <xdr:rowOff>0</xdr:rowOff>
    </xdr:from>
    <xdr:ext cx="152400" cy="104775"/>
    <xdr:pic>
      <xdr:nvPicPr>
        <xdr:cNvPr id="49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E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0845570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1584</xdr:row>
      <xdr:rowOff>0</xdr:rowOff>
    </xdr:from>
    <xdr:ext cx="152400" cy="47625"/>
    <xdr:pic>
      <xdr:nvPicPr>
        <xdr:cNvPr id="49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E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0845570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1584</xdr:row>
      <xdr:rowOff>0</xdr:rowOff>
    </xdr:from>
    <xdr:ext cx="152400" cy="104775"/>
    <xdr:pic>
      <xdr:nvPicPr>
        <xdr:cNvPr id="49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E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0845570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1584</xdr:row>
      <xdr:rowOff>0</xdr:rowOff>
    </xdr:from>
    <xdr:ext cx="152400" cy="47625"/>
    <xdr:pic>
      <xdr:nvPicPr>
        <xdr:cNvPr id="49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E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0845570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1584</xdr:row>
      <xdr:rowOff>0</xdr:rowOff>
    </xdr:from>
    <xdr:ext cx="152400" cy="104775"/>
    <xdr:pic>
      <xdr:nvPicPr>
        <xdr:cNvPr id="49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E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0845570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1584</xdr:row>
      <xdr:rowOff>0</xdr:rowOff>
    </xdr:from>
    <xdr:ext cx="152400" cy="47625"/>
    <xdr:pic>
      <xdr:nvPicPr>
        <xdr:cNvPr id="49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E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0845570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1584</xdr:row>
      <xdr:rowOff>0</xdr:rowOff>
    </xdr:from>
    <xdr:ext cx="152400" cy="104775"/>
    <xdr:pic>
      <xdr:nvPicPr>
        <xdr:cNvPr id="49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F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0845570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1584</xdr:row>
      <xdr:rowOff>0</xdr:rowOff>
    </xdr:from>
    <xdr:ext cx="152400" cy="47625"/>
    <xdr:pic>
      <xdr:nvPicPr>
        <xdr:cNvPr id="49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F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0845570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1584</xdr:row>
      <xdr:rowOff>0</xdr:rowOff>
    </xdr:from>
    <xdr:ext cx="152400" cy="104775"/>
    <xdr:pic>
      <xdr:nvPicPr>
        <xdr:cNvPr id="49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F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1430517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1584</xdr:row>
      <xdr:rowOff>0</xdr:rowOff>
    </xdr:from>
    <xdr:ext cx="152400" cy="47625"/>
    <xdr:pic>
      <xdr:nvPicPr>
        <xdr:cNvPr id="49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F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1430517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1585</xdr:row>
      <xdr:rowOff>0</xdr:rowOff>
    </xdr:from>
    <xdr:ext cx="152400" cy="104775"/>
    <xdr:pic>
      <xdr:nvPicPr>
        <xdr:cNvPr id="50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F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1430517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1585</xdr:row>
      <xdr:rowOff>0</xdr:rowOff>
    </xdr:from>
    <xdr:ext cx="152400" cy="47625"/>
    <xdr:pic>
      <xdr:nvPicPr>
        <xdr:cNvPr id="50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F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1430517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1586</xdr:row>
      <xdr:rowOff>0</xdr:rowOff>
    </xdr:from>
    <xdr:ext cx="152400" cy="104775"/>
    <xdr:pic>
      <xdr:nvPicPr>
        <xdr:cNvPr id="50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F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1430517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1586</xdr:row>
      <xdr:rowOff>0</xdr:rowOff>
    </xdr:from>
    <xdr:ext cx="152400" cy="47625"/>
    <xdr:pic>
      <xdr:nvPicPr>
        <xdr:cNvPr id="50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F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1430517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1587</xdr:row>
      <xdr:rowOff>0</xdr:rowOff>
    </xdr:from>
    <xdr:ext cx="152400" cy="104775"/>
    <xdr:pic>
      <xdr:nvPicPr>
        <xdr:cNvPr id="50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F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1430517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1587</xdr:row>
      <xdr:rowOff>0</xdr:rowOff>
    </xdr:from>
    <xdr:ext cx="152400" cy="47625"/>
    <xdr:pic>
      <xdr:nvPicPr>
        <xdr:cNvPr id="50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F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1430517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1588</xdr:row>
      <xdr:rowOff>0</xdr:rowOff>
    </xdr:from>
    <xdr:ext cx="152400" cy="104775"/>
    <xdr:pic>
      <xdr:nvPicPr>
        <xdr:cNvPr id="50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F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1430517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1588</xdr:row>
      <xdr:rowOff>0</xdr:rowOff>
    </xdr:from>
    <xdr:ext cx="152400" cy="47625"/>
    <xdr:pic>
      <xdr:nvPicPr>
        <xdr:cNvPr id="50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F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1430517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1589</xdr:row>
      <xdr:rowOff>0</xdr:rowOff>
    </xdr:from>
    <xdr:ext cx="152400" cy="104775"/>
    <xdr:pic>
      <xdr:nvPicPr>
        <xdr:cNvPr id="50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F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1430517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1589</xdr:row>
      <xdr:rowOff>0</xdr:rowOff>
    </xdr:from>
    <xdr:ext cx="152400" cy="47625"/>
    <xdr:pic>
      <xdr:nvPicPr>
        <xdr:cNvPr id="50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F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1430517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1590</xdr:row>
      <xdr:rowOff>0</xdr:rowOff>
    </xdr:from>
    <xdr:ext cx="152400" cy="104775"/>
    <xdr:pic>
      <xdr:nvPicPr>
        <xdr:cNvPr id="51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F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1430517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1590</xdr:row>
      <xdr:rowOff>0</xdr:rowOff>
    </xdr:from>
    <xdr:ext cx="152400" cy="47625"/>
    <xdr:pic>
      <xdr:nvPicPr>
        <xdr:cNvPr id="51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F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1430517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1591</xdr:row>
      <xdr:rowOff>0</xdr:rowOff>
    </xdr:from>
    <xdr:ext cx="152400" cy="104775"/>
    <xdr:pic>
      <xdr:nvPicPr>
        <xdr:cNvPr id="51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1430517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1591</xdr:row>
      <xdr:rowOff>0</xdr:rowOff>
    </xdr:from>
    <xdr:ext cx="152400" cy="47625"/>
    <xdr:pic>
      <xdr:nvPicPr>
        <xdr:cNvPr id="51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1430517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1592</xdr:row>
      <xdr:rowOff>0</xdr:rowOff>
    </xdr:from>
    <xdr:ext cx="152400" cy="104775"/>
    <xdr:pic>
      <xdr:nvPicPr>
        <xdr:cNvPr id="51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1430517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1592</xdr:row>
      <xdr:rowOff>0</xdr:rowOff>
    </xdr:from>
    <xdr:ext cx="152400" cy="47625"/>
    <xdr:pic>
      <xdr:nvPicPr>
        <xdr:cNvPr id="51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1430517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1593</xdr:row>
      <xdr:rowOff>0</xdr:rowOff>
    </xdr:from>
    <xdr:ext cx="152400" cy="104775"/>
    <xdr:pic>
      <xdr:nvPicPr>
        <xdr:cNvPr id="51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1430517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1593</xdr:row>
      <xdr:rowOff>0</xdr:rowOff>
    </xdr:from>
    <xdr:ext cx="152400" cy="47625"/>
    <xdr:pic>
      <xdr:nvPicPr>
        <xdr:cNvPr id="51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1430517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1594</xdr:row>
      <xdr:rowOff>0</xdr:rowOff>
    </xdr:from>
    <xdr:ext cx="152400" cy="104775"/>
    <xdr:pic>
      <xdr:nvPicPr>
        <xdr:cNvPr id="51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1430517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1594</xdr:row>
      <xdr:rowOff>0</xdr:rowOff>
    </xdr:from>
    <xdr:ext cx="152400" cy="47625"/>
    <xdr:pic>
      <xdr:nvPicPr>
        <xdr:cNvPr id="51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1430517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1595</xdr:row>
      <xdr:rowOff>0</xdr:rowOff>
    </xdr:from>
    <xdr:ext cx="152400" cy="104775"/>
    <xdr:pic>
      <xdr:nvPicPr>
        <xdr:cNvPr id="52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1430517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1595</xdr:row>
      <xdr:rowOff>0</xdr:rowOff>
    </xdr:from>
    <xdr:ext cx="152400" cy="47625"/>
    <xdr:pic>
      <xdr:nvPicPr>
        <xdr:cNvPr id="52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1430517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1596</xdr:row>
      <xdr:rowOff>0</xdr:rowOff>
    </xdr:from>
    <xdr:ext cx="152400" cy="104775"/>
    <xdr:pic>
      <xdr:nvPicPr>
        <xdr:cNvPr id="52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1430517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1596</xdr:row>
      <xdr:rowOff>0</xdr:rowOff>
    </xdr:from>
    <xdr:ext cx="152400" cy="47625"/>
    <xdr:pic>
      <xdr:nvPicPr>
        <xdr:cNvPr id="52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1430517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1597</xdr:row>
      <xdr:rowOff>0</xdr:rowOff>
    </xdr:from>
    <xdr:ext cx="152400" cy="104775"/>
    <xdr:pic>
      <xdr:nvPicPr>
        <xdr:cNvPr id="52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1430517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1597</xdr:row>
      <xdr:rowOff>0</xdr:rowOff>
    </xdr:from>
    <xdr:ext cx="152400" cy="47625"/>
    <xdr:pic>
      <xdr:nvPicPr>
        <xdr:cNvPr id="52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1430517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1598</xdr:row>
      <xdr:rowOff>0</xdr:rowOff>
    </xdr:from>
    <xdr:ext cx="152400" cy="104775"/>
    <xdr:pic>
      <xdr:nvPicPr>
        <xdr:cNvPr id="52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1430517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1598</xdr:row>
      <xdr:rowOff>0</xdr:rowOff>
    </xdr:from>
    <xdr:ext cx="152400" cy="47625"/>
    <xdr:pic>
      <xdr:nvPicPr>
        <xdr:cNvPr id="52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1430517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1599</xdr:row>
      <xdr:rowOff>0</xdr:rowOff>
    </xdr:from>
    <xdr:ext cx="152400" cy="104775"/>
    <xdr:pic>
      <xdr:nvPicPr>
        <xdr:cNvPr id="52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1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1430517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1599</xdr:row>
      <xdr:rowOff>0</xdr:rowOff>
    </xdr:from>
    <xdr:ext cx="152400" cy="47625"/>
    <xdr:pic>
      <xdr:nvPicPr>
        <xdr:cNvPr id="52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1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1430517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1600</xdr:row>
      <xdr:rowOff>0</xdr:rowOff>
    </xdr:from>
    <xdr:ext cx="152400" cy="104775"/>
    <xdr:pic>
      <xdr:nvPicPr>
        <xdr:cNvPr id="53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1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1430517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1600</xdr:row>
      <xdr:rowOff>0</xdr:rowOff>
    </xdr:from>
    <xdr:ext cx="152400" cy="47625"/>
    <xdr:pic>
      <xdr:nvPicPr>
        <xdr:cNvPr id="53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1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1430517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1601</xdr:row>
      <xdr:rowOff>0</xdr:rowOff>
    </xdr:from>
    <xdr:ext cx="152400" cy="47625"/>
    <xdr:pic>
      <xdr:nvPicPr>
        <xdr:cNvPr id="53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1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1430517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1603</xdr:row>
      <xdr:rowOff>0</xdr:rowOff>
    </xdr:from>
    <xdr:ext cx="152400" cy="104775"/>
    <xdr:pic>
      <xdr:nvPicPr>
        <xdr:cNvPr id="53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1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1430517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1604</xdr:row>
      <xdr:rowOff>0</xdr:rowOff>
    </xdr:from>
    <xdr:ext cx="152400" cy="104775"/>
    <xdr:pic>
      <xdr:nvPicPr>
        <xdr:cNvPr id="53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1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1430517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1604</xdr:row>
      <xdr:rowOff>0</xdr:rowOff>
    </xdr:from>
    <xdr:ext cx="152400" cy="47625"/>
    <xdr:pic>
      <xdr:nvPicPr>
        <xdr:cNvPr id="53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1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1430517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1605</xdr:row>
      <xdr:rowOff>0</xdr:rowOff>
    </xdr:from>
    <xdr:ext cx="152400" cy="104775"/>
    <xdr:pic>
      <xdr:nvPicPr>
        <xdr:cNvPr id="54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1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1430517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1605</xdr:row>
      <xdr:rowOff>0</xdr:rowOff>
    </xdr:from>
    <xdr:ext cx="152400" cy="47625"/>
    <xdr:pic>
      <xdr:nvPicPr>
        <xdr:cNvPr id="54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1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1430517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1606</xdr:row>
      <xdr:rowOff>0</xdr:rowOff>
    </xdr:from>
    <xdr:ext cx="152400" cy="104775"/>
    <xdr:pic>
      <xdr:nvPicPr>
        <xdr:cNvPr id="54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1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1430517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1606</xdr:row>
      <xdr:rowOff>0</xdr:rowOff>
    </xdr:from>
    <xdr:ext cx="152400" cy="47625"/>
    <xdr:pic>
      <xdr:nvPicPr>
        <xdr:cNvPr id="54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1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1430517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1607</xdr:row>
      <xdr:rowOff>0</xdr:rowOff>
    </xdr:from>
    <xdr:ext cx="152400" cy="104775"/>
    <xdr:pic>
      <xdr:nvPicPr>
        <xdr:cNvPr id="54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2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1430517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1607</xdr:row>
      <xdr:rowOff>0</xdr:rowOff>
    </xdr:from>
    <xdr:ext cx="152400" cy="47625"/>
    <xdr:pic>
      <xdr:nvPicPr>
        <xdr:cNvPr id="54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2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1430517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1608</xdr:row>
      <xdr:rowOff>0</xdr:rowOff>
    </xdr:from>
    <xdr:ext cx="152400" cy="104775"/>
    <xdr:pic>
      <xdr:nvPicPr>
        <xdr:cNvPr id="54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2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1430517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1608</xdr:row>
      <xdr:rowOff>0</xdr:rowOff>
    </xdr:from>
    <xdr:ext cx="152400" cy="47625"/>
    <xdr:pic>
      <xdr:nvPicPr>
        <xdr:cNvPr id="54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2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1430517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1609</xdr:row>
      <xdr:rowOff>0</xdr:rowOff>
    </xdr:from>
    <xdr:ext cx="152400" cy="104775"/>
    <xdr:pic>
      <xdr:nvPicPr>
        <xdr:cNvPr id="54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2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1430517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1609</xdr:row>
      <xdr:rowOff>0</xdr:rowOff>
    </xdr:from>
    <xdr:ext cx="152400" cy="47625"/>
    <xdr:pic>
      <xdr:nvPicPr>
        <xdr:cNvPr id="54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2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1430517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1610</xdr:row>
      <xdr:rowOff>0</xdr:rowOff>
    </xdr:from>
    <xdr:ext cx="152400" cy="104775"/>
    <xdr:pic>
      <xdr:nvPicPr>
        <xdr:cNvPr id="55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2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1430517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1610</xdr:row>
      <xdr:rowOff>0</xdr:rowOff>
    </xdr:from>
    <xdr:ext cx="152400" cy="47625"/>
    <xdr:pic>
      <xdr:nvPicPr>
        <xdr:cNvPr id="55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2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1430517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1611</xdr:row>
      <xdr:rowOff>0</xdr:rowOff>
    </xdr:from>
    <xdr:ext cx="152400" cy="104775"/>
    <xdr:pic>
      <xdr:nvPicPr>
        <xdr:cNvPr id="55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2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1430517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1611</xdr:row>
      <xdr:rowOff>0</xdr:rowOff>
    </xdr:from>
    <xdr:ext cx="152400" cy="47625"/>
    <xdr:pic>
      <xdr:nvPicPr>
        <xdr:cNvPr id="55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2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1430517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1612</xdr:row>
      <xdr:rowOff>0</xdr:rowOff>
    </xdr:from>
    <xdr:ext cx="152400" cy="104775"/>
    <xdr:pic>
      <xdr:nvPicPr>
        <xdr:cNvPr id="55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2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14305176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1612</xdr:row>
      <xdr:rowOff>0</xdr:rowOff>
    </xdr:from>
    <xdr:ext cx="152400" cy="47625"/>
    <xdr:pic>
      <xdr:nvPicPr>
        <xdr:cNvPr id="55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2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14305176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4</xdr:col>
      <xdr:colOff>0</xdr:colOff>
      <xdr:row>1613</xdr:row>
      <xdr:rowOff>0</xdr:rowOff>
    </xdr:from>
    <xdr:to>
      <xdr:col>4</xdr:col>
      <xdr:colOff>152400</xdr:colOff>
      <xdr:row>1613</xdr:row>
      <xdr:rowOff>152400</xdr:rowOff>
    </xdr:to>
    <xdr:pic>
      <xdr:nvPicPr>
        <xdr:cNvPr id="556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2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006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1614</xdr:row>
      <xdr:rowOff>0</xdr:rowOff>
    </xdr:from>
    <xdr:to>
      <xdr:col>4</xdr:col>
      <xdr:colOff>152400</xdr:colOff>
      <xdr:row>1614</xdr:row>
      <xdr:rowOff>152400</xdr:rowOff>
    </xdr:to>
    <xdr:pic>
      <xdr:nvPicPr>
        <xdr:cNvPr id="557" name="Imagem 1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2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816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1615</xdr:row>
      <xdr:rowOff>0</xdr:rowOff>
    </xdr:from>
    <xdr:to>
      <xdr:col>4</xdr:col>
      <xdr:colOff>152400</xdr:colOff>
      <xdr:row>1615</xdr:row>
      <xdr:rowOff>152400</xdr:rowOff>
    </xdr:to>
    <xdr:pic>
      <xdr:nvPicPr>
        <xdr:cNvPr id="558" name="Imagem 1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2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721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1616</xdr:row>
      <xdr:rowOff>0</xdr:rowOff>
    </xdr:from>
    <xdr:to>
      <xdr:col>4</xdr:col>
      <xdr:colOff>152400</xdr:colOff>
      <xdr:row>1616</xdr:row>
      <xdr:rowOff>152400</xdr:rowOff>
    </xdr:to>
    <xdr:pic>
      <xdr:nvPicPr>
        <xdr:cNvPr id="559" name="Imagem 1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2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531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1617</xdr:row>
      <xdr:rowOff>0</xdr:rowOff>
    </xdr:from>
    <xdr:to>
      <xdr:col>4</xdr:col>
      <xdr:colOff>152400</xdr:colOff>
      <xdr:row>1617</xdr:row>
      <xdr:rowOff>152400</xdr:rowOff>
    </xdr:to>
    <xdr:pic>
      <xdr:nvPicPr>
        <xdr:cNvPr id="560" name="Imagem 1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3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436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1618</xdr:row>
      <xdr:rowOff>0</xdr:rowOff>
    </xdr:from>
    <xdr:to>
      <xdr:col>4</xdr:col>
      <xdr:colOff>152400</xdr:colOff>
      <xdr:row>1618</xdr:row>
      <xdr:rowOff>152400</xdr:rowOff>
    </xdr:to>
    <xdr:pic>
      <xdr:nvPicPr>
        <xdr:cNvPr id="561" name="Imagem 1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3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246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1619</xdr:row>
      <xdr:rowOff>0</xdr:rowOff>
    </xdr:from>
    <xdr:to>
      <xdr:col>4</xdr:col>
      <xdr:colOff>152400</xdr:colOff>
      <xdr:row>1619</xdr:row>
      <xdr:rowOff>152400</xdr:rowOff>
    </xdr:to>
    <xdr:pic>
      <xdr:nvPicPr>
        <xdr:cNvPr id="562" name="Imagem 1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3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151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1620</xdr:row>
      <xdr:rowOff>0</xdr:rowOff>
    </xdr:from>
    <xdr:to>
      <xdr:col>4</xdr:col>
      <xdr:colOff>152400</xdr:colOff>
      <xdr:row>1630</xdr:row>
      <xdr:rowOff>152400</xdr:rowOff>
    </xdr:to>
    <xdr:pic>
      <xdr:nvPicPr>
        <xdr:cNvPr id="563" name="Imagem 1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3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961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1621</xdr:row>
      <xdr:rowOff>0</xdr:rowOff>
    </xdr:from>
    <xdr:to>
      <xdr:col>4</xdr:col>
      <xdr:colOff>152400</xdr:colOff>
      <xdr:row>1630</xdr:row>
      <xdr:rowOff>152400</xdr:rowOff>
    </xdr:to>
    <xdr:pic>
      <xdr:nvPicPr>
        <xdr:cNvPr id="564" name="Imagem 1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3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771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1622</xdr:row>
      <xdr:rowOff>0</xdr:rowOff>
    </xdr:from>
    <xdr:to>
      <xdr:col>4</xdr:col>
      <xdr:colOff>152400</xdr:colOff>
      <xdr:row>1630</xdr:row>
      <xdr:rowOff>152400</xdr:rowOff>
    </xdr:to>
    <xdr:pic>
      <xdr:nvPicPr>
        <xdr:cNvPr id="565" name="Imagem 20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3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676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1623</xdr:row>
      <xdr:rowOff>0</xdr:rowOff>
    </xdr:from>
    <xdr:to>
      <xdr:col>4</xdr:col>
      <xdr:colOff>152400</xdr:colOff>
      <xdr:row>1630</xdr:row>
      <xdr:rowOff>152400</xdr:rowOff>
    </xdr:to>
    <xdr:pic>
      <xdr:nvPicPr>
        <xdr:cNvPr id="566" name="Imagem 2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3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581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1624</xdr:row>
      <xdr:rowOff>0</xdr:rowOff>
    </xdr:from>
    <xdr:to>
      <xdr:col>4</xdr:col>
      <xdr:colOff>152400</xdr:colOff>
      <xdr:row>1630</xdr:row>
      <xdr:rowOff>152400</xdr:rowOff>
    </xdr:to>
    <xdr:pic>
      <xdr:nvPicPr>
        <xdr:cNvPr id="567" name="Imagem 2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3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486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1625</xdr:row>
      <xdr:rowOff>0</xdr:rowOff>
    </xdr:from>
    <xdr:to>
      <xdr:col>4</xdr:col>
      <xdr:colOff>152400</xdr:colOff>
      <xdr:row>1630</xdr:row>
      <xdr:rowOff>152400</xdr:rowOff>
    </xdr:to>
    <xdr:pic>
      <xdr:nvPicPr>
        <xdr:cNvPr id="568" name="Imagem 2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3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391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1626</xdr:row>
      <xdr:rowOff>0</xdr:rowOff>
    </xdr:from>
    <xdr:to>
      <xdr:col>4</xdr:col>
      <xdr:colOff>152400</xdr:colOff>
      <xdr:row>1630</xdr:row>
      <xdr:rowOff>152400</xdr:rowOff>
    </xdr:to>
    <xdr:pic>
      <xdr:nvPicPr>
        <xdr:cNvPr id="569" name="Imagem 2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3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201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1627</xdr:row>
      <xdr:rowOff>0</xdr:rowOff>
    </xdr:from>
    <xdr:to>
      <xdr:col>4</xdr:col>
      <xdr:colOff>152400</xdr:colOff>
      <xdr:row>1630</xdr:row>
      <xdr:rowOff>152400</xdr:rowOff>
    </xdr:to>
    <xdr:pic>
      <xdr:nvPicPr>
        <xdr:cNvPr id="570" name="Imagem 2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3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011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1628</xdr:row>
      <xdr:rowOff>0</xdr:rowOff>
    </xdr:from>
    <xdr:to>
      <xdr:col>4</xdr:col>
      <xdr:colOff>152400</xdr:colOff>
      <xdr:row>1630</xdr:row>
      <xdr:rowOff>152400</xdr:rowOff>
    </xdr:to>
    <xdr:pic>
      <xdr:nvPicPr>
        <xdr:cNvPr id="571" name="Imagem 2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3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916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1629</xdr:row>
      <xdr:rowOff>0</xdr:rowOff>
    </xdr:from>
    <xdr:to>
      <xdr:col>4</xdr:col>
      <xdr:colOff>152400</xdr:colOff>
      <xdr:row>1630</xdr:row>
      <xdr:rowOff>152400</xdr:rowOff>
    </xdr:to>
    <xdr:pic>
      <xdr:nvPicPr>
        <xdr:cNvPr id="572" name="Imagem 2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3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821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1630</xdr:row>
      <xdr:rowOff>0</xdr:rowOff>
    </xdr:from>
    <xdr:to>
      <xdr:col>4</xdr:col>
      <xdr:colOff>152400</xdr:colOff>
      <xdr:row>1630</xdr:row>
      <xdr:rowOff>152400</xdr:rowOff>
    </xdr:to>
    <xdr:pic>
      <xdr:nvPicPr>
        <xdr:cNvPr id="573" name="Imagem 2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3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631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1631</xdr:row>
      <xdr:rowOff>0</xdr:rowOff>
    </xdr:from>
    <xdr:to>
      <xdr:col>4</xdr:col>
      <xdr:colOff>152400</xdr:colOff>
      <xdr:row>1633</xdr:row>
      <xdr:rowOff>152400</xdr:rowOff>
    </xdr:to>
    <xdr:pic>
      <xdr:nvPicPr>
        <xdr:cNvPr id="574" name="Imagem 2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3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441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1632</xdr:row>
      <xdr:rowOff>0</xdr:rowOff>
    </xdr:from>
    <xdr:to>
      <xdr:col>4</xdr:col>
      <xdr:colOff>152400</xdr:colOff>
      <xdr:row>1633</xdr:row>
      <xdr:rowOff>152400</xdr:rowOff>
    </xdr:to>
    <xdr:pic>
      <xdr:nvPicPr>
        <xdr:cNvPr id="575" name="Imagem 30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3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251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1633</xdr:row>
      <xdr:rowOff>0</xdr:rowOff>
    </xdr:from>
    <xdr:to>
      <xdr:col>4</xdr:col>
      <xdr:colOff>152400</xdr:colOff>
      <xdr:row>1633</xdr:row>
      <xdr:rowOff>152400</xdr:rowOff>
    </xdr:to>
    <xdr:pic>
      <xdr:nvPicPr>
        <xdr:cNvPr id="576" name="Imagem 3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4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061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1634</xdr:row>
      <xdr:rowOff>0</xdr:rowOff>
    </xdr:from>
    <xdr:to>
      <xdr:col>4</xdr:col>
      <xdr:colOff>152400</xdr:colOff>
      <xdr:row>1634</xdr:row>
      <xdr:rowOff>152400</xdr:rowOff>
    </xdr:to>
    <xdr:pic>
      <xdr:nvPicPr>
        <xdr:cNvPr id="577" name="Imagem 3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4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871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1635</xdr:row>
      <xdr:rowOff>0</xdr:rowOff>
    </xdr:from>
    <xdr:to>
      <xdr:col>4</xdr:col>
      <xdr:colOff>152400</xdr:colOff>
      <xdr:row>1635</xdr:row>
      <xdr:rowOff>152400</xdr:rowOff>
    </xdr:to>
    <xdr:pic>
      <xdr:nvPicPr>
        <xdr:cNvPr id="578" name="Imagem 3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4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681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1636</xdr:row>
      <xdr:rowOff>0</xdr:rowOff>
    </xdr:from>
    <xdr:to>
      <xdr:col>4</xdr:col>
      <xdr:colOff>152400</xdr:colOff>
      <xdr:row>1636</xdr:row>
      <xdr:rowOff>152400</xdr:rowOff>
    </xdr:to>
    <xdr:pic>
      <xdr:nvPicPr>
        <xdr:cNvPr id="579" name="Imagem 3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4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586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1637</xdr:row>
      <xdr:rowOff>0</xdr:rowOff>
    </xdr:from>
    <xdr:to>
      <xdr:col>4</xdr:col>
      <xdr:colOff>152400</xdr:colOff>
      <xdr:row>1640</xdr:row>
      <xdr:rowOff>152400</xdr:rowOff>
    </xdr:to>
    <xdr:pic>
      <xdr:nvPicPr>
        <xdr:cNvPr id="580" name="Imagem 3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4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396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1638</xdr:row>
      <xdr:rowOff>0</xdr:rowOff>
    </xdr:from>
    <xdr:to>
      <xdr:col>4</xdr:col>
      <xdr:colOff>152400</xdr:colOff>
      <xdr:row>1640</xdr:row>
      <xdr:rowOff>152400</xdr:rowOff>
    </xdr:to>
    <xdr:pic>
      <xdr:nvPicPr>
        <xdr:cNvPr id="581" name="Imagem 3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4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206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1639</xdr:row>
      <xdr:rowOff>0</xdr:rowOff>
    </xdr:from>
    <xdr:to>
      <xdr:col>4</xdr:col>
      <xdr:colOff>152400</xdr:colOff>
      <xdr:row>1640</xdr:row>
      <xdr:rowOff>152400</xdr:rowOff>
    </xdr:to>
    <xdr:pic>
      <xdr:nvPicPr>
        <xdr:cNvPr id="582" name="Imagem 3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4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111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1640</xdr:row>
      <xdr:rowOff>0</xdr:rowOff>
    </xdr:from>
    <xdr:to>
      <xdr:col>4</xdr:col>
      <xdr:colOff>152400</xdr:colOff>
      <xdr:row>1640</xdr:row>
      <xdr:rowOff>152400</xdr:rowOff>
    </xdr:to>
    <xdr:pic>
      <xdr:nvPicPr>
        <xdr:cNvPr id="583" name="Imagem 3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4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921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1641</xdr:row>
      <xdr:rowOff>0</xdr:rowOff>
    </xdr:from>
    <xdr:to>
      <xdr:col>4</xdr:col>
      <xdr:colOff>152400</xdr:colOff>
      <xdr:row>1643</xdr:row>
      <xdr:rowOff>152400</xdr:rowOff>
    </xdr:to>
    <xdr:pic>
      <xdr:nvPicPr>
        <xdr:cNvPr id="584" name="Imagem 3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4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731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1642</xdr:row>
      <xdr:rowOff>0</xdr:rowOff>
    </xdr:from>
    <xdr:to>
      <xdr:col>4</xdr:col>
      <xdr:colOff>152400</xdr:colOff>
      <xdr:row>1643</xdr:row>
      <xdr:rowOff>152400</xdr:rowOff>
    </xdr:to>
    <xdr:pic>
      <xdr:nvPicPr>
        <xdr:cNvPr id="585" name="Imagem 40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4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541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1643</xdr:row>
      <xdr:rowOff>0</xdr:rowOff>
    </xdr:from>
    <xdr:to>
      <xdr:col>4</xdr:col>
      <xdr:colOff>152400</xdr:colOff>
      <xdr:row>1643</xdr:row>
      <xdr:rowOff>152400</xdr:rowOff>
    </xdr:to>
    <xdr:pic>
      <xdr:nvPicPr>
        <xdr:cNvPr id="586" name="Imagem 4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4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351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1644</xdr:row>
      <xdr:rowOff>0</xdr:rowOff>
    </xdr:from>
    <xdr:to>
      <xdr:col>4</xdr:col>
      <xdr:colOff>152400</xdr:colOff>
      <xdr:row>1657</xdr:row>
      <xdr:rowOff>152400</xdr:rowOff>
    </xdr:to>
    <xdr:pic>
      <xdr:nvPicPr>
        <xdr:cNvPr id="587" name="Imagem 4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4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161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1645</xdr:row>
      <xdr:rowOff>0</xdr:rowOff>
    </xdr:from>
    <xdr:to>
      <xdr:col>4</xdr:col>
      <xdr:colOff>152400</xdr:colOff>
      <xdr:row>1657</xdr:row>
      <xdr:rowOff>152400</xdr:rowOff>
    </xdr:to>
    <xdr:pic>
      <xdr:nvPicPr>
        <xdr:cNvPr id="588" name="Imagem 4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4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066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1646</xdr:row>
      <xdr:rowOff>0</xdr:rowOff>
    </xdr:from>
    <xdr:to>
      <xdr:col>4</xdr:col>
      <xdr:colOff>152400</xdr:colOff>
      <xdr:row>1657</xdr:row>
      <xdr:rowOff>152400</xdr:rowOff>
    </xdr:to>
    <xdr:pic>
      <xdr:nvPicPr>
        <xdr:cNvPr id="589" name="Imagem 4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4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971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1647</xdr:row>
      <xdr:rowOff>0</xdr:rowOff>
    </xdr:from>
    <xdr:to>
      <xdr:col>4</xdr:col>
      <xdr:colOff>152400</xdr:colOff>
      <xdr:row>1657</xdr:row>
      <xdr:rowOff>152400</xdr:rowOff>
    </xdr:to>
    <xdr:pic>
      <xdr:nvPicPr>
        <xdr:cNvPr id="590" name="Imagem 4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4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876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1648</xdr:row>
      <xdr:rowOff>0</xdr:rowOff>
    </xdr:from>
    <xdr:to>
      <xdr:col>4</xdr:col>
      <xdr:colOff>152400</xdr:colOff>
      <xdr:row>1657</xdr:row>
      <xdr:rowOff>152400</xdr:rowOff>
    </xdr:to>
    <xdr:pic>
      <xdr:nvPicPr>
        <xdr:cNvPr id="591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4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781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1649</xdr:row>
      <xdr:rowOff>0</xdr:rowOff>
    </xdr:from>
    <xdr:to>
      <xdr:col>4</xdr:col>
      <xdr:colOff>152400</xdr:colOff>
      <xdr:row>1657</xdr:row>
      <xdr:rowOff>152400</xdr:rowOff>
    </xdr:to>
    <xdr:pic>
      <xdr:nvPicPr>
        <xdr:cNvPr id="592" name="Imagem 4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5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591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1650</xdr:row>
      <xdr:rowOff>0</xdr:rowOff>
    </xdr:from>
    <xdr:to>
      <xdr:col>4</xdr:col>
      <xdr:colOff>152400</xdr:colOff>
      <xdr:row>1657</xdr:row>
      <xdr:rowOff>152400</xdr:rowOff>
    </xdr:to>
    <xdr:pic>
      <xdr:nvPicPr>
        <xdr:cNvPr id="593" name="Imagem 4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5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401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1651</xdr:row>
      <xdr:rowOff>0</xdr:rowOff>
    </xdr:from>
    <xdr:to>
      <xdr:col>4</xdr:col>
      <xdr:colOff>152400</xdr:colOff>
      <xdr:row>1657</xdr:row>
      <xdr:rowOff>152400</xdr:rowOff>
    </xdr:to>
    <xdr:pic>
      <xdr:nvPicPr>
        <xdr:cNvPr id="594" name="Imagem 4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5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306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1652</xdr:row>
      <xdr:rowOff>0</xdr:rowOff>
    </xdr:from>
    <xdr:to>
      <xdr:col>4</xdr:col>
      <xdr:colOff>152400</xdr:colOff>
      <xdr:row>1657</xdr:row>
      <xdr:rowOff>152400</xdr:rowOff>
    </xdr:to>
    <xdr:pic>
      <xdr:nvPicPr>
        <xdr:cNvPr id="595" name="Imagem 50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5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211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1653</xdr:row>
      <xdr:rowOff>0</xdr:rowOff>
    </xdr:from>
    <xdr:to>
      <xdr:col>4</xdr:col>
      <xdr:colOff>152400</xdr:colOff>
      <xdr:row>1657</xdr:row>
      <xdr:rowOff>152400</xdr:rowOff>
    </xdr:to>
    <xdr:pic>
      <xdr:nvPicPr>
        <xdr:cNvPr id="596" name="Imagem 5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5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021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1654</xdr:row>
      <xdr:rowOff>0</xdr:rowOff>
    </xdr:from>
    <xdr:to>
      <xdr:col>4</xdr:col>
      <xdr:colOff>152400</xdr:colOff>
      <xdr:row>1657</xdr:row>
      <xdr:rowOff>152400</xdr:rowOff>
    </xdr:to>
    <xdr:pic>
      <xdr:nvPicPr>
        <xdr:cNvPr id="597" name="Imagem 5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5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926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1655</xdr:row>
      <xdr:rowOff>0</xdr:rowOff>
    </xdr:from>
    <xdr:to>
      <xdr:col>4</xdr:col>
      <xdr:colOff>152400</xdr:colOff>
      <xdr:row>1657</xdr:row>
      <xdr:rowOff>152400</xdr:rowOff>
    </xdr:to>
    <xdr:pic>
      <xdr:nvPicPr>
        <xdr:cNvPr id="598" name="Imagem 5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5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831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1656</xdr:row>
      <xdr:rowOff>0</xdr:rowOff>
    </xdr:from>
    <xdr:to>
      <xdr:col>4</xdr:col>
      <xdr:colOff>152400</xdr:colOff>
      <xdr:row>1657</xdr:row>
      <xdr:rowOff>152400</xdr:rowOff>
    </xdr:to>
    <xdr:pic>
      <xdr:nvPicPr>
        <xdr:cNvPr id="599" name="Imagem 5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5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64125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5</xdr:col>
      <xdr:colOff>0</xdr:colOff>
      <xdr:row>1613</xdr:row>
      <xdr:rowOff>0</xdr:rowOff>
    </xdr:from>
    <xdr:ext cx="152400" cy="104775"/>
    <xdr:pic>
      <xdr:nvPicPr>
        <xdr:cNvPr id="601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5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3729324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1613</xdr:row>
      <xdr:rowOff>0</xdr:rowOff>
    </xdr:from>
    <xdr:ext cx="152400" cy="47625"/>
    <xdr:pic>
      <xdr:nvPicPr>
        <xdr:cNvPr id="602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5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3729324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1614</xdr:row>
      <xdr:rowOff>0</xdr:rowOff>
    </xdr:from>
    <xdr:ext cx="152400" cy="104775"/>
    <xdr:pic>
      <xdr:nvPicPr>
        <xdr:cNvPr id="603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5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1614</xdr:row>
      <xdr:rowOff>0</xdr:rowOff>
    </xdr:from>
    <xdr:ext cx="152400" cy="47625"/>
    <xdr:pic>
      <xdr:nvPicPr>
        <xdr:cNvPr id="604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5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1615</xdr:row>
      <xdr:rowOff>0</xdr:rowOff>
    </xdr:from>
    <xdr:ext cx="152400" cy="104775"/>
    <xdr:pic>
      <xdr:nvPicPr>
        <xdr:cNvPr id="605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5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1615</xdr:row>
      <xdr:rowOff>0</xdr:rowOff>
    </xdr:from>
    <xdr:ext cx="152400" cy="47625"/>
    <xdr:pic>
      <xdr:nvPicPr>
        <xdr:cNvPr id="606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5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1616</xdr:row>
      <xdr:rowOff>0</xdr:rowOff>
    </xdr:from>
    <xdr:ext cx="152400" cy="104775"/>
    <xdr:pic>
      <xdr:nvPicPr>
        <xdr:cNvPr id="607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5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1616</xdr:row>
      <xdr:rowOff>0</xdr:rowOff>
    </xdr:from>
    <xdr:ext cx="152400" cy="47625"/>
    <xdr:pic>
      <xdr:nvPicPr>
        <xdr:cNvPr id="608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6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1617</xdr:row>
      <xdr:rowOff>0</xdr:rowOff>
    </xdr:from>
    <xdr:ext cx="152400" cy="104775"/>
    <xdr:pic>
      <xdr:nvPicPr>
        <xdr:cNvPr id="609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6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1617</xdr:row>
      <xdr:rowOff>0</xdr:rowOff>
    </xdr:from>
    <xdr:ext cx="152400" cy="47625"/>
    <xdr:pic>
      <xdr:nvPicPr>
        <xdr:cNvPr id="610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6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1618</xdr:row>
      <xdr:rowOff>0</xdr:rowOff>
    </xdr:from>
    <xdr:ext cx="152400" cy="104775"/>
    <xdr:pic>
      <xdr:nvPicPr>
        <xdr:cNvPr id="611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6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1618</xdr:row>
      <xdr:rowOff>0</xdr:rowOff>
    </xdr:from>
    <xdr:ext cx="152400" cy="47625"/>
    <xdr:pic>
      <xdr:nvPicPr>
        <xdr:cNvPr id="612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6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1619</xdr:row>
      <xdr:rowOff>0</xdr:rowOff>
    </xdr:from>
    <xdr:ext cx="152400" cy="104775"/>
    <xdr:pic>
      <xdr:nvPicPr>
        <xdr:cNvPr id="613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6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1619</xdr:row>
      <xdr:rowOff>0</xdr:rowOff>
    </xdr:from>
    <xdr:ext cx="152400" cy="47625"/>
    <xdr:pic>
      <xdr:nvPicPr>
        <xdr:cNvPr id="614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6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1620</xdr:row>
      <xdr:rowOff>0</xdr:rowOff>
    </xdr:from>
    <xdr:ext cx="152400" cy="104775"/>
    <xdr:pic>
      <xdr:nvPicPr>
        <xdr:cNvPr id="615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6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1620</xdr:row>
      <xdr:rowOff>0</xdr:rowOff>
    </xdr:from>
    <xdr:ext cx="152400" cy="47625"/>
    <xdr:pic>
      <xdr:nvPicPr>
        <xdr:cNvPr id="616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6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1621</xdr:row>
      <xdr:rowOff>0</xdr:rowOff>
    </xdr:from>
    <xdr:ext cx="152400" cy="104775"/>
    <xdr:pic>
      <xdr:nvPicPr>
        <xdr:cNvPr id="617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6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1621</xdr:row>
      <xdr:rowOff>0</xdr:rowOff>
    </xdr:from>
    <xdr:ext cx="152400" cy="47625"/>
    <xdr:pic>
      <xdr:nvPicPr>
        <xdr:cNvPr id="618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6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1622</xdr:row>
      <xdr:rowOff>0</xdr:rowOff>
    </xdr:from>
    <xdr:ext cx="152400" cy="104775"/>
    <xdr:pic>
      <xdr:nvPicPr>
        <xdr:cNvPr id="619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6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1622</xdr:row>
      <xdr:rowOff>0</xdr:rowOff>
    </xdr:from>
    <xdr:ext cx="152400" cy="47625"/>
    <xdr:pic>
      <xdr:nvPicPr>
        <xdr:cNvPr id="620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6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1623</xdr:row>
      <xdr:rowOff>0</xdr:rowOff>
    </xdr:from>
    <xdr:ext cx="152400" cy="104775"/>
    <xdr:pic>
      <xdr:nvPicPr>
        <xdr:cNvPr id="621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6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1623</xdr:row>
      <xdr:rowOff>0</xdr:rowOff>
    </xdr:from>
    <xdr:ext cx="152400" cy="47625"/>
    <xdr:pic>
      <xdr:nvPicPr>
        <xdr:cNvPr id="622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6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1624</xdr:row>
      <xdr:rowOff>0</xdr:rowOff>
    </xdr:from>
    <xdr:ext cx="152400" cy="104775"/>
    <xdr:pic>
      <xdr:nvPicPr>
        <xdr:cNvPr id="623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6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1624</xdr:row>
      <xdr:rowOff>0</xdr:rowOff>
    </xdr:from>
    <xdr:ext cx="152400" cy="47625"/>
    <xdr:pic>
      <xdr:nvPicPr>
        <xdr:cNvPr id="624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7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1625</xdr:row>
      <xdr:rowOff>0</xdr:rowOff>
    </xdr:from>
    <xdr:ext cx="152400" cy="104775"/>
    <xdr:pic>
      <xdr:nvPicPr>
        <xdr:cNvPr id="625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7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1625</xdr:row>
      <xdr:rowOff>0</xdr:rowOff>
    </xdr:from>
    <xdr:ext cx="152400" cy="47625"/>
    <xdr:pic>
      <xdr:nvPicPr>
        <xdr:cNvPr id="626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7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1626</xdr:row>
      <xdr:rowOff>0</xdr:rowOff>
    </xdr:from>
    <xdr:ext cx="152400" cy="104775"/>
    <xdr:pic>
      <xdr:nvPicPr>
        <xdr:cNvPr id="627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7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1626</xdr:row>
      <xdr:rowOff>0</xdr:rowOff>
    </xdr:from>
    <xdr:ext cx="152400" cy="47625"/>
    <xdr:pic>
      <xdr:nvPicPr>
        <xdr:cNvPr id="628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7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1627</xdr:row>
      <xdr:rowOff>0</xdr:rowOff>
    </xdr:from>
    <xdr:ext cx="152400" cy="104775"/>
    <xdr:pic>
      <xdr:nvPicPr>
        <xdr:cNvPr id="629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7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1627</xdr:row>
      <xdr:rowOff>0</xdr:rowOff>
    </xdr:from>
    <xdr:ext cx="152400" cy="47625"/>
    <xdr:pic>
      <xdr:nvPicPr>
        <xdr:cNvPr id="630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7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1628</xdr:row>
      <xdr:rowOff>0</xdr:rowOff>
    </xdr:from>
    <xdr:ext cx="152400" cy="104775"/>
    <xdr:pic>
      <xdr:nvPicPr>
        <xdr:cNvPr id="631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7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1628</xdr:row>
      <xdr:rowOff>0</xdr:rowOff>
    </xdr:from>
    <xdr:ext cx="152400" cy="47625"/>
    <xdr:pic>
      <xdr:nvPicPr>
        <xdr:cNvPr id="632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7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1629</xdr:row>
      <xdr:rowOff>0</xdr:rowOff>
    </xdr:from>
    <xdr:ext cx="152400" cy="104775"/>
    <xdr:pic>
      <xdr:nvPicPr>
        <xdr:cNvPr id="633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7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1629</xdr:row>
      <xdr:rowOff>0</xdr:rowOff>
    </xdr:from>
    <xdr:ext cx="152400" cy="47625"/>
    <xdr:pic>
      <xdr:nvPicPr>
        <xdr:cNvPr id="634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7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1630</xdr:row>
      <xdr:rowOff>0</xdr:rowOff>
    </xdr:from>
    <xdr:ext cx="152400" cy="104775"/>
    <xdr:pic>
      <xdr:nvPicPr>
        <xdr:cNvPr id="635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7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1630</xdr:row>
      <xdr:rowOff>0</xdr:rowOff>
    </xdr:from>
    <xdr:ext cx="152400" cy="47625"/>
    <xdr:pic>
      <xdr:nvPicPr>
        <xdr:cNvPr id="636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7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1631</xdr:row>
      <xdr:rowOff>0</xdr:rowOff>
    </xdr:from>
    <xdr:ext cx="152400" cy="104775"/>
    <xdr:pic>
      <xdr:nvPicPr>
        <xdr:cNvPr id="637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7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1631</xdr:row>
      <xdr:rowOff>0</xdr:rowOff>
    </xdr:from>
    <xdr:ext cx="152400" cy="47625"/>
    <xdr:pic>
      <xdr:nvPicPr>
        <xdr:cNvPr id="638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7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1632</xdr:row>
      <xdr:rowOff>0</xdr:rowOff>
    </xdr:from>
    <xdr:ext cx="152400" cy="104775"/>
    <xdr:pic>
      <xdr:nvPicPr>
        <xdr:cNvPr id="639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7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1632</xdr:row>
      <xdr:rowOff>0</xdr:rowOff>
    </xdr:from>
    <xdr:ext cx="152400" cy="47625"/>
    <xdr:pic>
      <xdr:nvPicPr>
        <xdr:cNvPr id="640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8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1633</xdr:row>
      <xdr:rowOff>0</xdr:rowOff>
    </xdr:from>
    <xdr:ext cx="152400" cy="104775"/>
    <xdr:pic>
      <xdr:nvPicPr>
        <xdr:cNvPr id="641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8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1633</xdr:row>
      <xdr:rowOff>0</xdr:rowOff>
    </xdr:from>
    <xdr:ext cx="152400" cy="47625"/>
    <xdr:pic>
      <xdr:nvPicPr>
        <xdr:cNvPr id="642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8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1634</xdr:row>
      <xdr:rowOff>0</xdr:rowOff>
    </xdr:from>
    <xdr:ext cx="152400" cy="104775"/>
    <xdr:pic>
      <xdr:nvPicPr>
        <xdr:cNvPr id="643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8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1634</xdr:row>
      <xdr:rowOff>0</xdr:rowOff>
    </xdr:from>
    <xdr:ext cx="152400" cy="47625"/>
    <xdr:pic>
      <xdr:nvPicPr>
        <xdr:cNvPr id="644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8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1635</xdr:row>
      <xdr:rowOff>0</xdr:rowOff>
    </xdr:from>
    <xdr:ext cx="152400" cy="104775"/>
    <xdr:pic>
      <xdr:nvPicPr>
        <xdr:cNvPr id="645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8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1635</xdr:row>
      <xdr:rowOff>0</xdr:rowOff>
    </xdr:from>
    <xdr:ext cx="152400" cy="47625"/>
    <xdr:pic>
      <xdr:nvPicPr>
        <xdr:cNvPr id="646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8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1636</xdr:row>
      <xdr:rowOff>0</xdr:rowOff>
    </xdr:from>
    <xdr:ext cx="152400" cy="104775"/>
    <xdr:pic>
      <xdr:nvPicPr>
        <xdr:cNvPr id="647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8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1636</xdr:row>
      <xdr:rowOff>0</xdr:rowOff>
    </xdr:from>
    <xdr:ext cx="152400" cy="47625"/>
    <xdr:pic>
      <xdr:nvPicPr>
        <xdr:cNvPr id="648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8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1637</xdr:row>
      <xdr:rowOff>0</xdr:rowOff>
    </xdr:from>
    <xdr:ext cx="152400" cy="104775"/>
    <xdr:pic>
      <xdr:nvPicPr>
        <xdr:cNvPr id="649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8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1637</xdr:row>
      <xdr:rowOff>0</xdr:rowOff>
    </xdr:from>
    <xdr:ext cx="152400" cy="47625"/>
    <xdr:pic>
      <xdr:nvPicPr>
        <xdr:cNvPr id="650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8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1638</xdr:row>
      <xdr:rowOff>0</xdr:rowOff>
    </xdr:from>
    <xdr:ext cx="152400" cy="104775"/>
    <xdr:pic>
      <xdr:nvPicPr>
        <xdr:cNvPr id="651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8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1638</xdr:row>
      <xdr:rowOff>0</xdr:rowOff>
    </xdr:from>
    <xdr:ext cx="152400" cy="47625"/>
    <xdr:pic>
      <xdr:nvPicPr>
        <xdr:cNvPr id="652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8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1639</xdr:row>
      <xdr:rowOff>0</xdr:rowOff>
    </xdr:from>
    <xdr:ext cx="152400" cy="104775"/>
    <xdr:pic>
      <xdr:nvPicPr>
        <xdr:cNvPr id="653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8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1639</xdr:row>
      <xdr:rowOff>0</xdr:rowOff>
    </xdr:from>
    <xdr:ext cx="152400" cy="47625"/>
    <xdr:pic>
      <xdr:nvPicPr>
        <xdr:cNvPr id="654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8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1640</xdr:row>
      <xdr:rowOff>0</xdr:rowOff>
    </xdr:from>
    <xdr:ext cx="152400" cy="104775"/>
    <xdr:pic>
      <xdr:nvPicPr>
        <xdr:cNvPr id="655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8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1640</xdr:row>
      <xdr:rowOff>0</xdr:rowOff>
    </xdr:from>
    <xdr:ext cx="152400" cy="47625"/>
    <xdr:pic>
      <xdr:nvPicPr>
        <xdr:cNvPr id="656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9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1641</xdr:row>
      <xdr:rowOff>0</xdr:rowOff>
    </xdr:from>
    <xdr:ext cx="152400" cy="104775"/>
    <xdr:pic>
      <xdr:nvPicPr>
        <xdr:cNvPr id="657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9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1641</xdr:row>
      <xdr:rowOff>0</xdr:rowOff>
    </xdr:from>
    <xdr:ext cx="152400" cy="47625"/>
    <xdr:pic>
      <xdr:nvPicPr>
        <xdr:cNvPr id="658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9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1642</xdr:row>
      <xdr:rowOff>0</xdr:rowOff>
    </xdr:from>
    <xdr:ext cx="152400" cy="104775"/>
    <xdr:pic>
      <xdr:nvPicPr>
        <xdr:cNvPr id="659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9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1642</xdr:row>
      <xdr:rowOff>0</xdr:rowOff>
    </xdr:from>
    <xdr:ext cx="152400" cy="47625"/>
    <xdr:pic>
      <xdr:nvPicPr>
        <xdr:cNvPr id="660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9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1643</xdr:row>
      <xdr:rowOff>0</xdr:rowOff>
    </xdr:from>
    <xdr:ext cx="152400" cy="104775"/>
    <xdr:pic>
      <xdr:nvPicPr>
        <xdr:cNvPr id="661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9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1643</xdr:row>
      <xdr:rowOff>0</xdr:rowOff>
    </xdr:from>
    <xdr:ext cx="152400" cy="47625"/>
    <xdr:pic>
      <xdr:nvPicPr>
        <xdr:cNvPr id="662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9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1644</xdr:row>
      <xdr:rowOff>0</xdr:rowOff>
    </xdr:from>
    <xdr:ext cx="152400" cy="104775"/>
    <xdr:pic>
      <xdr:nvPicPr>
        <xdr:cNvPr id="663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9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1644</xdr:row>
      <xdr:rowOff>0</xdr:rowOff>
    </xdr:from>
    <xdr:ext cx="152400" cy="47625"/>
    <xdr:pic>
      <xdr:nvPicPr>
        <xdr:cNvPr id="664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9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1645</xdr:row>
      <xdr:rowOff>0</xdr:rowOff>
    </xdr:from>
    <xdr:ext cx="152400" cy="104775"/>
    <xdr:pic>
      <xdr:nvPicPr>
        <xdr:cNvPr id="665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9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1645</xdr:row>
      <xdr:rowOff>0</xdr:rowOff>
    </xdr:from>
    <xdr:ext cx="152400" cy="47625"/>
    <xdr:pic>
      <xdr:nvPicPr>
        <xdr:cNvPr id="666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9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1646</xdr:row>
      <xdr:rowOff>0</xdr:rowOff>
    </xdr:from>
    <xdr:ext cx="152400" cy="104775"/>
    <xdr:pic>
      <xdr:nvPicPr>
        <xdr:cNvPr id="667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9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1646</xdr:row>
      <xdr:rowOff>0</xdr:rowOff>
    </xdr:from>
    <xdr:ext cx="152400" cy="47625"/>
    <xdr:pic>
      <xdr:nvPicPr>
        <xdr:cNvPr id="668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9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1647</xdr:row>
      <xdr:rowOff>0</xdr:rowOff>
    </xdr:from>
    <xdr:ext cx="152400" cy="104775"/>
    <xdr:pic>
      <xdr:nvPicPr>
        <xdr:cNvPr id="669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9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1647</xdr:row>
      <xdr:rowOff>0</xdr:rowOff>
    </xdr:from>
    <xdr:ext cx="152400" cy="47625"/>
    <xdr:pic>
      <xdr:nvPicPr>
        <xdr:cNvPr id="670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9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1648</xdr:row>
      <xdr:rowOff>0</xdr:rowOff>
    </xdr:from>
    <xdr:ext cx="152400" cy="104775"/>
    <xdr:pic>
      <xdr:nvPicPr>
        <xdr:cNvPr id="671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9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1648</xdr:row>
      <xdr:rowOff>0</xdr:rowOff>
    </xdr:from>
    <xdr:ext cx="152400" cy="47625"/>
    <xdr:pic>
      <xdr:nvPicPr>
        <xdr:cNvPr id="672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A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1649</xdr:row>
      <xdr:rowOff>0</xdr:rowOff>
    </xdr:from>
    <xdr:ext cx="152400" cy="104775"/>
    <xdr:pic>
      <xdr:nvPicPr>
        <xdr:cNvPr id="673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A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1649</xdr:row>
      <xdr:rowOff>0</xdr:rowOff>
    </xdr:from>
    <xdr:ext cx="152400" cy="47625"/>
    <xdr:pic>
      <xdr:nvPicPr>
        <xdr:cNvPr id="674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A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1650</xdr:row>
      <xdr:rowOff>0</xdr:rowOff>
    </xdr:from>
    <xdr:ext cx="152400" cy="104775"/>
    <xdr:pic>
      <xdr:nvPicPr>
        <xdr:cNvPr id="675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A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1650</xdr:row>
      <xdr:rowOff>0</xdr:rowOff>
    </xdr:from>
    <xdr:ext cx="152400" cy="47625"/>
    <xdr:pic>
      <xdr:nvPicPr>
        <xdr:cNvPr id="676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A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1651</xdr:row>
      <xdr:rowOff>0</xdr:rowOff>
    </xdr:from>
    <xdr:ext cx="152400" cy="104775"/>
    <xdr:pic>
      <xdr:nvPicPr>
        <xdr:cNvPr id="677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A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1651</xdr:row>
      <xdr:rowOff>0</xdr:rowOff>
    </xdr:from>
    <xdr:ext cx="152400" cy="47625"/>
    <xdr:pic>
      <xdr:nvPicPr>
        <xdr:cNvPr id="678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A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1652</xdr:row>
      <xdr:rowOff>0</xdr:rowOff>
    </xdr:from>
    <xdr:ext cx="152400" cy="104775"/>
    <xdr:pic>
      <xdr:nvPicPr>
        <xdr:cNvPr id="679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A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1652</xdr:row>
      <xdr:rowOff>0</xdr:rowOff>
    </xdr:from>
    <xdr:ext cx="152400" cy="47625"/>
    <xdr:pic>
      <xdr:nvPicPr>
        <xdr:cNvPr id="680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A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1653</xdr:row>
      <xdr:rowOff>0</xdr:rowOff>
    </xdr:from>
    <xdr:ext cx="152400" cy="104775"/>
    <xdr:pic>
      <xdr:nvPicPr>
        <xdr:cNvPr id="681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A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1653</xdr:row>
      <xdr:rowOff>0</xdr:rowOff>
    </xdr:from>
    <xdr:ext cx="152400" cy="47625"/>
    <xdr:pic>
      <xdr:nvPicPr>
        <xdr:cNvPr id="682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A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1654</xdr:row>
      <xdr:rowOff>0</xdr:rowOff>
    </xdr:from>
    <xdr:ext cx="152400" cy="104775"/>
    <xdr:pic>
      <xdr:nvPicPr>
        <xdr:cNvPr id="683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A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1654</xdr:row>
      <xdr:rowOff>0</xdr:rowOff>
    </xdr:from>
    <xdr:ext cx="152400" cy="47625"/>
    <xdr:pic>
      <xdr:nvPicPr>
        <xdr:cNvPr id="684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A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1655</xdr:row>
      <xdr:rowOff>0</xdr:rowOff>
    </xdr:from>
    <xdr:ext cx="152400" cy="104775"/>
    <xdr:pic>
      <xdr:nvPicPr>
        <xdr:cNvPr id="685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A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1655</xdr:row>
      <xdr:rowOff>0</xdr:rowOff>
    </xdr:from>
    <xdr:ext cx="152400" cy="47625"/>
    <xdr:pic>
      <xdr:nvPicPr>
        <xdr:cNvPr id="686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A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1656</xdr:row>
      <xdr:rowOff>0</xdr:rowOff>
    </xdr:from>
    <xdr:ext cx="152400" cy="104775"/>
    <xdr:pic>
      <xdr:nvPicPr>
        <xdr:cNvPr id="687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A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1656</xdr:row>
      <xdr:rowOff>0</xdr:rowOff>
    </xdr:from>
    <xdr:ext cx="152400" cy="47625"/>
    <xdr:pic>
      <xdr:nvPicPr>
        <xdr:cNvPr id="688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B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1657</xdr:row>
      <xdr:rowOff>0</xdr:rowOff>
    </xdr:from>
    <xdr:ext cx="152400" cy="104775"/>
    <xdr:pic>
      <xdr:nvPicPr>
        <xdr:cNvPr id="689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B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1657</xdr:row>
      <xdr:rowOff>0</xdr:rowOff>
    </xdr:from>
    <xdr:ext cx="152400" cy="47625"/>
    <xdr:pic>
      <xdr:nvPicPr>
        <xdr:cNvPr id="690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B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24054294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1657</xdr:row>
      <xdr:rowOff>0</xdr:rowOff>
    </xdr:from>
    <xdr:ext cx="152400" cy="104775"/>
    <xdr:pic>
      <xdr:nvPicPr>
        <xdr:cNvPr id="71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C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38028029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1657</xdr:row>
      <xdr:rowOff>0</xdr:rowOff>
    </xdr:from>
    <xdr:ext cx="152400" cy="47625"/>
    <xdr:pic>
      <xdr:nvPicPr>
        <xdr:cNvPr id="71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C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38028029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1658</xdr:row>
      <xdr:rowOff>0</xdr:rowOff>
    </xdr:from>
    <xdr:ext cx="152400" cy="104775"/>
    <xdr:pic>
      <xdr:nvPicPr>
        <xdr:cNvPr id="71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C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38028029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1658</xdr:row>
      <xdr:rowOff>0</xdr:rowOff>
    </xdr:from>
    <xdr:ext cx="152400" cy="47625"/>
    <xdr:pic>
      <xdr:nvPicPr>
        <xdr:cNvPr id="71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C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38028029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1659</xdr:row>
      <xdr:rowOff>0</xdr:rowOff>
    </xdr:from>
    <xdr:ext cx="152400" cy="104775"/>
    <xdr:pic>
      <xdr:nvPicPr>
        <xdr:cNvPr id="72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D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38028029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1659</xdr:row>
      <xdr:rowOff>0</xdr:rowOff>
    </xdr:from>
    <xdr:ext cx="152400" cy="47625"/>
    <xdr:pic>
      <xdr:nvPicPr>
        <xdr:cNvPr id="72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D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38028029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1660</xdr:row>
      <xdr:rowOff>0</xdr:rowOff>
    </xdr:from>
    <xdr:ext cx="152400" cy="104775"/>
    <xdr:pic>
      <xdr:nvPicPr>
        <xdr:cNvPr id="72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D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38028029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1660</xdr:row>
      <xdr:rowOff>0</xdr:rowOff>
    </xdr:from>
    <xdr:ext cx="152400" cy="47625"/>
    <xdr:pic>
      <xdr:nvPicPr>
        <xdr:cNvPr id="72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D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38028029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1661</xdr:row>
      <xdr:rowOff>0</xdr:rowOff>
    </xdr:from>
    <xdr:ext cx="152400" cy="104775"/>
    <xdr:pic>
      <xdr:nvPicPr>
        <xdr:cNvPr id="72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D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38028029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1661</xdr:row>
      <xdr:rowOff>0</xdr:rowOff>
    </xdr:from>
    <xdr:ext cx="152400" cy="47625"/>
    <xdr:pic>
      <xdr:nvPicPr>
        <xdr:cNvPr id="72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D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38028029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1662</xdr:row>
      <xdr:rowOff>0</xdr:rowOff>
    </xdr:from>
    <xdr:ext cx="152400" cy="104775"/>
    <xdr:pic>
      <xdr:nvPicPr>
        <xdr:cNvPr id="72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D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38028029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1662</xdr:row>
      <xdr:rowOff>0</xdr:rowOff>
    </xdr:from>
    <xdr:ext cx="152400" cy="47625"/>
    <xdr:pic>
      <xdr:nvPicPr>
        <xdr:cNvPr id="72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D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38028029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1663</xdr:row>
      <xdr:rowOff>0</xdr:rowOff>
    </xdr:from>
    <xdr:ext cx="152400" cy="104775"/>
    <xdr:pic>
      <xdr:nvPicPr>
        <xdr:cNvPr id="72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D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38028029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1663</xdr:row>
      <xdr:rowOff>0</xdr:rowOff>
    </xdr:from>
    <xdr:ext cx="152400" cy="47625"/>
    <xdr:pic>
      <xdr:nvPicPr>
        <xdr:cNvPr id="72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D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38028029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1664</xdr:row>
      <xdr:rowOff>0</xdr:rowOff>
    </xdr:from>
    <xdr:ext cx="152400" cy="104775"/>
    <xdr:pic>
      <xdr:nvPicPr>
        <xdr:cNvPr id="73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D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38028029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1664</xdr:row>
      <xdr:rowOff>0</xdr:rowOff>
    </xdr:from>
    <xdr:ext cx="152400" cy="47625"/>
    <xdr:pic>
      <xdr:nvPicPr>
        <xdr:cNvPr id="73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D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38028029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1665</xdr:row>
      <xdr:rowOff>0</xdr:rowOff>
    </xdr:from>
    <xdr:ext cx="152400" cy="104775"/>
    <xdr:pic>
      <xdr:nvPicPr>
        <xdr:cNvPr id="73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D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38028029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1665</xdr:row>
      <xdr:rowOff>0</xdr:rowOff>
    </xdr:from>
    <xdr:ext cx="152400" cy="47625"/>
    <xdr:pic>
      <xdr:nvPicPr>
        <xdr:cNvPr id="73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D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38028029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1665</xdr:row>
      <xdr:rowOff>0</xdr:rowOff>
    </xdr:from>
    <xdr:ext cx="152400" cy="104775"/>
    <xdr:pic>
      <xdr:nvPicPr>
        <xdr:cNvPr id="73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D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38028029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1665</xdr:row>
      <xdr:rowOff>0</xdr:rowOff>
    </xdr:from>
    <xdr:ext cx="152400" cy="47625"/>
    <xdr:pic>
      <xdr:nvPicPr>
        <xdr:cNvPr id="73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D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38028029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1666</xdr:row>
      <xdr:rowOff>0</xdr:rowOff>
    </xdr:from>
    <xdr:ext cx="152400" cy="104775"/>
    <xdr:pic>
      <xdr:nvPicPr>
        <xdr:cNvPr id="73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E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38028029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1666</xdr:row>
      <xdr:rowOff>0</xdr:rowOff>
    </xdr:from>
    <xdr:ext cx="152400" cy="47625"/>
    <xdr:pic>
      <xdr:nvPicPr>
        <xdr:cNvPr id="73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E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38028029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1667</xdr:row>
      <xdr:rowOff>0</xdr:rowOff>
    </xdr:from>
    <xdr:ext cx="152400" cy="104775"/>
    <xdr:pic>
      <xdr:nvPicPr>
        <xdr:cNvPr id="73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E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38028029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1667</xdr:row>
      <xdr:rowOff>0</xdr:rowOff>
    </xdr:from>
    <xdr:ext cx="152400" cy="47625"/>
    <xdr:pic>
      <xdr:nvPicPr>
        <xdr:cNvPr id="73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E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38028029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1668</xdr:row>
      <xdr:rowOff>0</xdr:rowOff>
    </xdr:from>
    <xdr:ext cx="152400" cy="104775"/>
    <xdr:pic>
      <xdr:nvPicPr>
        <xdr:cNvPr id="74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E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38028029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1668</xdr:row>
      <xdr:rowOff>0</xdr:rowOff>
    </xdr:from>
    <xdr:ext cx="152400" cy="47625"/>
    <xdr:pic>
      <xdr:nvPicPr>
        <xdr:cNvPr id="74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E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38028029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1669</xdr:row>
      <xdr:rowOff>0</xdr:rowOff>
    </xdr:from>
    <xdr:ext cx="152400" cy="104775"/>
    <xdr:pic>
      <xdr:nvPicPr>
        <xdr:cNvPr id="74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E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38028029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1669</xdr:row>
      <xdr:rowOff>0</xdr:rowOff>
    </xdr:from>
    <xdr:ext cx="152400" cy="47625"/>
    <xdr:pic>
      <xdr:nvPicPr>
        <xdr:cNvPr id="74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E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38028029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1670</xdr:row>
      <xdr:rowOff>0</xdr:rowOff>
    </xdr:from>
    <xdr:ext cx="152400" cy="104775"/>
    <xdr:pic>
      <xdr:nvPicPr>
        <xdr:cNvPr id="74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E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38028029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1670</xdr:row>
      <xdr:rowOff>0</xdr:rowOff>
    </xdr:from>
    <xdr:ext cx="152400" cy="47625"/>
    <xdr:pic>
      <xdr:nvPicPr>
        <xdr:cNvPr id="74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E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38028029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1671</xdr:row>
      <xdr:rowOff>0</xdr:rowOff>
    </xdr:from>
    <xdr:ext cx="152400" cy="104775"/>
    <xdr:pic>
      <xdr:nvPicPr>
        <xdr:cNvPr id="74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E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38028029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1671</xdr:row>
      <xdr:rowOff>0</xdr:rowOff>
    </xdr:from>
    <xdr:ext cx="152400" cy="47625"/>
    <xdr:pic>
      <xdr:nvPicPr>
        <xdr:cNvPr id="74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E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38028029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1672</xdr:row>
      <xdr:rowOff>0</xdr:rowOff>
    </xdr:from>
    <xdr:ext cx="152400" cy="104775"/>
    <xdr:pic>
      <xdr:nvPicPr>
        <xdr:cNvPr id="74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E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38028029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1672</xdr:row>
      <xdr:rowOff>0</xdr:rowOff>
    </xdr:from>
    <xdr:ext cx="152400" cy="47625"/>
    <xdr:pic>
      <xdr:nvPicPr>
        <xdr:cNvPr id="74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E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38028029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1673</xdr:row>
      <xdr:rowOff>0</xdr:rowOff>
    </xdr:from>
    <xdr:ext cx="152400" cy="104775"/>
    <xdr:pic>
      <xdr:nvPicPr>
        <xdr:cNvPr id="75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E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38028029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1673</xdr:row>
      <xdr:rowOff>0</xdr:rowOff>
    </xdr:from>
    <xdr:ext cx="152400" cy="47625"/>
    <xdr:pic>
      <xdr:nvPicPr>
        <xdr:cNvPr id="75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E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38028029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1673</xdr:row>
      <xdr:rowOff>0</xdr:rowOff>
    </xdr:from>
    <xdr:ext cx="152400" cy="104775"/>
    <xdr:pic>
      <xdr:nvPicPr>
        <xdr:cNvPr id="75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F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38028029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1673</xdr:row>
      <xdr:rowOff>0</xdr:rowOff>
    </xdr:from>
    <xdr:ext cx="152400" cy="47625"/>
    <xdr:pic>
      <xdr:nvPicPr>
        <xdr:cNvPr id="75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F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38028029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1674</xdr:row>
      <xdr:rowOff>0</xdr:rowOff>
    </xdr:from>
    <xdr:ext cx="152400" cy="104775"/>
    <xdr:pic>
      <xdr:nvPicPr>
        <xdr:cNvPr id="75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F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38028029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1674</xdr:row>
      <xdr:rowOff>0</xdr:rowOff>
    </xdr:from>
    <xdr:ext cx="152400" cy="47625"/>
    <xdr:pic>
      <xdr:nvPicPr>
        <xdr:cNvPr id="75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F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38028029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1675</xdr:row>
      <xdr:rowOff>0</xdr:rowOff>
    </xdr:from>
    <xdr:ext cx="152400" cy="104775"/>
    <xdr:pic>
      <xdr:nvPicPr>
        <xdr:cNvPr id="75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F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38028029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1675</xdr:row>
      <xdr:rowOff>0</xdr:rowOff>
    </xdr:from>
    <xdr:ext cx="152400" cy="47625"/>
    <xdr:pic>
      <xdr:nvPicPr>
        <xdr:cNvPr id="75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F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38028029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1676</xdr:row>
      <xdr:rowOff>0</xdr:rowOff>
    </xdr:from>
    <xdr:ext cx="152400" cy="104775"/>
    <xdr:pic>
      <xdr:nvPicPr>
        <xdr:cNvPr id="75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F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38028029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1676</xdr:row>
      <xdr:rowOff>0</xdr:rowOff>
    </xdr:from>
    <xdr:ext cx="152400" cy="47625"/>
    <xdr:pic>
      <xdr:nvPicPr>
        <xdr:cNvPr id="75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F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38028029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1677</xdr:row>
      <xdr:rowOff>0</xdr:rowOff>
    </xdr:from>
    <xdr:ext cx="152400" cy="104775"/>
    <xdr:pic>
      <xdr:nvPicPr>
        <xdr:cNvPr id="76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F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38028029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1677</xdr:row>
      <xdr:rowOff>0</xdr:rowOff>
    </xdr:from>
    <xdr:ext cx="152400" cy="47625"/>
    <xdr:pic>
      <xdr:nvPicPr>
        <xdr:cNvPr id="76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F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38028029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1678</xdr:row>
      <xdr:rowOff>0</xdr:rowOff>
    </xdr:from>
    <xdr:ext cx="152400" cy="104775"/>
    <xdr:pic>
      <xdr:nvPicPr>
        <xdr:cNvPr id="76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F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38028029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1678</xdr:row>
      <xdr:rowOff>0</xdr:rowOff>
    </xdr:from>
    <xdr:ext cx="152400" cy="47625"/>
    <xdr:pic>
      <xdr:nvPicPr>
        <xdr:cNvPr id="76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F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38028029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1679</xdr:row>
      <xdr:rowOff>0</xdr:rowOff>
    </xdr:from>
    <xdr:ext cx="152400" cy="104775"/>
    <xdr:pic>
      <xdr:nvPicPr>
        <xdr:cNvPr id="76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F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38028029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1679</xdr:row>
      <xdr:rowOff>0</xdr:rowOff>
    </xdr:from>
    <xdr:ext cx="152400" cy="47625"/>
    <xdr:pic>
      <xdr:nvPicPr>
        <xdr:cNvPr id="76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F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38028029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1680</xdr:row>
      <xdr:rowOff>0</xdr:rowOff>
    </xdr:from>
    <xdr:ext cx="152400" cy="104775"/>
    <xdr:pic>
      <xdr:nvPicPr>
        <xdr:cNvPr id="76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F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38028029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1680</xdr:row>
      <xdr:rowOff>0</xdr:rowOff>
    </xdr:from>
    <xdr:ext cx="152400" cy="47625"/>
    <xdr:pic>
      <xdr:nvPicPr>
        <xdr:cNvPr id="76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F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38028029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1681</xdr:row>
      <xdr:rowOff>0</xdr:rowOff>
    </xdr:from>
    <xdr:ext cx="152400" cy="104775"/>
    <xdr:pic>
      <xdr:nvPicPr>
        <xdr:cNvPr id="76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38028029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1681</xdr:row>
      <xdr:rowOff>0</xdr:rowOff>
    </xdr:from>
    <xdr:ext cx="152400" cy="47625"/>
    <xdr:pic>
      <xdr:nvPicPr>
        <xdr:cNvPr id="76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38028029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4</xdr:col>
      <xdr:colOff>0</xdr:colOff>
      <xdr:row>1682</xdr:row>
      <xdr:rowOff>0</xdr:rowOff>
    </xdr:from>
    <xdr:to>
      <xdr:col>4</xdr:col>
      <xdr:colOff>152400</xdr:colOff>
      <xdr:row>1682</xdr:row>
      <xdr:rowOff>152400</xdr:rowOff>
    </xdr:to>
    <xdr:pic>
      <xdr:nvPicPr>
        <xdr:cNvPr id="710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C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8150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1683</xdr:row>
      <xdr:rowOff>0</xdr:rowOff>
    </xdr:from>
    <xdr:to>
      <xdr:col>4</xdr:col>
      <xdr:colOff>152400</xdr:colOff>
      <xdr:row>1683</xdr:row>
      <xdr:rowOff>152400</xdr:rowOff>
    </xdr:to>
    <xdr:pic>
      <xdr:nvPicPr>
        <xdr:cNvPr id="711" name="Imagem 1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C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7200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1684</xdr:row>
      <xdr:rowOff>0</xdr:rowOff>
    </xdr:from>
    <xdr:to>
      <xdr:col>4</xdr:col>
      <xdr:colOff>152400</xdr:colOff>
      <xdr:row>1684</xdr:row>
      <xdr:rowOff>152400</xdr:rowOff>
    </xdr:to>
    <xdr:pic>
      <xdr:nvPicPr>
        <xdr:cNvPr id="712" name="Imagem 1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C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250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1685</xdr:row>
      <xdr:rowOff>0</xdr:rowOff>
    </xdr:from>
    <xdr:to>
      <xdr:col>4</xdr:col>
      <xdr:colOff>152400</xdr:colOff>
      <xdr:row>1685</xdr:row>
      <xdr:rowOff>152400</xdr:rowOff>
    </xdr:to>
    <xdr:pic>
      <xdr:nvPicPr>
        <xdr:cNvPr id="713" name="Imagem 1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C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300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1686</xdr:row>
      <xdr:rowOff>0</xdr:rowOff>
    </xdr:from>
    <xdr:to>
      <xdr:col>4</xdr:col>
      <xdr:colOff>152400</xdr:colOff>
      <xdr:row>1700</xdr:row>
      <xdr:rowOff>152400</xdr:rowOff>
    </xdr:to>
    <xdr:pic>
      <xdr:nvPicPr>
        <xdr:cNvPr id="714" name="Imagem 1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C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4350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1687</xdr:row>
      <xdr:rowOff>0</xdr:rowOff>
    </xdr:from>
    <xdr:to>
      <xdr:col>4</xdr:col>
      <xdr:colOff>152400</xdr:colOff>
      <xdr:row>1700</xdr:row>
      <xdr:rowOff>152400</xdr:rowOff>
    </xdr:to>
    <xdr:pic>
      <xdr:nvPicPr>
        <xdr:cNvPr id="715" name="Imagem 1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C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3400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1688</xdr:row>
      <xdr:rowOff>0</xdr:rowOff>
    </xdr:from>
    <xdr:to>
      <xdr:col>4</xdr:col>
      <xdr:colOff>152400</xdr:colOff>
      <xdr:row>1700</xdr:row>
      <xdr:rowOff>152400</xdr:rowOff>
    </xdr:to>
    <xdr:pic>
      <xdr:nvPicPr>
        <xdr:cNvPr id="770" name="Imagem 1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450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1689</xdr:row>
      <xdr:rowOff>0</xdr:rowOff>
    </xdr:from>
    <xdr:to>
      <xdr:col>4</xdr:col>
      <xdr:colOff>152400</xdr:colOff>
      <xdr:row>1700</xdr:row>
      <xdr:rowOff>152400</xdr:rowOff>
    </xdr:to>
    <xdr:pic>
      <xdr:nvPicPr>
        <xdr:cNvPr id="771" name="Imagem 1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1500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1690</xdr:row>
      <xdr:rowOff>0</xdr:rowOff>
    </xdr:from>
    <xdr:to>
      <xdr:col>4</xdr:col>
      <xdr:colOff>152400</xdr:colOff>
      <xdr:row>1700</xdr:row>
      <xdr:rowOff>152400</xdr:rowOff>
    </xdr:to>
    <xdr:pic>
      <xdr:nvPicPr>
        <xdr:cNvPr id="772" name="Imagem 1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550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1691</xdr:row>
      <xdr:rowOff>0</xdr:rowOff>
    </xdr:from>
    <xdr:to>
      <xdr:col>4</xdr:col>
      <xdr:colOff>152400</xdr:colOff>
      <xdr:row>1700</xdr:row>
      <xdr:rowOff>152400</xdr:rowOff>
    </xdr:to>
    <xdr:pic>
      <xdr:nvPicPr>
        <xdr:cNvPr id="773" name="Imagem 20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600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1692</xdr:row>
      <xdr:rowOff>0</xdr:rowOff>
    </xdr:from>
    <xdr:to>
      <xdr:col>4</xdr:col>
      <xdr:colOff>152400</xdr:colOff>
      <xdr:row>1700</xdr:row>
      <xdr:rowOff>152400</xdr:rowOff>
    </xdr:to>
    <xdr:pic>
      <xdr:nvPicPr>
        <xdr:cNvPr id="774" name="Imagem 2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7700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1693</xdr:row>
      <xdr:rowOff>0</xdr:rowOff>
    </xdr:from>
    <xdr:to>
      <xdr:col>4</xdr:col>
      <xdr:colOff>152400</xdr:colOff>
      <xdr:row>1700</xdr:row>
      <xdr:rowOff>152400</xdr:rowOff>
    </xdr:to>
    <xdr:pic>
      <xdr:nvPicPr>
        <xdr:cNvPr id="775" name="Imagem 2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5800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1694</xdr:row>
      <xdr:rowOff>0</xdr:rowOff>
    </xdr:from>
    <xdr:to>
      <xdr:col>4</xdr:col>
      <xdr:colOff>152400</xdr:colOff>
      <xdr:row>1700</xdr:row>
      <xdr:rowOff>152400</xdr:rowOff>
    </xdr:to>
    <xdr:pic>
      <xdr:nvPicPr>
        <xdr:cNvPr id="776" name="Imagem 2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4850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1695</xdr:row>
      <xdr:rowOff>0</xdr:rowOff>
    </xdr:from>
    <xdr:to>
      <xdr:col>4</xdr:col>
      <xdr:colOff>152400</xdr:colOff>
      <xdr:row>1700</xdr:row>
      <xdr:rowOff>152400</xdr:rowOff>
    </xdr:to>
    <xdr:pic>
      <xdr:nvPicPr>
        <xdr:cNvPr id="777" name="Imagem 2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900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1696</xdr:row>
      <xdr:rowOff>0</xdr:rowOff>
    </xdr:from>
    <xdr:to>
      <xdr:col>4</xdr:col>
      <xdr:colOff>152400</xdr:colOff>
      <xdr:row>1700</xdr:row>
      <xdr:rowOff>152400</xdr:rowOff>
    </xdr:to>
    <xdr:pic>
      <xdr:nvPicPr>
        <xdr:cNvPr id="778" name="Imagem 2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2950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1697</xdr:row>
      <xdr:rowOff>0</xdr:rowOff>
    </xdr:from>
    <xdr:to>
      <xdr:col>4</xdr:col>
      <xdr:colOff>152400</xdr:colOff>
      <xdr:row>1700</xdr:row>
      <xdr:rowOff>152400</xdr:rowOff>
    </xdr:to>
    <xdr:pic>
      <xdr:nvPicPr>
        <xdr:cNvPr id="779" name="Imagem 2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1050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1698</xdr:row>
      <xdr:rowOff>0</xdr:rowOff>
    </xdr:from>
    <xdr:to>
      <xdr:col>4</xdr:col>
      <xdr:colOff>152400</xdr:colOff>
      <xdr:row>1700</xdr:row>
      <xdr:rowOff>152400</xdr:rowOff>
    </xdr:to>
    <xdr:pic>
      <xdr:nvPicPr>
        <xdr:cNvPr id="780" name="Imagem 2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0100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1699</xdr:row>
      <xdr:rowOff>0</xdr:rowOff>
    </xdr:from>
    <xdr:to>
      <xdr:col>4</xdr:col>
      <xdr:colOff>152400</xdr:colOff>
      <xdr:row>1700</xdr:row>
      <xdr:rowOff>152400</xdr:rowOff>
    </xdr:to>
    <xdr:pic>
      <xdr:nvPicPr>
        <xdr:cNvPr id="781" name="Imagem 2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200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1700</xdr:row>
      <xdr:rowOff>0</xdr:rowOff>
    </xdr:from>
    <xdr:to>
      <xdr:col>4</xdr:col>
      <xdr:colOff>152400</xdr:colOff>
      <xdr:row>1700</xdr:row>
      <xdr:rowOff>152400</xdr:rowOff>
    </xdr:to>
    <xdr:pic>
      <xdr:nvPicPr>
        <xdr:cNvPr id="782" name="Imagem 2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7250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1700</xdr:row>
      <xdr:rowOff>0</xdr:rowOff>
    </xdr:from>
    <xdr:to>
      <xdr:col>4</xdr:col>
      <xdr:colOff>152400</xdr:colOff>
      <xdr:row>1700</xdr:row>
      <xdr:rowOff>152400</xdr:rowOff>
    </xdr:to>
    <xdr:pic>
      <xdr:nvPicPr>
        <xdr:cNvPr id="783" name="Imagem 30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6300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5</xdr:col>
      <xdr:colOff>0</xdr:colOff>
      <xdr:row>1682</xdr:row>
      <xdr:rowOff>0</xdr:rowOff>
    </xdr:from>
    <xdr:ext cx="152400" cy="104775"/>
    <xdr:pic>
      <xdr:nvPicPr>
        <xdr:cNvPr id="78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1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4647726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1682</xdr:row>
      <xdr:rowOff>0</xdr:rowOff>
    </xdr:from>
    <xdr:ext cx="152400" cy="47625"/>
    <xdr:pic>
      <xdr:nvPicPr>
        <xdr:cNvPr id="78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1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4647726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1683</xdr:row>
      <xdr:rowOff>0</xdr:rowOff>
    </xdr:from>
    <xdr:ext cx="152400" cy="104775"/>
    <xdr:pic>
      <xdr:nvPicPr>
        <xdr:cNvPr id="78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1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4647726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1683</xdr:row>
      <xdr:rowOff>0</xdr:rowOff>
    </xdr:from>
    <xdr:ext cx="152400" cy="47625"/>
    <xdr:pic>
      <xdr:nvPicPr>
        <xdr:cNvPr id="78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1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4647726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1684</xdr:row>
      <xdr:rowOff>0</xdr:rowOff>
    </xdr:from>
    <xdr:ext cx="152400" cy="104775"/>
    <xdr:pic>
      <xdr:nvPicPr>
        <xdr:cNvPr id="78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1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4647726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1684</xdr:row>
      <xdr:rowOff>0</xdr:rowOff>
    </xdr:from>
    <xdr:ext cx="152400" cy="47625"/>
    <xdr:pic>
      <xdr:nvPicPr>
        <xdr:cNvPr id="78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1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4647726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1685</xdr:row>
      <xdr:rowOff>0</xdr:rowOff>
    </xdr:from>
    <xdr:ext cx="152400" cy="104775"/>
    <xdr:pic>
      <xdr:nvPicPr>
        <xdr:cNvPr id="79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1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4647726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1685</xdr:row>
      <xdr:rowOff>0</xdr:rowOff>
    </xdr:from>
    <xdr:ext cx="152400" cy="47625"/>
    <xdr:pic>
      <xdr:nvPicPr>
        <xdr:cNvPr id="79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1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4647726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1686</xdr:row>
      <xdr:rowOff>0</xdr:rowOff>
    </xdr:from>
    <xdr:ext cx="152400" cy="104775"/>
    <xdr:pic>
      <xdr:nvPicPr>
        <xdr:cNvPr id="79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1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4647726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1686</xdr:row>
      <xdr:rowOff>0</xdr:rowOff>
    </xdr:from>
    <xdr:ext cx="152400" cy="47625"/>
    <xdr:pic>
      <xdr:nvPicPr>
        <xdr:cNvPr id="79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1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4647726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1687</xdr:row>
      <xdr:rowOff>0</xdr:rowOff>
    </xdr:from>
    <xdr:ext cx="152400" cy="104775"/>
    <xdr:pic>
      <xdr:nvPicPr>
        <xdr:cNvPr id="79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1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4647726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1687</xdr:row>
      <xdr:rowOff>0</xdr:rowOff>
    </xdr:from>
    <xdr:ext cx="152400" cy="47625"/>
    <xdr:pic>
      <xdr:nvPicPr>
        <xdr:cNvPr id="79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1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4647726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1688</xdr:row>
      <xdr:rowOff>0</xdr:rowOff>
    </xdr:from>
    <xdr:ext cx="152400" cy="104775"/>
    <xdr:pic>
      <xdr:nvPicPr>
        <xdr:cNvPr id="79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1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4647726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1688</xdr:row>
      <xdr:rowOff>0</xdr:rowOff>
    </xdr:from>
    <xdr:ext cx="152400" cy="47625"/>
    <xdr:pic>
      <xdr:nvPicPr>
        <xdr:cNvPr id="79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1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4647726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1689</xdr:row>
      <xdr:rowOff>0</xdr:rowOff>
    </xdr:from>
    <xdr:ext cx="152400" cy="104775"/>
    <xdr:pic>
      <xdr:nvPicPr>
        <xdr:cNvPr id="79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1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4647726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1689</xdr:row>
      <xdr:rowOff>0</xdr:rowOff>
    </xdr:from>
    <xdr:ext cx="152400" cy="47625"/>
    <xdr:pic>
      <xdr:nvPicPr>
        <xdr:cNvPr id="79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1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4647726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1690</xdr:row>
      <xdr:rowOff>0</xdr:rowOff>
    </xdr:from>
    <xdr:ext cx="152400" cy="104775"/>
    <xdr:pic>
      <xdr:nvPicPr>
        <xdr:cNvPr id="80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2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4647726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1690</xdr:row>
      <xdr:rowOff>0</xdr:rowOff>
    </xdr:from>
    <xdr:ext cx="152400" cy="47625"/>
    <xdr:pic>
      <xdr:nvPicPr>
        <xdr:cNvPr id="80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2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4647726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1691</xdr:row>
      <xdr:rowOff>0</xdr:rowOff>
    </xdr:from>
    <xdr:ext cx="152400" cy="104775"/>
    <xdr:pic>
      <xdr:nvPicPr>
        <xdr:cNvPr id="80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2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4647726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1691</xdr:row>
      <xdr:rowOff>0</xdr:rowOff>
    </xdr:from>
    <xdr:ext cx="152400" cy="47625"/>
    <xdr:pic>
      <xdr:nvPicPr>
        <xdr:cNvPr id="80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2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4647726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1692</xdr:row>
      <xdr:rowOff>0</xdr:rowOff>
    </xdr:from>
    <xdr:ext cx="152400" cy="104775"/>
    <xdr:pic>
      <xdr:nvPicPr>
        <xdr:cNvPr id="80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2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4647726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1692</xdr:row>
      <xdr:rowOff>0</xdr:rowOff>
    </xdr:from>
    <xdr:ext cx="152400" cy="47625"/>
    <xdr:pic>
      <xdr:nvPicPr>
        <xdr:cNvPr id="80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2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4647726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1693</xdr:row>
      <xdr:rowOff>0</xdr:rowOff>
    </xdr:from>
    <xdr:ext cx="152400" cy="104775"/>
    <xdr:pic>
      <xdr:nvPicPr>
        <xdr:cNvPr id="80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2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4647726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1693</xdr:row>
      <xdr:rowOff>0</xdr:rowOff>
    </xdr:from>
    <xdr:ext cx="152400" cy="47625"/>
    <xdr:pic>
      <xdr:nvPicPr>
        <xdr:cNvPr id="80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2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4647726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1694</xdr:row>
      <xdr:rowOff>0</xdr:rowOff>
    </xdr:from>
    <xdr:ext cx="152400" cy="104775"/>
    <xdr:pic>
      <xdr:nvPicPr>
        <xdr:cNvPr id="80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2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4647726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1694</xdr:row>
      <xdr:rowOff>0</xdr:rowOff>
    </xdr:from>
    <xdr:ext cx="152400" cy="47625"/>
    <xdr:pic>
      <xdr:nvPicPr>
        <xdr:cNvPr id="80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2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4647726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1695</xdr:row>
      <xdr:rowOff>0</xdr:rowOff>
    </xdr:from>
    <xdr:ext cx="152400" cy="104775"/>
    <xdr:pic>
      <xdr:nvPicPr>
        <xdr:cNvPr id="81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2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4647726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1695</xdr:row>
      <xdr:rowOff>0</xdr:rowOff>
    </xdr:from>
    <xdr:ext cx="152400" cy="47625"/>
    <xdr:pic>
      <xdr:nvPicPr>
        <xdr:cNvPr id="81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2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4647726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1696</xdr:row>
      <xdr:rowOff>0</xdr:rowOff>
    </xdr:from>
    <xdr:ext cx="152400" cy="104775"/>
    <xdr:pic>
      <xdr:nvPicPr>
        <xdr:cNvPr id="81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2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4647726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1696</xdr:row>
      <xdr:rowOff>0</xdr:rowOff>
    </xdr:from>
    <xdr:ext cx="152400" cy="47625"/>
    <xdr:pic>
      <xdr:nvPicPr>
        <xdr:cNvPr id="81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2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4647726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1697</xdr:row>
      <xdr:rowOff>0</xdr:rowOff>
    </xdr:from>
    <xdr:ext cx="152400" cy="104775"/>
    <xdr:pic>
      <xdr:nvPicPr>
        <xdr:cNvPr id="81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2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4647726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1697</xdr:row>
      <xdr:rowOff>0</xdr:rowOff>
    </xdr:from>
    <xdr:ext cx="152400" cy="47625"/>
    <xdr:pic>
      <xdr:nvPicPr>
        <xdr:cNvPr id="81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2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4647726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1698</xdr:row>
      <xdr:rowOff>0</xdr:rowOff>
    </xdr:from>
    <xdr:ext cx="152400" cy="104775"/>
    <xdr:pic>
      <xdr:nvPicPr>
        <xdr:cNvPr id="81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3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4647726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1698</xdr:row>
      <xdr:rowOff>0</xdr:rowOff>
    </xdr:from>
    <xdr:ext cx="152400" cy="47625"/>
    <xdr:pic>
      <xdr:nvPicPr>
        <xdr:cNvPr id="81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3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4647726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1699</xdr:row>
      <xdr:rowOff>0</xdr:rowOff>
    </xdr:from>
    <xdr:ext cx="152400" cy="104775"/>
    <xdr:pic>
      <xdr:nvPicPr>
        <xdr:cNvPr id="81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3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4647726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1699</xdr:row>
      <xdr:rowOff>0</xdr:rowOff>
    </xdr:from>
    <xdr:ext cx="152400" cy="47625"/>
    <xdr:pic>
      <xdr:nvPicPr>
        <xdr:cNvPr id="81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3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4647726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1700</xdr:row>
      <xdr:rowOff>0</xdr:rowOff>
    </xdr:from>
    <xdr:ext cx="152400" cy="104775"/>
    <xdr:pic>
      <xdr:nvPicPr>
        <xdr:cNvPr id="82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3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4647726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1700</xdr:row>
      <xdr:rowOff>0</xdr:rowOff>
    </xdr:from>
    <xdr:ext cx="152400" cy="47625"/>
    <xdr:pic>
      <xdr:nvPicPr>
        <xdr:cNvPr id="82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3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4647726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1700</xdr:row>
      <xdr:rowOff>0</xdr:rowOff>
    </xdr:from>
    <xdr:ext cx="152400" cy="104775"/>
    <xdr:pic>
      <xdr:nvPicPr>
        <xdr:cNvPr id="82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3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46477265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1700</xdr:row>
      <xdr:rowOff>0</xdr:rowOff>
    </xdr:from>
    <xdr:ext cx="152400" cy="47625"/>
    <xdr:pic>
      <xdr:nvPicPr>
        <xdr:cNvPr id="82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3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029" y="546477265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4</xdr:col>
      <xdr:colOff>0</xdr:colOff>
      <xdr:row>1682</xdr:row>
      <xdr:rowOff>0</xdr:rowOff>
    </xdr:from>
    <xdr:to>
      <xdr:col>4</xdr:col>
      <xdr:colOff>152400</xdr:colOff>
      <xdr:row>1682</xdr:row>
      <xdr:rowOff>152400</xdr:rowOff>
    </xdr:to>
    <xdr:pic>
      <xdr:nvPicPr>
        <xdr:cNvPr id="824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3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8150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1683</xdr:row>
      <xdr:rowOff>0</xdr:rowOff>
    </xdr:from>
    <xdr:to>
      <xdr:col>4</xdr:col>
      <xdr:colOff>152400</xdr:colOff>
      <xdr:row>1683</xdr:row>
      <xdr:rowOff>152400</xdr:rowOff>
    </xdr:to>
    <xdr:pic>
      <xdr:nvPicPr>
        <xdr:cNvPr id="825" name="Imagem 1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3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7200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1684</xdr:row>
      <xdr:rowOff>0</xdr:rowOff>
    </xdr:from>
    <xdr:to>
      <xdr:col>4</xdr:col>
      <xdr:colOff>152400</xdr:colOff>
      <xdr:row>1684</xdr:row>
      <xdr:rowOff>152400</xdr:rowOff>
    </xdr:to>
    <xdr:pic>
      <xdr:nvPicPr>
        <xdr:cNvPr id="826" name="Imagem 1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3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250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1685</xdr:row>
      <xdr:rowOff>0</xdr:rowOff>
    </xdr:from>
    <xdr:to>
      <xdr:col>4</xdr:col>
      <xdr:colOff>152400</xdr:colOff>
      <xdr:row>1685</xdr:row>
      <xdr:rowOff>152400</xdr:rowOff>
    </xdr:to>
    <xdr:pic>
      <xdr:nvPicPr>
        <xdr:cNvPr id="827" name="Imagem 1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3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300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1686</xdr:row>
      <xdr:rowOff>0</xdr:rowOff>
    </xdr:from>
    <xdr:to>
      <xdr:col>4</xdr:col>
      <xdr:colOff>152400</xdr:colOff>
      <xdr:row>1700</xdr:row>
      <xdr:rowOff>152400</xdr:rowOff>
    </xdr:to>
    <xdr:pic>
      <xdr:nvPicPr>
        <xdr:cNvPr id="828" name="Imagem 1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3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4350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1687</xdr:row>
      <xdr:rowOff>0</xdr:rowOff>
    </xdr:from>
    <xdr:to>
      <xdr:col>4</xdr:col>
      <xdr:colOff>152400</xdr:colOff>
      <xdr:row>1700</xdr:row>
      <xdr:rowOff>152400</xdr:rowOff>
    </xdr:to>
    <xdr:pic>
      <xdr:nvPicPr>
        <xdr:cNvPr id="829" name="Imagem 1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3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3400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1688</xdr:row>
      <xdr:rowOff>0</xdr:rowOff>
    </xdr:from>
    <xdr:to>
      <xdr:col>4</xdr:col>
      <xdr:colOff>152400</xdr:colOff>
      <xdr:row>1700</xdr:row>
      <xdr:rowOff>152400</xdr:rowOff>
    </xdr:to>
    <xdr:pic>
      <xdr:nvPicPr>
        <xdr:cNvPr id="830" name="Imagem 1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3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450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1689</xdr:row>
      <xdr:rowOff>0</xdr:rowOff>
    </xdr:from>
    <xdr:to>
      <xdr:col>4</xdr:col>
      <xdr:colOff>152400</xdr:colOff>
      <xdr:row>1700</xdr:row>
      <xdr:rowOff>152400</xdr:rowOff>
    </xdr:to>
    <xdr:pic>
      <xdr:nvPicPr>
        <xdr:cNvPr id="831" name="Imagem 1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3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1500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1690</xdr:row>
      <xdr:rowOff>0</xdr:rowOff>
    </xdr:from>
    <xdr:to>
      <xdr:col>4</xdr:col>
      <xdr:colOff>152400</xdr:colOff>
      <xdr:row>1700</xdr:row>
      <xdr:rowOff>152400</xdr:rowOff>
    </xdr:to>
    <xdr:pic>
      <xdr:nvPicPr>
        <xdr:cNvPr id="832" name="Imagem 1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4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550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1691</xdr:row>
      <xdr:rowOff>0</xdr:rowOff>
    </xdr:from>
    <xdr:to>
      <xdr:col>4</xdr:col>
      <xdr:colOff>152400</xdr:colOff>
      <xdr:row>1700</xdr:row>
      <xdr:rowOff>152400</xdr:rowOff>
    </xdr:to>
    <xdr:pic>
      <xdr:nvPicPr>
        <xdr:cNvPr id="833" name="Imagem 20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4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600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1692</xdr:row>
      <xdr:rowOff>0</xdr:rowOff>
    </xdr:from>
    <xdr:to>
      <xdr:col>4</xdr:col>
      <xdr:colOff>152400</xdr:colOff>
      <xdr:row>1700</xdr:row>
      <xdr:rowOff>152400</xdr:rowOff>
    </xdr:to>
    <xdr:pic>
      <xdr:nvPicPr>
        <xdr:cNvPr id="834" name="Imagem 2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4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7700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1693</xdr:row>
      <xdr:rowOff>0</xdr:rowOff>
    </xdr:from>
    <xdr:to>
      <xdr:col>4</xdr:col>
      <xdr:colOff>152400</xdr:colOff>
      <xdr:row>1700</xdr:row>
      <xdr:rowOff>152400</xdr:rowOff>
    </xdr:to>
    <xdr:pic>
      <xdr:nvPicPr>
        <xdr:cNvPr id="835" name="Imagem 2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4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5800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1694</xdr:row>
      <xdr:rowOff>0</xdr:rowOff>
    </xdr:from>
    <xdr:to>
      <xdr:col>4</xdr:col>
      <xdr:colOff>152400</xdr:colOff>
      <xdr:row>1700</xdr:row>
      <xdr:rowOff>152400</xdr:rowOff>
    </xdr:to>
    <xdr:pic>
      <xdr:nvPicPr>
        <xdr:cNvPr id="836" name="Imagem 2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4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4850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1695</xdr:row>
      <xdr:rowOff>0</xdr:rowOff>
    </xdr:from>
    <xdr:to>
      <xdr:col>4</xdr:col>
      <xdr:colOff>152400</xdr:colOff>
      <xdr:row>1700</xdr:row>
      <xdr:rowOff>152400</xdr:rowOff>
    </xdr:to>
    <xdr:pic>
      <xdr:nvPicPr>
        <xdr:cNvPr id="837" name="Imagem 2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4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900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1696</xdr:row>
      <xdr:rowOff>0</xdr:rowOff>
    </xdr:from>
    <xdr:to>
      <xdr:col>4</xdr:col>
      <xdr:colOff>152400</xdr:colOff>
      <xdr:row>1700</xdr:row>
      <xdr:rowOff>152400</xdr:rowOff>
    </xdr:to>
    <xdr:pic>
      <xdr:nvPicPr>
        <xdr:cNvPr id="838" name="Imagem 2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4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2950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1697</xdr:row>
      <xdr:rowOff>0</xdr:rowOff>
    </xdr:from>
    <xdr:to>
      <xdr:col>4</xdr:col>
      <xdr:colOff>152400</xdr:colOff>
      <xdr:row>1700</xdr:row>
      <xdr:rowOff>152400</xdr:rowOff>
    </xdr:to>
    <xdr:pic>
      <xdr:nvPicPr>
        <xdr:cNvPr id="839" name="Imagem 2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4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1050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1698</xdr:row>
      <xdr:rowOff>0</xdr:rowOff>
    </xdr:from>
    <xdr:to>
      <xdr:col>4</xdr:col>
      <xdr:colOff>152400</xdr:colOff>
      <xdr:row>1700</xdr:row>
      <xdr:rowOff>152400</xdr:rowOff>
    </xdr:to>
    <xdr:pic>
      <xdr:nvPicPr>
        <xdr:cNvPr id="840" name="Imagem 2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4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0100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1699</xdr:row>
      <xdr:rowOff>0</xdr:rowOff>
    </xdr:from>
    <xdr:to>
      <xdr:col>4</xdr:col>
      <xdr:colOff>152400</xdr:colOff>
      <xdr:row>1700</xdr:row>
      <xdr:rowOff>152400</xdr:rowOff>
    </xdr:to>
    <xdr:pic>
      <xdr:nvPicPr>
        <xdr:cNvPr id="841" name="Imagem 2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4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200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523875</xdr:colOff>
      <xdr:row>0</xdr:row>
      <xdr:rowOff>138111</xdr:rowOff>
    </xdr:from>
    <xdr:to>
      <xdr:col>12</xdr:col>
      <xdr:colOff>704850</xdr:colOff>
      <xdr:row>26</xdr:row>
      <xdr:rowOff>9524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38100</xdr:colOff>
      <xdr:row>61</xdr:row>
      <xdr:rowOff>123825</xdr:rowOff>
    </xdr:from>
    <xdr:to>
      <xdr:col>5</xdr:col>
      <xdr:colOff>85725</xdr:colOff>
      <xdr:row>62</xdr:row>
      <xdr:rowOff>76200</xdr:rowOff>
    </xdr:to>
    <xdr:cxnSp macro="">
      <xdr:nvCxnSpPr>
        <xdr:cNvPr id="4" name="Conector de seta reta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CxnSpPr/>
      </xdr:nvCxnSpPr>
      <xdr:spPr>
        <a:xfrm flipV="1">
          <a:off x="3829050" y="11696700"/>
          <a:ext cx="847725" cy="142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1333500</xdr:colOff>
      <xdr:row>62</xdr:row>
      <xdr:rowOff>161925</xdr:rowOff>
    </xdr:from>
    <xdr:to>
      <xdr:col>5</xdr:col>
      <xdr:colOff>66675</xdr:colOff>
      <xdr:row>66</xdr:row>
      <xdr:rowOff>180975</xdr:rowOff>
    </xdr:to>
    <xdr:cxnSp macro="">
      <xdr:nvCxnSpPr>
        <xdr:cNvPr id="6" name="Conector de seta reta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CxnSpPr/>
      </xdr:nvCxnSpPr>
      <xdr:spPr>
        <a:xfrm>
          <a:off x="3771900" y="11925300"/>
          <a:ext cx="885825" cy="781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104775</xdr:colOff>
      <xdr:row>61</xdr:row>
      <xdr:rowOff>104775</xdr:rowOff>
    </xdr:from>
    <xdr:to>
      <xdr:col>9</xdr:col>
      <xdr:colOff>47625</xdr:colOff>
      <xdr:row>61</xdr:row>
      <xdr:rowOff>123825</xdr:rowOff>
    </xdr:to>
    <xdr:cxnSp macro="">
      <xdr:nvCxnSpPr>
        <xdr:cNvPr id="8" name="Conector de seta reta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CxnSpPr/>
      </xdr:nvCxnSpPr>
      <xdr:spPr>
        <a:xfrm>
          <a:off x="7096125" y="11677650"/>
          <a:ext cx="742950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209550</xdr:colOff>
      <xdr:row>66</xdr:row>
      <xdr:rowOff>123825</xdr:rowOff>
    </xdr:from>
    <xdr:to>
      <xdr:col>8</xdr:col>
      <xdr:colOff>790575</xdr:colOff>
      <xdr:row>66</xdr:row>
      <xdr:rowOff>142875</xdr:rowOff>
    </xdr:to>
    <xdr:cxnSp macro="">
      <xdr:nvCxnSpPr>
        <xdr:cNvPr id="10" name="Conector de seta reta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CxnSpPr/>
      </xdr:nvCxnSpPr>
      <xdr:spPr>
        <a:xfrm>
          <a:off x="7200900" y="12649200"/>
          <a:ext cx="581025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695325</xdr:colOff>
      <xdr:row>55</xdr:row>
      <xdr:rowOff>85725</xdr:rowOff>
    </xdr:from>
    <xdr:to>
      <xdr:col>5</xdr:col>
      <xdr:colOff>476250</xdr:colOff>
      <xdr:row>61</xdr:row>
      <xdr:rowOff>19050</xdr:rowOff>
    </xdr:to>
    <xdr:cxnSp macro="">
      <xdr:nvCxnSpPr>
        <xdr:cNvPr id="12" name="Conector de seta reta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CxnSpPr/>
      </xdr:nvCxnSpPr>
      <xdr:spPr>
        <a:xfrm flipH="1">
          <a:off x="3133725" y="10515600"/>
          <a:ext cx="1933575" cy="1076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3622110</xdr:colOff>
      <xdr:row>85</xdr:row>
      <xdr:rowOff>58857</xdr:rowOff>
    </xdr:from>
    <xdr:to>
      <xdr:col>7</xdr:col>
      <xdr:colOff>577860</xdr:colOff>
      <xdr:row>91</xdr:row>
      <xdr:rowOff>29209</xdr:rowOff>
    </xdr:to>
    <xdr:sp macro="" textlink="">
      <xdr:nvSpPr>
        <xdr:cNvPr id="24" name="Seta para baixo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/>
      </xdr:nvSpPr>
      <xdr:spPr>
        <a:xfrm rot="2838263" flipH="1">
          <a:off x="10312262" y="13335486"/>
          <a:ext cx="1113352" cy="6849844"/>
        </a:xfrm>
        <a:prstGeom prst="downArrow">
          <a:avLst>
            <a:gd name="adj1" fmla="val 50000"/>
            <a:gd name="adj2" fmla="val 7444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533399</xdr:colOff>
      <xdr:row>97</xdr:row>
      <xdr:rowOff>361950</xdr:rowOff>
    </xdr:from>
    <xdr:to>
      <xdr:col>3</xdr:col>
      <xdr:colOff>1038224</xdr:colOff>
      <xdr:row>152</xdr:row>
      <xdr:rowOff>133350</xdr:rowOff>
    </xdr:to>
    <xdr:sp macro="" textlink="">
      <xdr:nvSpPr>
        <xdr:cNvPr id="27" name="Seta para a direita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/>
      </xdr:nvSpPr>
      <xdr:spPr>
        <a:xfrm>
          <a:off x="5591174" y="18792825"/>
          <a:ext cx="1724025" cy="10439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/>
            <a:t>Calcular Pareto -Minitab</a:t>
          </a:r>
        </a:p>
      </xdr:txBody>
    </xdr:sp>
    <xdr:clientData/>
  </xdr:twoCellAnchor>
  <xdr:twoCellAnchor>
    <xdr:from>
      <xdr:col>11</xdr:col>
      <xdr:colOff>447675</xdr:colOff>
      <xdr:row>99</xdr:row>
      <xdr:rowOff>47625</xdr:rowOff>
    </xdr:from>
    <xdr:to>
      <xdr:col>14</xdr:col>
      <xdr:colOff>104775</xdr:colOff>
      <xdr:row>150</xdr:row>
      <xdr:rowOff>76200</xdr:rowOff>
    </xdr:to>
    <xdr:sp macro="" textlink="">
      <xdr:nvSpPr>
        <xdr:cNvPr id="31" name="Seta para a direita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/>
      </xdr:nvSpPr>
      <xdr:spPr>
        <a:xfrm>
          <a:off x="13344525" y="19050000"/>
          <a:ext cx="1724025" cy="97440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/>
            <a:t>Calcular Pareto por fom</a:t>
          </a:r>
          <a:r>
            <a:rPr lang="pt-BR" sz="1100" baseline="0"/>
            <a:t>a de contratação para cada unidade dentro dos 80%</a:t>
          </a:r>
          <a:endParaRPr lang="pt-BR" sz="1100"/>
        </a:p>
      </xdr:txBody>
    </xdr:sp>
    <xdr:clientData/>
  </xdr:twoCellAnchor>
  <xdr:twoCellAnchor editAs="oneCell">
    <xdr:from>
      <xdr:col>4</xdr:col>
      <xdr:colOff>22412</xdr:colOff>
      <xdr:row>97</xdr:row>
      <xdr:rowOff>818029</xdr:rowOff>
    </xdr:from>
    <xdr:to>
      <xdr:col>10</xdr:col>
      <xdr:colOff>412617</xdr:colOff>
      <xdr:row>124</xdr:row>
      <xdr:rowOff>170329</xdr:rowOff>
    </xdr:to>
    <xdr:pic>
      <xdr:nvPicPr>
        <xdr:cNvPr id="35" name="Imagem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9088" y="19431000"/>
          <a:ext cx="5488081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683558</xdr:colOff>
      <xdr:row>97</xdr:row>
      <xdr:rowOff>1232647</xdr:rowOff>
    </xdr:from>
    <xdr:to>
      <xdr:col>21</xdr:col>
      <xdr:colOff>1241051</xdr:colOff>
      <xdr:row>122</xdr:row>
      <xdr:rowOff>146797</xdr:rowOff>
    </xdr:to>
    <xdr:pic>
      <xdr:nvPicPr>
        <xdr:cNvPr id="36" name="Imagem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75205" y="19845618"/>
          <a:ext cx="5488081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627529</xdr:colOff>
      <xdr:row>120</xdr:row>
      <xdr:rowOff>156882</xdr:rowOff>
    </xdr:from>
    <xdr:to>
      <xdr:col>21</xdr:col>
      <xdr:colOff>1185022</xdr:colOff>
      <xdr:row>140</xdr:row>
      <xdr:rowOff>4482</xdr:rowOff>
    </xdr:to>
    <xdr:pic>
      <xdr:nvPicPr>
        <xdr:cNvPr id="37" name="Imagem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19176" y="24865853"/>
          <a:ext cx="5488081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773206</xdr:colOff>
      <xdr:row>143</xdr:row>
      <xdr:rowOff>89647</xdr:rowOff>
    </xdr:from>
    <xdr:to>
      <xdr:col>21</xdr:col>
      <xdr:colOff>1330699</xdr:colOff>
      <xdr:row>162</xdr:row>
      <xdr:rowOff>127747</xdr:rowOff>
    </xdr:to>
    <xdr:pic>
      <xdr:nvPicPr>
        <xdr:cNvPr id="38" name="Imagem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4853" y="29180118"/>
          <a:ext cx="5488081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571499</xdr:colOff>
      <xdr:row>167</xdr:row>
      <xdr:rowOff>134471</xdr:rowOff>
    </xdr:from>
    <xdr:to>
      <xdr:col>21</xdr:col>
      <xdr:colOff>1128992</xdr:colOff>
      <xdr:row>186</xdr:row>
      <xdr:rowOff>172571</xdr:rowOff>
    </xdr:to>
    <xdr:pic>
      <xdr:nvPicPr>
        <xdr:cNvPr id="39" name="Imagem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3146" y="33796942"/>
          <a:ext cx="5488081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493060</xdr:colOff>
      <xdr:row>210</xdr:row>
      <xdr:rowOff>78441</xdr:rowOff>
    </xdr:from>
    <xdr:to>
      <xdr:col>21</xdr:col>
      <xdr:colOff>1050553</xdr:colOff>
      <xdr:row>229</xdr:row>
      <xdr:rowOff>116541</xdr:rowOff>
    </xdr:to>
    <xdr:pic>
      <xdr:nvPicPr>
        <xdr:cNvPr id="41" name="Imagem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94089" y="41932412"/>
          <a:ext cx="5488081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560294</xdr:colOff>
      <xdr:row>188</xdr:row>
      <xdr:rowOff>11206</xdr:rowOff>
    </xdr:from>
    <xdr:to>
      <xdr:col>21</xdr:col>
      <xdr:colOff>1117787</xdr:colOff>
      <xdr:row>207</xdr:row>
      <xdr:rowOff>49306</xdr:rowOff>
    </xdr:to>
    <xdr:pic>
      <xdr:nvPicPr>
        <xdr:cNvPr id="42" name="Imagem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61323" y="37674177"/>
          <a:ext cx="5488081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470647</xdr:colOff>
      <xdr:row>233</xdr:row>
      <xdr:rowOff>100853</xdr:rowOff>
    </xdr:from>
    <xdr:to>
      <xdr:col>21</xdr:col>
      <xdr:colOff>1028140</xdr:colOff>
      <xdr:row>252</xdr:row>
      <xdr:rowOff>138953</xdr:rowOff>
    </xdr:to>
    <xdr:pic>
      <xdr:nvPicPr>
        <xdr:cNvPr id="43" name="Imagem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62294" y="46336324"/>
          <a:ext cx="5488081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1064558</xdr:colOff>
      <xdr:row>135</xdr:row>
      <xdr:rowOff>100853</xdr:rowOff>
    </xdr:from>
    <xdr:to>
      <xdr:col>9</xdr:col>
      <xdr:colOff>773606</xdr:colOff>
      <xdr:row>154</xdr:row>
      <xdr:rowOff>138953</xdr:rowOff>
    </xdr:to>
    <xdr:pic>
      <xdr:nvPicPr>
        <xdr:cNvPr id="44" name="Imagem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45323" y="27667324"/>
          <a:ext cx="5488081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347383</xdr:colOff>
      <xdr:row>262</xdr:row>
      <xdr:rowOff>123265</xdr:rowOff>
    </xdr:from>
    <xdr:to>
      <xdr:col>21</xdr:col>
      <xdr:colOff>904876</xdr:colOff>
      <xdr:row>281</xdr:row>
      <xdr:rowOff>161365</xdr:rowOff>
    </xdr:to>
    <xdr:pic>
      <xdr:nvPicPr>
        <xdr:cNvPr id="45" name="Imagem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39030" y="53026236"/>
          <a:ext cx="5488081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71</xdr:row>
      <xdr:rowOff>0</xdr:rowOff>
    </xdr:from>
    <xdr:to>
      <xdr:col>15</xdr:col>
      <xdr:colOff>66675</xdr:colOff>
      <xdr:row>90</xdr:row>
      <xdr:rowOff>38100</xdr:rowOff>
    </xdr:to>
    <xdr:pic>
      <xdr:nvPicPr>
        <xdr:cNvPr id="46" name="Imagem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67600" y="13658850"/>
          <a:ext cx="548640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1415143</xdr:colOff>
      <xdr:row>114</xdr:row>
      <xdr:rowOff>81643</xdr:rowOff>
    </xdr:from>
    <xdr:to>
      <xdr:col>10</xdr:col>
      <xdr:colOff>330654</xdr:colOff>
      <xdr:row>133</xdr:row>
      <xdr:rowOff>119743</xdr:rowOff>
    </xdr:to>
    <xdr:pic>
      <xdr:nvPicPr>
        <xdr:cNvPr id="47" name="Imagem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7107" y="23649214"/>
          <a:ext cx="5501368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215</xdr:row>
      <xdr:rowOff>0</xdr:rowOff>
    </xdr:from>
    <xdr:to>
      <xdr:col>4</xdr:col>
      <xdr:colOff>152400</xdr:colOff>
      <xdr:row>215</xdr:row>
      <xdr:rowOff>133350</xdr:rowOff>
    </xdr:to>
    <xdr:pic>
      <xdr:nvPicPr>
        <xdr:cNvPr id="777" name="Picture 77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7625000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4</xdr:col>
      <xdr:colOff>152400</xdr:colOff>
      <xdr:row>216</xdr:row>
      <xdr:rowOff>133350</xdr:rowOff>
    </xdr:to>
    <xdr:pic>
      <xdr:nvPicPr>
        <xdr:cNvPr id="778" name="Picture 77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7815500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217</xdr:row>
      <xdr:rowOff>0</xdr:rowOff>
    </xdr:from>
    <xdr:to>
      <xdr:col>4</xdr:col>
      <xdr:colOff>152400</xdr:colOff>
      <xdr:row>217</xdr:row>
      <xdr:rowOff>133350</xdr:rowOff>
    </xdr:to>
    <xdr:pic>
      <xdr:nvPicPr>
        <xdr:cNvPr id="779" name="Picture 77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8006000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218</xdr:row>
      <xdr:rowOff>0</xdr:rowOff>
    </xdr:from>
    <xdr:to>
      <xdr:col>4</xdr:col>
      <xdr:colOff>152400</xdr:colOff>
      <xdr:row>218</xdr:row>
      <xdr:rowOff>133350</xdr:rowOff>
    </xdr:to>
    <xdr:pic>
      <xdr:nvPicPr>
        <xdr:cNvPr id="780" name="Picture 77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8196500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4</xdr:col>
      <xdr:colOff>152400</xdr:colOff>
      <xdr:row>219</xdr:row>
      <xdr:rowOff>133350</xdr:rowOff>
    </xdr:to>
    <xdr:pic>
      <xdr:nvPicPr>
        <xdr:cNvPr id="781" name="Picture 780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8387000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4</xdr:col>
      <xdr:colOff>152400</xdr:colOff>
      <xdr:row>220</xdr:row>
      <xdr:rowOff>133350</xdr:rowOff>
    </xdr:to>
    <xdr:pic>
      <xdr:nvPicPr>
        <xdr:cNvPr id="782" name="Picture 78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8710850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152400</xdr:colOff>
      <xdr:row>208</xdr:row>
      <xdr:rowOff>133350</xdr:rowOff>
    </xdr:to>
    <xdr:pic>
      <xdr:nvPicPr>
        <xdr:cNvPr id="783" name="Picture 78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5358050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152400</xdr:colOff>
      <xdr:row>209</xdr:row>
      <xdr:rowOff>133350</xdr:rowOff>
    </xdr:to>
    <xdr:pic>
      <xdr:nvPicPr>
        <xdr:cNvPr id="784" name="Picture 78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1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5681900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152400</xdr:colOff>
      <xdr:row>210</xdr:row>
      <xdr:rowOff>133350</xdr:rowOff>
    </xdr:to>
    <xdr:pic>
      <xdr:nvPicPr>
        <xdr:cNvPr id="785" name="Picture 78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1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6005750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152400</xdr:colOff>
      <xdr:row>211</xdr:row>
      <xdr:rowOff>133350</xdr:rowOff>
    </xdr:to>
    <xdr:pic>
      <xdr:nvPicPr>
        <xdr:cNvPr id="786" name="Picture 78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1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6329600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152400</xdr:colOff>
      <xdr:row>212</xdr:row>
      <xdr:rowOff>133350</xdr:rowOff>
    </xdr:to>
    <xdr:pic>
      <xdr:nvPicPr>
        <xdr:cNvPr id="787" name="Picture 78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1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6653450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152400</xdr:colOff>
      <xdr:row>213</xdr:row>
      <xdr:rowOff>133350</xdr:rowOff>
    </xdr:to>
    <xdr:pic>
      <xdr:nvPicPr>
        <xdr:cNvPr id="788" name="Picture 78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1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6977300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152400</xdr:colOff>
      <xdr:row>214</xdr:row>
      <xdr:rowOff>133350</xdr:rowOff>
    </xdr:to>
    <xdr:pic>
      <xdr:nvPicPr>
        <xdr:cNvPr id="789" name="Picture 78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1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7301150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215</xdr:row>
      <xdr:rowOff>0</xdr:rowOff>
    </xdr:from>
    <xdr:to>
      <xdr:col>4</xdr:col>
      <xdr:colOff>152400</xdr:colOff>
      <xdr:row>215</xdr:row>
      <xdr:rowOff>133350</xdr:rowOff>
    </xdr:to>
    <xdr:pic>
      <xdr:nvPicPr>
        <xdr:cNvPr id="790" name="Picture 78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1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7625000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4</xdr:col>
      <xdr:colOff>152400</xdr:colOff>
      <xdr:row>216</xdr:row>
      <xdr:rowOff>133350</xdr:rowOff>
    </xdr:to>
    <xdr:pic>
      <xdr:nvPicPr>
        <xdr:cNvPr id="791" name="Picture 790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1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7815500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217</xdr:row>
      <xdr:rowOff>0</xdr:rowOff>
    </xdr:from>
    <xdr:to>
      <xdr:col>4</xdr:col>
      <xdr:colOff>152400</xdr:colOff>
      <xdr:row>217</xdr:row>
      <xdr:rowOff>133350</xdr:rowOff>
    </xdr:to>
    <xdr:pic>
      <xdr:nvPicPr>
        <xdr:cNvPr id="792" name="Picture 79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1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8006000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218</xdr:row>
      <xdr:rowOff>0</xdr:rowOff>
    </xdr:from>
    <xdr:to>
      <xdr:col>4</xdr:col>
      <xdr:colOff>152400</xdr:colOff>
      <xdr:row>218</xdr:row>
      <xdr:rowOff>133350</xdr:rowOff>
    </xdr:to>
    <xdr:pic>
      <xdr:nvPicPr>
        <xdr:cNvPr id="793" name="Picture 79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1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8196500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4</xdr:col>
      <xdr:colOff>152400</xdr:colOff>
      <xdr:row>219</xdr:row>
      <xdr:rowOff>133350</xdr:rowOff>
    </xdr:to>
    <xdr:pic>
      <xdr:nvPicPr>
        <xdr:cNvPr id="794" name="Picture 79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1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8387000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4</xdr:col>
      <xdr:colOff>152400</xdr:colOff>
      <xdr:row>220</xdr:row>
      <xdr:rowOff>133350</xdr:rowOff>
    </xdr:to>
    <xdr:pic>
      <xdr:nvPicPr>
        <xdr:cNvPr id="795" name="Picture 79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1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8710850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4</xdr:col>
      <xdr:colOff>152400</xdr:colOff>
      <xdr:row>221</xdr:row>
      <xdr:rowOff>133350</xdr:rowOff>
    </xdr:to>
    <xdr:pic>
      <xdr:nvPicPr>
        <xdr:cNvPr id="796" name="Picture 79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1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8901350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152400</xdr:colOff>
      <xdr:row>196</xdr:row>
      <xdr:rowOff>133350</xdr:rowOff>
    </xdr:to>
    <xdr:pic>
      <xdr:nvPicPr>
        <xdr:cNvPr id="797" name="Picture 79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1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1471850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152400</xdr:colOff>
      <xdr:row>197</xdr:row>
      <xdr:rowOff>133350</xdr:rowOff>
    </xdr:to>
    <xdr:pic>
      <xdr:nvPicPr>
        <xdr:cNvPr id="798" name="Picture 79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1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1795700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152400</xdr:colOff>
      <xdr:row>198</xdr:row>
      <xdr:rowOff>133350</xdr:rowOff>
    </xdr:to>
    <xdr:pic>
      <xdr:nvPicPr>
        <xdr:cNvPr id="799" name="Picture 79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1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2119550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4</xdr:col>
      <xdr:colOff>152400</xdr:colOff>
      <xdr:row>199</xdr:row>
      <xdr:rowOff>133350</xdr:rowOff>
    </xdr:to>
    <xdr:pic>
      <xdr:nvPicPr>
        <xdr:cNvPr id="800" name="Picture 79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2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2443400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4</xdr:col>
      <xdr:colOff>152400</xdr:colOff>
      <xdr:row>200</xdr:row>
      <xdr:rowOff>133350</xdr:rowOff>
    </xdr:to>
    <xdr:pic>
      <xdr:nvPicPr>
        <xdr:cNvPr id="801" name="Picture 800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2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2767250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4</xdr:col>
      <xdr:colOff>152400</xdr:colOff>
      <xdr:row>201</xdr:row>
      <xdr:rowOff>133350</xdr:rowOff>
    </xdr:to>
    <xdr:pic>
      <xdr:nvPicPr>
        <xdr:cNvPr id="802" name="Picture 80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2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3091100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4</xdr:col>
      <xdr:colOff>152400</xdr:colOff>
      <xdr:row>202</xdr:row>
      <xdr:rowOff>133350</xdr:rowOff>
    </xdr:to>
    <xdr:pic>
      <xdr:nvPicPr>
        <xdr:cNvPr id="803" name="Picture 80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2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3414950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152400</xdr:colOff>
      <xdr:row>203</xdr:row>
      <xdr:rowOff>133350</xdr:rowOff>
    </xdr:to>
    <xdr:pic>
      <xdr:nvPicPr>
        <xdr:cNvPr id="804" name="Picture 80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2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3738800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4</xdr:col>
      <xdr:colOff>152400</xdr:colOff>
      <xdr:row>204</xdr:row>
      <xdr:rowOff>133350</xdr:rowOff>
    </xdr:to>
    <xdr:pic>
      <xdr:nvPicPr>
        <xdr:cNvPr id="805" name="Picture 80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2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4062650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152400</xdr:colOff>
      <xdr:row>205</xdr:row>
      <xdr:rowOff>133350</xdr:rowOff>
    </xdr:to>
    <xdr:pic>
      <xdr:nvPicPr>
        <xdr:cNvPr id="806" name="Picture 80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2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4386500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4</xdr:col>
      <xdr:colOff>152400</xdr:colOff>
      <xdr:row>206</xdr:row>
      <xdr:rowOff>133350</xdr:rowOff>
    </xdr:to>
    <xdr:pic>
      <xdr:nvPicPr>
        <xdr:cNvPr id="807" name="Picture 80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2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4710350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152400</xdr:colOff>
      <xdr:row>207</xdr:row>
      <xdr:rowOff>133350</xdr:rowOff>
    </xdr:to>
    <xdr:pic>
      <xdr:nvPicPr>
        <xdr:cNvPr id="808" name="Picture 80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2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5034200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152400</xdr:colOff>
      <xdr:row>208</xdr:row>
      <xdr:rowOff>133350</xdr:rowOff>
    </xdr:to>
    <xdr:pic>
      <xdr:nvPicPr>
        <xdr:cNvPr id="809" name="Picture 80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2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5358050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152400</xdr:colOff>
      <xdr:row>209</xdr:row>
      <xdr:rowOff>133350</xdr:rowOff>
    </xdr:to>
    <xdr:pic>
      <xdr:nvPicPr>
        <xdr:cNvPr id="810" name="Picture 80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2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5681900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152400</xdr:colOff>
      <xdr:row>210</xdr:row>
      <xdr:rowOff>133350</xdr:rowOff>
    </xdr:to>
    <xdr:pic>
      <xdr:nvPicPr>
        <xdr:cNvPr id="811" name="Picture 810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2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6005750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152400</xdr:colOff>
      <xdr:row>211</xdr:row>
      <xdr:rowOff>133350</xdr:rowOff>
    </xdr:to>
    <xdr:pic>
      <xdr:nvPicPr>
        <xdr:cNvPr id="812" name="Picture 8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2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6329600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152400</xdr:colOff>
      <xdr:row>212</xdr:row>
      <xdr:rowOff>133350</xdr:rowOff>
    </xdr:to>
    <xdr:pic>
      <xdr:nvPicPr>
        <xdr:cNvPr id="813" name="Picture 81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2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6653450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152400</xdr:colOff>
      <xdr:row>213</xdr:row>
      <xdr:rowOff>133350</xdr:rowOff>
    </xdr:to>
    <xdr:pic>
      <xdr:nvPicPr>
        <xdr:cNvPr id="814" name="Picture 81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2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6977300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152400</xdr:colOff>
      <xdr:row>214</xdr:row>
      <xdr:rowOff>133350</xdr:rowOff>
    </xdr:to>
    <xdr:pic>
      <xdr:nvPicPr>
        <xdr:cNvPr id="815" name="Picture 81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2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7301150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215</xdr:row>
      <xdr:rowOff>0</xdr:rowOff>
    </xdr:from>
    <xdr:to>
      <xdr:col>4</xdr:col>
      <xdr:colOff>152400</xdr:colOff>
      <xdr:row>215</xdr:row>
      <xdr:rowOff>133350</xdr:rowOff>
    </xdr:to>
    <xdr:pic>
      <xdr:nvPicPr>
        <xdr:cNvPr id="816" name="Picture 81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3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7625000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4</xdr:col>
      <xdr:colOff>152400</xdr:colOff>
      <xdr:row>216</xdr:row>
      <xdr:rowOff>133350</xdr:rowOff>
    </xdr:to>
    <xdr:pic>
      <xdr:nvPicPr>
        <xdr:cNvPr id="817" name="Picture 81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3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7815500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217</xdr:row>
      <xdr:rowOff>0</xdr:rowOff>
    </xdr:from>
    <xdr:to>
      <xdr:col>4</xdr:col>
      <xdr:colOff>152400</xdr:colOff>
      <xdr:row>217</xdr:row>
      <xdr:rowOff>133350</xdr:rowOff>
    </xdr:to>
    <xdr:pic>
      <xdr:nvPicPr>
        <xdr:cNvPr id="818" name="Picture 81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3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8006000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218</xdr:row>
      <xdr:rowOff>0</xdr:rowOff>
    </xdr:from>
    <xdr:to>
      <xdr:col>4</xdr:col>
      <xdr:colOff>152400</xdr:colOff>
      <xdr:row>218</xdr:row>
      <xdr:rowOff>133350</xdr:rowOff>
    </xdr:to>
    <xdr:pic>
      <xdr:nvPicPr>
        <xdr:cNvPr id="819" name="Picture 81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3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8196500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4</xdr:col>
      <xdr:colOff>152400</xdr:colOff>
      <xdr:row>219</xdr:row>
      <xdr:rowOff>133350</xdr:rowOff>
    </xdr:to>
    <xdr:pic>
      <xdr:nvPicPr>
        <xdr:cNvPr id="820" name="Picture 81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3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8387000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4</xdr:col>
      <xdr:colOff>152400</xdr:colOff>
      <xdr:row>220</xdr:row>
      <xdr:rowOff>133350</xdr:rowOff>
    </xdr:to>
    <xdr:pic>
      <xdr:nvPicPr>
        <xdr:cNvPr id="821" name="Picture 820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3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8710850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4</xdr:col>
      <xdr:colOff>152400</xdr:colOff>
      <xdr:row>221</xdr:row>
      <xdr:rowOff>133350</xdr:rowOff>
    </xdr:to>
    <xdr:pic>
      <xdr:nvPicPr>
        <xdr:cNvPr id="822" name="Picture 82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3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8901350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152400</xdr:colOff>
      <xdr:row>222</xdr:row>
      <xdr:rowOff>133350</xdr:rowOff>
    </xdr:to>
    <xdr:pic>
      <xdr:nvPicPr>
        <xdr:cNvPr id="823" name="Picture 82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3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9091850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4</xdr:col>
      <xdr:colOff>152400</xdr:colOff>
      <xdr:row>220</xdr:row>
      <xdr:rowOff>133350</xdr:rowOff>
    </xdr:to>
    <xdr:pic>
      <xdr:nvPicPr>
        <xdr:cNvPr id="824" name="Picture 82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3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8710850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4</xdr:col>
      <xdr:colOff>152400</xdr:colOff>
      <xdr:row>221</xdr:row>
      <xdr:rowOff>133350</xdr:rowOff>
    </xdr:to>
    <xdr:pic>
      <xdr:nvPicPr>
        <xdr:cNvPr id="825" name="Picture 82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3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8901350"/>
          <a:ext cx="1524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152400</xdr:colOff>
      <xdr:row>222</xdr:row>
      <xdr:rowOff>47625</xdr:rowOff>
    </xdr:to>
    <xdr:pic>
      <xdr:nvPicPr>
        <xdr:cNvPr id="826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3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9091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152400</xdr:colOff>
      <xdr:row>223</xdr:row>
      <xdr:rowOff>104775</xdr:rowOff>
    </xdr:to>
    <xdr:pic>
      <xdr:nvPicPr>
        <xdr:cNvPr id="827" name="Imagem 1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3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9282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152400</xdr:colOff>
      <xdr:row>224</xdr:row>
      <xdr:rowOff>104775</xdr:rowOff>
    </xdr:to>
    <xdr:pic>
      <xdr:nvPicPr>
        <xdr:cNvPr id="828" name="Imagem 1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3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9472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152400</xdr:colOff>
      <xdr:row>225</xdr:row>
      <xdr:rowOff>104775</xdr:rowOff>
    </xdr:to>
    <xdr:pic>
      <xdr:nvPicPr>
        <xdr:cNvPr id="829" name="Imagem 1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3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9663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4</xdr:col>
      <xdr:colOff>152400</xdr:colOff>
      <xdr:row>226</xdr:row>
      <xdr:rowOff>104775</xdr:rowOff>
    </xdr:to>
    <xdr:pic>
      <xdr:nvPicPr>
        <xdr:cNvPr id="830" name="Imagem 1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3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9853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152400</xdr:colOff>
      <xdr:row>227</xdr:row>
      <xdr:rowOff>104775</xdr:rowOff>
    </xdr:to>
    <xdr:pic>
      <xdr:nvPicPr>
        <xdr:cNvPr id="831" name="Imagem 1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3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0044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152400</xdr:colOff>
      <xdr:row>228</xdr:row>
      <xdr:rowOff>104775</xdr:rowOff>
    </xdr:to>
    <xdr:pic>
      <xdr:nvPicPr>
        <xdr:cNvPr id="832" name="Imagem 1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4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0234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152400</xdr:colOff>
      <xdr:row>229</xdr:row>
      <xdr:rowOff>104775</xdr:rowOff>
    </xdr:to>
    <xdr:pic>
      <xdr:nvPicPr>
        <xdr:cNvPr id="833" name="Imagem 1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4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0425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3</xdr:col>
      <xdr:colOff>0</xdr:colOff>
      <xdr:row>222</xdr:row>
      <xdr:rowOff>0</xdr:rowOff>
    </xdr:from>
    <xdr:ext cx="152400" cy="47625"/>
    <xdr:pic>
      <xdr:nvPicPr>
        <xdr:cNvPr id="834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4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49091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0</xdr:colOff>
      <xdr:row>223</xdr:row>
      <xdr:rowOff>0</xdr:rowOff>
    </xdr:from>
    <xdr:ext cx="152400" cy="104775"/>
    <xdr:pic>
      <xdr:nvPicPr>
        <xdr:cNvPr id="835" name="Imagem 1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4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49282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0</xdr:colOff>
      <xdr:row>224</xdr:row>
      <xdr:rowOff>0</xdr:rowOff>
    </xdr:from>
    <xdr:ext cx="152400" cy="104775"/>
    <xdr:pic>
      <xdr:nvPicPr>
        <xdr:cNvPr id="836" name="Imagem 1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4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49472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0</xdr:colOff>
      <xdr:row>225</xdr:row>
      <xdr:rowOff>0</xdr:rowOff>
    </xdr:from>
    <xdr:ext cx="152400" cy="104775"/>
    <xdr:pic>
      <xdr:nvPicPr>
        <xdr:cNvPr id="837" name="Imagem 1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4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49663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0</xdr:colOff>
      <xdr:row>226</xdr:row>
      <xdr:rowOff>0</xdr:rowOff>
    </xdr:from>
    <xdr:ext cx="152400" cy="104775"/>
    <xdr:pic>
      <xdr:nvPicPr>
        <xdr:cNvPr id="838" name="Imagem 1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4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49853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0</xdr:colOff>
      <xdr:row>227</xdr:row>
      <xdr:rowOff>0</xdr:rowOff>
    </xdr:from>
    <xdr:ext cx="152400" cy="104775"/>
    <xdr:pic>
      <xdr:nvPicPr>
        <xdr:cNvPr id="839" name="Imagem 1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4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0044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0</xdr:colOff>
      <xdr:row>228</xdr:row>
      <xdr:rowOff>0</xdr:rowOff>
    </xdr:from>
    <xdr:ext cx="152400" cy="104775"/>
    <xdr:pic>
      <xdr:nvPicPr>
        <xdr:cNvPr id="840" name="Imagem 1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4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0234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0</xdr:colOff>
      <xdr:row>229</xdr:row>
      <xdr:rowOff>0</xdr:rowOff>
    </xdr:from>
    <xdr:ext cx="152400" cy="104775"/>
    <xdr:pic>
      <xdr:nvPicPr>
        <xdr:cNvPr id="841" name="Imagem 1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4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0425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223</xdr:row>
      <xdr:rowOff>0</xdr:rowOff>
    </xdr:from>
    <xdr:ext cx="152400" cy="47625"/>
    <xdr:pic>
      <xdr:nvPicPr>
        <xdr:cNvPr id="842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4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9282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224</xdr:row>
      <xdr:rowOff>0</xdr:rowOff>
    </xdr:from>
    <xdr:ext cx="152400" cy="47625"/>
    <xdr:pic>
      <xdr:nvPicPr>
        <xdr:cNvPr id="84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4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9472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225</xdr:row>
      <xdr:rowOff>0</xdr:rowOff>
    </xdr:from>
    <xdr:ext cx="152400" cy="47625"/>
    <xdr:pic>
      <xdr:nvPicPr>
        <xdr:cNvPr id="844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4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9663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226</xdr:row>
      <xdr:rowOff>0</xdr:rowOff>
    </xdr:from>
    <xdr:ext cx="152400" cy="47625"/>
    <xdr:pic>
      <xdr:nvPicPr>
        <xdr:cNvPr id="84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4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9853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227</xdr:row>
      <xdr:rowOff>0</xdr:rowOff>
    </xdr:from>
    <xdr:ext cx="152400" cy="47625"/>
    <xdr:pic>
      <xdr:nvPicPr>
        <xdr:cNvPr id="846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4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0044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228</xdr:row>
      <xdr:rowOff>0</xdr:rowOff>
    </xdr:from>
    <xdr:ext cx="152400" cy="47625"/>
    <xdr:pic>
      <xdr:nvPicPr>
        <xdr:cNvPr id="84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4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0234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229</xdr:row>
      <xdr:rowOff>0</xdr:rowOff>
    </xdr:from>
    <xdr:ext cx="152400" cy="47625"/>
    <xdr:pic>
      <xdr:nvPicPr>
        <xdr:cNvPr id="848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5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0425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4</xdr:col>
      <xdr:colOff>0</xdr:colOff>
      <xdr:row>227</xdr:row>
      <xdr:rowOff>0</xdr:rowOff>
    </xdr:from>
    <xdr:to>
      <xdr:col>4</xdr:col>
      <xdr:colOff>152400</xdr:colOff>
      <xdr:row>227</xdr:row>
      <xdr:rowOff>76200</xdr:rowOff>
    </xdr:to>
    <xdr:pic>
      <xdr:nvPicPr>
        <xdr:cNvPr id="849" name="Imagem 1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5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0044350"/>
          <a:ext cx="152400" cy="76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152400</xdr:colOff>
      <xdr:row>228</xdr:row>
      <xdr:rowOff>104775</xdr:rowOff>
    </xdr:to>
    <xdr:pic>
      <xdr:nvPicPr>
        <xdr:cNvPr id="850" name="Imagem 20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5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0234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152400</xdr:colOff>
      <xdr:row>229</xdr:row>
      <xdr:rowOff>104775</xdr:rowOff>
    </xdr:to>
    <xdr:pic>
      <xdr:nvPicPr>
        <xdr:cNvPr id="851" name="Imagem 2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5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0425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4</xdr:col>
      <xdr:colOff>152400</xdr:colOff>
      <xdr:row>230</xdr:row>
      <xdr:rowOff>104775</xdr:rowOff>
    </xdr:to>
    <xdr:pic>
      <xdr:nvPicPr>
        <xdr:cNvPr id="852" name="Imagem 2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5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0615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3</xdr:col>
      <xdr:colOff>0</xdr:colOff>
      <xdr:row>227</xdr:row>
      <xdr:rowOff>0</xdr:rowOff>
    </xdr:from>
    <xdr:ext cx="152400" cy="76200"/>
    <xdr:pic>
      <xdr:nvPicPr>
        <xdr:cNvPr id="853" name="Imagem 1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5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0044350"/>
          <a:ext cx="152400" cy="76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0</xdr:colOff>
      <xdr:row>228</xdr:row>
      <xdr:rowOff>0</xdr:rowOff>
    </xdr:from>
    <xdr:ext cx="152400" cy="104775"/>
    <xdr:pic>
      <xdr:nvPicPr>
        <xdr:cNvPr id="854" name="Imagem 20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5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0234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0</xdr:colOff>
      <xdr:row>229</xdr:row>
      <xdr:rowOff>0</xdr:rowOff>
    </xdr:from>
    <xdr:ext cx="152400" cy="104775"/>
    <xdr:pic>
      <xdr:nvPicPr>
        <xdr:cNvPr id="855" name="Imagem 2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5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0425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0</xdr:colOff>
      <xdr:row>230</xdr:row>
      <xdr:rowOff>0</xdr:rowOff>
    </xdr:from>
    <xdr:ext cx="152400" cy="104775"/>
    <xdr:pic>
      <xdr:nvPicPr>
        <xdr:cNvPr id="856" name="Imagem 2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5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0615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227</xdr:row>
      <xdr:rowOff>0</xdr:rowOff>
    </xdr:from>
    <xdr:ext cx="152400" cy="47625"/>
    <xdr:pic>
      <xdr:nvPicPr>
        <xdr:cNvPr id="85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5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0044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228</xdr:row>
      <xdr:rowOff>0</xdr:rowOff>
    </xdr:from>
    <xdr:ext cx="152400" cy="47625"/>
    <xdr:pic>
      <xdr:nvPicPr>
        <xdr:cNvPr id="858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5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0234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229</xdr:row>
      <xdr:rowOff>0</xdr:rowOff>
    </xdr:from>
    <xdr:ext cx="152400" cy="47625"/>
    <xdr:pic>
      <xdr:nvPicPr>
        <xdr:cNvPr id="85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5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0425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230</xdr:row>
      <xdr:rowOff>0</xdr:rowOff>
    </xdr:from>
    <xdr:ext cx="152400" cy="47625"/>
    <xdr:pic>
      <xdr:nvPicPr>
        <xdr:cNvPr id="860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5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0615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4</xdr:col>
      <xdr:colOff>0</xdr:colOff>
      <xdr:row>207</xdr:row>
      <xdr:rowOff>0</xdr:rowOff>
    </xdr:from>
    <xdr:to>
      <xdr:col>4</xdr:col>
      <xdr:colOff>152400</xdr:colOff>
      <xdr:row>207</xdr:row>
      <xdr:rowOff>104775</xdr:rowOff>
    </xdr:to>
    <xdr:pic>
      <xdr:nvPicPr>
        <xdr:cNvPr id="861" name="Imagem 2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5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503420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152400</xdr:colOff>
      <xdr:row>208</xdr:row>
      <xdr:rowOff>104775</xdr:rowOff>
    </xdr:to>
    <xdr:pic>
      <xdr:nvPicPr>
        <xdr:cNvPr id="862" name="Imagem 2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5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53580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152400</xdr:colOff>
      <xdr:row>209</xdr:row>
      <xdr:rowOff>104775</xdr:rowOff>
    </xdr:to>
    <xdr:pic>
      <xdr:nvPicPr>
        <xdr:cNvPr id="863" name="Imagem 2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5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568190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152400</xdr:colOff>
      <xdr:row>210</xdr:row>
      <xdr:rowOff>104775</xdr:rowOff>
    </xdr:to>
    <xdr:pic>
      <xdr:nvPicPr>
        <xdr:cNvPr id="864" name="Imagem 2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6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60057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152400</xdr:colOff>
      <xdr:row>211</xdr:row>
      <xdr:rowOff>104775</xdr:rowOff>
    </xdr:to>
    <xdr:pic>
      <xdr:nvPicPr>
        <xdr:cNvPr id="865" name="Imagem 2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6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632960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152400</xdr:colOff>
      <xdr:row>212</xdr:row>
      <xdr:rowOff>104775</xdr:rowOff>
    </xdr:to>
    <xdr:pic>
      <xdr:nvPicPr>
        <xdr:cNvPr id="866" name="Imagem 2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6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66534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152400</xdr:colOff>
      <xdr:row>213</xdr:row>
      <xdr:rowOff>104775</xdr:rowOff>
    </xdr:to>
    <xdr:pic>
      <xdr:nvPicPr>
        <xdr:cNvPr id="867" name="Imagem 2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6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697730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152400</xdr:colOff>
      <xdr:row>214</xdr:row>
      <xdr:rowOff>104775</xdr:rowOff>
    </xdr:to>
    <xdr:pic>
      <xdr:nvPicPr>
        <xdr:cNvPr id="868" name="Imagem 30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6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73011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215</xdr:row>
      <xdr:rowOff>0</xdr:rowOff>
    </xdr:from>
    <xdr:to>
      <xdr:col>4</xdr:col>
      <xdr:colOff>152400</xdr:colOff>
      <xdr:row>215</xdr:row>
      <xdr:rowOff>104775</xdr:rowOff>
    </xdr:to>
    <xdr:pic>
      <xdr:nvPicPr>
        <xdr:cNvPr id="869" name="Imagem 3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6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762500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4</xdr:col>
      <xdr:colOff>152400</xdr:colOff>
      <xdr:row>216</xdr:row>
      <xdr:rowOff>104775</xdr:rowOff>
    </xdr:to>
    <xdr:pic>
      <xdr:nvPicPr>
        <xdr:cNvPr id="870" name="Imagem 3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6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781550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217</xdr:row>
      <xdr:rowOff>0</xdr:rowOff>
    </xdr:from>
    <xdr:to>
      <xdr:col>4</xdr:col>
      <xdr:colOff>152400</xdr:colOff>
      <xdr:row>217</xdr:row>
      <xdr:rowOff>104775</xdr:rowOff>
    </xdr:to>
    <xdr:pic>
      <xdr:nvPicPr>
        <xdr:cNvPr id="871" name="Imagem 3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6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800600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218</xdr:row>
      <xdr:rowOff>0</xdr:rowOff>
    </xdr:from>
    <xdr:to>
      <xdr:col>4</xdr:col>
      <xdr:colOff>152400</xdr:colOff>
      <xdr:row>218</xdr:row>
      <xdr:rowOff>104775</xdr:rowOff>
    </xdr:to>
    <xdr:pic>
      <xdr:nvPicPr>
        <xdr:cNvPr id="872" name="Imagem 3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6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819650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4</xdr:col>
      <xdr:colOff>152400</xdr:colOff>
      <xdr:row>219</xdr:row>
      <xdr:rowOff>104775</xdr:rowOff>
    </xdr:to>
    <xdr:pic>
      <xdr:nvPicPr>
        <xdr:cNvPr id="873" name="Imagem 3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6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838700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4</xdr:col>
      <xdr:colOff>152400</xdr:colOff>
      <xdr:row>220</xdr:row>
      <xdr:rowOff>104775</xdr:rowOff>
    </xdr:to>
    <xdr:pic>
      <xdr:nvPicPr>
        <xdr:cNvPr id="874" name="Imagem 3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6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8710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4</xdr:col>
      <xdr:colOff>152400</xdr:colOff>
      <xdr:row>221</xdr:row>
      <xdr:rowOff>104775</xdr:rowOff>
    </xdr:to>
    <xdr:pic>
      <xdr:nvPicPr>
        <xdr:cNvPr id="875" name="Imagem 3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6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8901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152400</xdr:colOff>
      <xdr:row>222</xdr:row>
      <xdr:rowOff>104775</xdr:rowOff>
    </xdr:to>
    <xdr:pic>
      <xdr:nvPicPr>
        <xdr:cNvPr id="876" name="Imagem 3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6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9091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152400</xdr:colOff>
      <xdr:row>223</xdr:row>
      <xdr:rowOff>104775</xdr:rowOff>
    </xdr:to>
    <xdr:pic>
      <xdr:nvPicPr>
        <xdr:cNvPr id="877" name="Imagem 3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6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9282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152400</xdr:colOff>
      <xdr:row>224</xdr:row>
      <xdr:rowOff>104775</xdr:rowOff>
    </xdr:to>
    <xdr:pic>
      <xdr:nvPicPr>
        <xdr:cNvPr id="878" name="Imagem 40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6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9472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152400</xdr:colOff>
      <xdr:row>225</xdr:row>
      <xdr:rowOff>104775</xdr:rowOff>
    </xdr:to>
    <xdr:pic>
      <xdr:nvPicPr>
        <xdr:cNvPr id="879" name="Imagem 4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6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9663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4</xdr:col>
      <xdr:colOff>152400</xdr:colOff>
      <xdr:row>226</xdr:row>
      <xdr:rowOff>104775</xdr:rowOff>
    </xdr:to>
    <xdr:pic>
      <xdr:nvPicPr>
        <xdr:cNvPr id="880" name="Imagem 4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7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9853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152400</xdr:colOff>
      <xdr:row>227</xdr:row>
      <xdr:rowOff>104775</xdr:rowOff>
    </xdr:to>
    <xdr:pic>
      <xdr:nvPicPr>
        <xdr:cNvPr id="881" name="Imagem 4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7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0044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152400</xdr:colOff>
      <xdr:row>228</xdr:row>
      <xdr:rowOff>104775</xdr:rowOff>
    </xdr:to>
    <xdr:pic>
      <xdr:nvPicPr>
        <xdr:cNvPr id="882" name="Imagem 4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7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0234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152400</xdr:colOff>
      <xdr:row>229</xdr:row>
      <xdr:rowOff>104775</xdr:rowOff>
    </xdr:to>
    <xdr:pic>
      <xdr:nvPicPr>
        <xdr:cNvPr id="883" name="Imagem 4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7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0425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4</xdr:col>
      <xdr:colOff>152400</xdr:colOff>
      <xdr:row>230</xdr:row>
      <xdr:rowOff>104775</xdr:rowOff>
    </xdr:to>
    <xdr:pic>
      <xdr:nvPicPr>
        <xdr:cNvPr id="88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7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0615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231</xdr:row>
      <xdr:rowOff>0</xdr:rowOff>
    </xdr:from>
    <xdr:to>
      <xdr:col>3</xdr:col>
      <xdr:colOff>152400</xdr:colOff>
      <xdr:row>231</xdr:row>
      <xdr:rowOff>104775</xdr:rowOff>
    </xdr:to>
    <xdr:pic>
      <xdr:nvPicPr>
        <xdr:cNvPr id="885" name="Imagem 4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7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0806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231</xdr:row>
      <xdr:rowOff>0</xdr:rowOff>
    </xdr:from>
    <xdr:to>
      <xdr:col>3</xdr:col>
      <xdr:colOff>152400</xdr:colOff>
      <xdr:row>231</xdr:row>
      <xdr:rowOff>104775</xdr:rowOff>
    </xdr:to>
    <xdr:pic>
      <xdr:nvPicPr>
        <xdr:cNvPr id="886" name="Imagem 4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7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0806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231</xdr:row>
      <xdr:rowOff>0</xdr:rowOff>
    </xdr:from>
    <xdr:to>
      <xdr:col>3</xdr:col>
      <xdr:colOff>152400</xdr:colOff>
      <xdr:row>231</xdr:row>
      <xdr:rowOff>104775</xdr:rowOff>
    </xdr:to>
    <xdr:pic>
      <xdr:nvPicPr>
        <xdr:cNvPr id="887" name="Imagem 4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7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0806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3</xdr:col>
      <xdr:colOff>0</xdr:colOff>
      <xdr:row>207</xdr:row>
      <xdr:rowOff>0</xdr:rowOff>
    </xdr:from>
    <xdr:ext cx="152400" cy="104775"/>
    <xdr:pic>
      <xdr:nvPicPr>
        <xdr:cNvPr id="888" name="Imagem 2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7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4503420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0</xdr:colOff>
      <xdr:row>208</xdr:row>
      <xdr:rowOff>0</xdr:rowOff>
    </xdr:from>
    <xdr:ext cx="152400" cy="104775"/>
    <xdr:pic>
      <xdr:nvPicPr>
        <xdr:cNvPr id="889" name="Imagem 2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7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453580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0</xdr:colOff>
      <xdr:row>209</xdr:row>
      <xdr:rowOff>0</xdr:rowOff>
    </xdr:from>
    <xdr:ext cx="152400" cy="104775"/>
    <xdr:pic>
      <xdr:nvPicPr>
        <xdr:cNvPr id="890" name="Imagem 2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7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4568190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0</xdr:colOff>
      <xdr:row>210</xdr:row>
      <xdr:rowOff>0</xdr:rowOff>
    </xdr:from>
    <xdr:ext cx="152400" cy="104775"/>
    <xdr:pic>
      <xdr:nvPicPr>
        <xdr:cNvPr id="891" name="Imagem 2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7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460057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0</xdr:colOff>
      <xdr:row>211</xdr:row>
      <xdr:rowOff>0</xdr:rowOff>
    </xdr:from>
    <xdr:ext cx="152400" cy="104775"/>
    <xdr:pic>
      <xdr:nvPicPr>
        <xdr:cNvPr id="892" name="Imagem 2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7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4632960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0</xdr:colOff>
      <xdr:row>212</xdr:row>
      <xdr:rowOff>0</xdr:rowOff>
    </xdr:from>
    <xdr:ext cx="152400" cy="104775"/>
    <xdr:pic>
      <xdr:nvPicPr>
        <xdr:cNvPr id="893" name="Imagem 2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7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466534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0</xdr:colOff>
      <xdr:row>213</xdr:row>
      <xdr:rowOff>0</xdr:rowOff>
    </xdr:from>
    <xdr:ext cx="152400" cy="104775"/>
    <xdr:pic>
      <xdr:nvPicPr>
        <xdr:cNvPr id="894" name="Imagem 2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7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4697730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0</xdr:colOff>
      <xdr:row>214</xdr:row>
      <xdr:rowOff>0</xdr:rowOff>
    </xdr:from>
    <xdr:ext cx="152400" cy="104775"/>
    <xdr:pic>
      <xdr:nvPicPr>
        <xdr:cNvPr id="895" name="Imagem 30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7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473011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0</xdr:colOff>
      <xdr:row>215</xdr:row>
      <xdr:rowOff>0</xdr:rowOff>
    </xdr:from>
    <xdr:ext cx="152400" cy="104775"/>
    <xdr:pic>
      <xdr:nvPicPr>
        <xdr:cNvPr id="896" name="Imagem 3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8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4762500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0</xdr:colOff>
      <xdr:row>216</xdr:row>
      <xdr:rowOff>0</xdr:rowOff>
    </xdr:from>
    <xdr:ext cx="152400" cy="104775"/>
    <xdr:pic>
      <xdr:nvPicPr>
        <xdr:cNvPr id="897" name="Imagem 3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8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4781550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0</xdr:colOff>
      <xdr:row>217</xdr:row>
      <xdr:rowOff>0</xdr:rowOff>
    </xdr:from>
    <xdr:ext cx="152400" cy="104775"/>
    <xdr:pic>
      <xdr:nvPicPr>
        <xdr:cNvPr id="898" name="Imagem 3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8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4800600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0</xdr:colOff>
      <xdr:row>218</xdr:row>
      <xdr:rowOff>0</xdr:rowOff>
    </xdr:from>
    <xdr:ext cx="152400" cy="104775"/>
    <xdr:pic>
      <xdr:nvPicPr>
        <xdr:cNvPr id="899" name="Imagem 3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8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4819650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0</xdr:colOff>
      <xdr:row>219</xdr:row>
      <xdr:rowOff>0</xdr:rowOff>
    </xdr:from>
    <xdr:ext cx="152400" cy="104775"/>
    <xdr:pic>
      <xdr:nvPicPr>
        <xdr:cNvPr id="900" name="Imagem 3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8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4838700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0</xdr:colOff>
      <xdr:row>220</xdr:row>
      <xdr:rowOff>0</xdr:rowOff>
    </xdr:from>
    <xdr:ext cx="152400" cy="104775"/>
    <xdr:pic>
      <xdr:nvPicPr>
        <xdr:cNvPr id="901" name="Imagem 3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8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48710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0</xdr:colOff>
      <xdr:row>221</xdr:row>
      <xdr:rowOff>0</xdr:rowOff>
    </xdr:from>
    <xdr:ext cx="152400" cy="104775"/>
    <xdr:pic>
      <xdr:nvPicPr>
        <xdr:cNvPr id="902" name="Imagem 3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8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48901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0</xdr:colOff>
      <xdr:row>222</xdr:row>
      <xdr:rowOff>0</xdr:rowOff>
    </xdr:from>
    <xdr:ext cx="152400" cy="104775"/>
    <xdr:pic>
      <xdr:nvPicPr>
        <xdr:cNvPr id="903" name="Imagem 3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8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49091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0</xdr:colOff>
      <xdr:row>223</xdr:row>
      <xdr:rowOff>0</xdr:rowOff>
    </xdr:from>
    <xdr:ext cx="152400" cy="104775"/>
    <xdr:pic>
      <xdr:nvPicPr>
        <xdr:cNvPr id="904" name="Imagem 3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8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49282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0</xdr:colOff>
      <xdr:row>224</xdr:row>
      <xdr:rowOff>0</xdr:rowOff>
    </xdr:from>
    <xdr:ext cx="152400" cy="104775"/>
    <xdr:pic>
      <xdr:nvPicPr>
        <xdr:cNvPr id="905" name="Imagem 40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8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49472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0</xdr:colOff>
      <xdr:row>225</xdr:row>
      <xdr:rowOff>0</xdr:rowOff>
    </xdr:from>
    <xdr:ext cx="152400" cy="104775"/>
    <xdr:pic>
      <xdr:nvPicPr>
        <xdr:cNvPr id="906" name="Imagem 4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8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49663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0</xdr:colOff>
      <xdr:row>226</xdr:row>
      <xdr:rowOff>0</xdr:rowOff>
    </xdr:from>
    <xdr:ext cx="152400" cy="104775"/>
    <xdr:pic>
      <xdr:nvPicPr>
        <xdr:cNvPr id="907" name="Imagem 4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8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49853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0</xdr:colOff>
      <xdr:row>227</xdr:row>
      <xdr:rowOff>0</xdr:rowOff>
    </xdr:from>
    <xdr:ext cx="152400" cy="104775"/>
    <xdr:pic>
      <xdr:nvPicPr>
        <xdr:cNvPr id="908" name="Imagem 4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8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0044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0</xdr:colOff>
      <xdr:row>228</xdr:row>
      <xdr:rowOff>0</xdr:rowOff>
    </xdr:from>
    <xdr:ext cx="152400" cy="104775"/>
    <xdr:pic>
      <xdr:nvPicPr>
        <xdr:cNvPr id="909" name="Imagem 4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8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0234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0</xdr:colOff>
      <xdr:row>229</xdr:row>
      <xdr:rowOff>0</xdr:rowOff>
    </xdr:from>
    <xdr:ext cx="152400" cy="104775"/>
    <xdr:pic>
      <xdr:nvPicPr>
        <xdr:cNvPr id="910" name="Imagem 4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8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0425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0</xdr:colOff>
      <xdr:row>230</xdr:row>
      <xdr:rowOff>0</xdr:rowOff>
    </xdr:from>
    <xdr:ext cx="152400" cy="104775"/>
    <xdr:pic>
      <xdr:nvPicPr>
        <xdr:cNvPr id="911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8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0615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0</xdr:colOff>
      <xdr:row>231</xdr:row>
      <xdr:rowOff>0</xdr:rowOff>
    </xdr:from>
    <xdr:ext cx="152400" cy="104775"/>
    <xdr:pic>
      <xdr:nvPicPr>
        <xdr:cNvPr id="912" name="Imagem 4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9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0806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0</xdr:colOff>
      <xdr:row>231</xdr:row>
      <xdr:rowOff>0</xdr:rowOff>
    </xdr:from>
    <xdr:ext cx="152400" cy="104775"/>
    <xdr:pic>
      <xdr:nvPicPr>
        <xdr:cNvPr id="913" name="Imagem 4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9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0806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0</xdr:colOff>
      <xdr:row>231</xdr:row>
      <xdr:rowOff>0</xdr:rowOff>
    </xdr:from>
    <xdr:ext cx="152400" cy="104775"/>
    <xdr:pic>
      <xdr:nvPicPr>
        <xdr:cNvPr id="914" name="Imagem 4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9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0806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207</xdr:row>
      <xdr:rowOff>0</xdr:rowOff>
    </xdr:from>
    <xdr:ext cx="152400" cy="47625"/>
    <xdr:pic>
      <xdr:nvPicPr>
        <xdr:cNvPr id="91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9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503420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208</xdr:row>
      <xdr:rowOff>0</xdr:rowOff>
    </xdr:from>
    <xdr:ext cx="152400" cy="47625"/>
    <xdr:pic>
      <xdr:nvPicPr>
        <xdr:cNvPr id="916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9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53580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209</xdr:row>
      <xdr:rowOff>0</xdr:rowOff>
    </xdr:from>
    <xdr:ext cx="152400" cy="47625"/>
    <xdr:pic>
      <xdr:nvPicPr>
        <xdr:cNvPr id="91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9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568190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210</xdr:row>
      <xdr:rowOff>0</xdr:rowOff>
    </xdr:from>
    <xdr:ext cx="152400" cy="47625"/>
    <xdr:pic>
      <xdr:nvPicPr>
        <xdr:cNvPr id="918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9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60057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211</xdr:row>
      <xdr:rowOff>0</xdr:rowOff>
    </xdr:from>
    <xdr:ext cx="152400" cy="47625"/>
    <xdr:pic>
      <xdr:nvPicPr>
        <xdr:cNvPr id="91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9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632960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212</xdr:row>
      <xdr:rowOff>0</xdr:rowOff>
    </xdr:from>
    <xdr:ext cx="152400" cy="47625"/>
    <xdr:pic>
      <xdr:nvPicPr>
        <xdr:cNvPr id="920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9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66534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213</xdr:row>
      <xdr:rowOff>0</xdr:rowOff>
    </xdr:from>
    <xdr:ext cx="152400" cy="47625"/>
    <xdr:pic>
      <xdr:nvPicPr>
        <xdr:cNvPr id="92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9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697730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214</xdr:row>
      <xdr:rowOff>0</xdr:rowOff>
    </xdr:from>
    <xdr:ext cx="152400" cy="47625"/>
    <xdr:pic>
      <xdr:nvPicPr>
        <xdr:cNvPr id="922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9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73011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215</xdr:row>
      <xdr:rowOff>0</xdr:rowOff>
    </xdr:from>
    <xdr:ext cx="152400" cy="47625"/>
    <xdr:pic>
      <xdr:nvPicPr>
        <xdr:cNvPr id="92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9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762500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216</xdr:row>
      <xdr:rowOff>0</xdr:rowOff>
    </xdr:from>
    <xdr:ext cx="152400" cy="47625"/>
    <xdr:pic>
      <xdr:nvPicPr>
        <xdr:cNvPr id="924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9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781550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217</xdr:row>
      <xdr:rowOff>0</xdr:rowOff>
    </xdr:from>
    <xdr:ext cx="152400" cy="47625"/>
    <xdr:pic>
      <xdr:nvPicPr>
        <xdr:cNvPr id="92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9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800600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218</xdr:row>
      <xdr:rowOff>0</xdr:rowOff>
    </xdr:from>
    <xdr:ext cx="152400" cy="47625"/>
    <xdr:pic>
      <xdr:nvPicPr>
        <xdr:cNvPr id="926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9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819650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219</xdr:row>
      <xdr:rowOff>0</xdr:rowOff>
    </xdr:from>
    <xdr:ext cx="152400" cy="47625"/>
    <xdr:pic>
      <xdr:nvPicPr>
        <xdr:cNvPr id="92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9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838700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220</xdr:row>
      <xdr:rowOff>0</xdr:rowOff>
    </xdr:from>
    <xdr:ext cx="152400" cy="47625"/>
    <xdr:pic>
      <xdr:nvPicPr>
        <xdr:cNvPr id="928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A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8710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221</xdr:row>
      <xdr:rowOff>0</xdr:rowOff>
    </xdr:from>
    <xdr:ext cx="152400" cy="47625"/>
    <xdr:pic>
      <xdr:nvPicPr>
        <xdr:cNvPr id="92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A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8901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222</xdr:row>
      <xdr:rowOff>0</xdr:rowOff>
    </xdr:from>
    <xdr:ext cx="152400" cy="47625"/>
    <xdr:pic>
      <xdr:nvPicPr>
        <xdr:cNvPr id="930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A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9091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223</xdr:row>
      <xdr:rowOff>0</xdr:rowOff>
    </xdr:from>
    <xdr:ext cx="152400" cy="47625"/>
    <xdr:pic>
      <xdr:nvPicPr>
        <xdr:cNvPr id="93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A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9282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224</xdr:row>
      <xdr:rowOff>0</xdr:rowOff>
    </xdr:from>
    <xdr:ext cx="152400" cy="47625"/>
    <xdr:pic>
      <xdr:nvPicPr>
        <xdr:cNvPr id="932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A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9472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225</xdr:row>
      <xdr:rowOff>0</xdr:rowOff>
    </xdr:from>
    <xdr:ext cx="152400" cy="47625"/>
    <xdr:pic>
      <xdr:nvPicPr>
        <xdr:cNvPr id="93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A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9663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226</xdr:row>
      <xdr:rowOff>0</xdr:rowOff>
    </xdr:from>
    <xdr:ext cx="152400" cy="47625"/>
    <xdr:pic>
      <xdr:nvPicPr>
        <xdr:cNvPr id="934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A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9853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227</xdr:row>
      <xdr:rowOff>0</xdr:rowOff>
    </xdr:from>
    <xdr:ext cx="152400" cy="47625"/>
    <xdr:pic>
      <xdr:nvPicPr>
        <xdr:cNvPr id="93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A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0044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228</xdr:row>
      <xdr:rowOff>0</xdr:rowOff>
    </xdr:from>
    <xdr:ext cx="152400" cy="47625"/>
    <xdr:pic>
      <xdr:nvPicPr>
        <xdr:cNvPr id="936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A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0234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229</xdr:row>
      <xdr:rowOff>0</xdr:rowOff>
    </xdr:from>
    <xdr:ext cx="152400" cy="47625"/>
    <xdr:pic>
      <xdr:nvPicPr>
        <xdr:cNvPr id="93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A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0425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230</xdr:row>
      <xdr:rowOff>0</xdr:rowOff>
    </xdr:from>
    <xdr:ext cx="152400" cy="47625"/>
    <xdr:pic>
      <xdr:nvPicPr>
        <xdr:cNvPr id="938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A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0615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0</xdr:colOff>
      <xdr:row>231</xdr:row>
      <xdr:rowOff>0</xdr:rowOff>
    </xdr:from>
    <xdr:ext cx="152400" cy="47625"/>
    <xdr:pic>
      <xdr:nvPicPr>
        <xdr:cNvPr id="93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A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0806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0</xdr:colOff>
      <xdr:row>231</xdr:row>
      <xdr:rowOff>0</xdr:rowOff>
    </xdr:from>
    <xdr:ext cx="152400" cy="47625"/>
    <xdr:pic>
      <xdr:nvPicPr>
        <xdr:cNvPr id="940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A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0806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0</xdr:colOff>
      <xdr:row>231</xdr:row>
      <xdr:rowOff>0</xdr:rowOff>
    </xdr:from>
    <xdr:ext cx="152400" cy="47625"/>
    <xdr:pic>
      <xdr:nvPicPr>
        <xdr:cNvPr id="94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A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0806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3</xdr:col>
      <xdr:colOff>0</xdr:colOff>
      <xdr:row>231</xdr:row>
      <xdr:rowOff>0</xdr:rowOff>
    </xdr:from>
    <xdr:to>
      <xdr:col>3</xdr:col>
      <xdr:colOff>152400</xdr:colOff>
      <xdr:row>231</xdr:row>
      <xdr:rowOff>152400</xdr:rowOff>
    </xdr:to>
    <xdr:pic>
      <xdr:nvPicPr>
        <xdr:cNvPr id="942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A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08063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232</xdr:row>
      <xdr:rowOff>0</xdr:rowOff>
    </xdr:from>
    <xdr:to>
      <xdr:col>3</xdr:col>
      <xdr:colOff>152400</xdr:colOff>
      <xdr:row>232</xdr:row>
      <xdr:rowOff>152400</xdr:rowOff>
    </xdr:to>
    <xdr:pic>
      <xdr:nvPicPr>
        <xdr:cNvPr id="943" name="Imagem 1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A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09968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233</xdr:row>
      <xdr:rowOff>0</xdr:rowOff>
    </xdr:from>
    <xdr:to>
      <xdr:col>3</xdr:col>
      <xdr:colOff>152400</xdr:colOff>
      <xdr:row>233</xdr:row>
      <xdr:rowOff>152400</xdr:rowOff>
    </xdr:to>
    <xdr:pic>
      <xdr:nvPicPr>
        <xdr:cNvPr id="944" name="Imagem 1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B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11873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231</xdr:row>
      <xdr:rowOff>0</xdr:rowOff>
    </xdr:from>
    <xdr:ext cx="152400" cy="104775"/>
    <xdr:pic>
      <xdr:nvPicPr>
        <xdr:cNvPr id="945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B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0806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231</xdr:row>
      <xdr:rowOff>0</xdr:rowOff>
    </xdr:from>
    <xdr:ext cx="152400" cy="47625"/>
    <xdr:pic>
      <xdr:nvPicPr>
        <xdr:cNvPr id="946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B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0806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232</xdr:row>
      <xdr:rowOff>0</xdr:rowOff>
    </xdr:from>
    <xdr:ext cx="152400" cy="104775"/>
    <xdr:pic>
      <xdr:nvPicPr>
        <xdr:cNvPr id="947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B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0996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232</xdr:row>
      <xdr:rowOff>0</xdr:rowOff>
    </xdr:from>
    <xdr:ext cx="152400" cy="47625"/>
    <xdr:pic>
      <xdr:nvPicPr>
        <xdr:cNvPr id="948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B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0996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233</xdr:row>
      <xdr:rowOff>0</xdr:rowOff>
    </xdr:from>
    <xdr:ext cx="152400" cy="104775"/>
    <xdr:pic>
      <xdr:nvPicPr>
        <xdr:cNvPr id="949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B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1187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233</xdr:row>
      <xdr:rowOff>0</xdr:rowOff>
    </xdr:from>
    <xdr:ext cx="152400" cy="47625"/>
    <xdr:pic>
      <xdr:nvPicPr>
        <xdr:cNvPr id="950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B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1187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3</xdr:col>
      <xdr:colOff>0</xdr:colOff>
      <xdr:row>232</xdr:row>
      <xdr:rowOff>0</xdr:rowOff>
    </xdr:from>
    <xdr:to>
      <xdr:col>3</xdr:col>
      <xdr:colOff>152400</xdr:colOff>
      <xdr:row>232</xdr:row>
      <xdr:rowOff>152400</xdr:rowOff>
    </xdr:to>
    <xdr:pic>
      <xdr:nvPicPr>
        <xdr:cNvPr id="951" name="Imagem 1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B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09968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233</xdr:row>
      <xdr:rowOff>0</xdr:rowOff>
    </xdr:from>
    <xdr:to>
      <xdr:col>3</xdr:col>
      <xdr:colOff>152400</xdr:colOff>
      <xdr:row>233</xdr:row>
      <xdr:rowOff>152400</xdr:rowOff>
    </xdr:to>
    <xdr:pic>
      <xdr:nvPicPr>
        <xdr:cNvPr id="952" name="Imagem 1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B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11873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234</xdr:row>
      <xdr:rowOff>0</xdr:rowOff>
    </xdr:from>
    <xdr:to>
      <xdr:col>3</xdr:col>
      <xdr:colOff>152400</xdr:colOff>
      <xdr:row>234</xdr:row>
      <xdr:rowOff>152400</xdr:rowOff>
    </xdr:to>
    <xdr:pic>
      <xdr:nvPicPr>
        <xdr:cNvPr id="953" name="Imagem 1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B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13778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235</xdr:row>
      <xdr:rowOff>0</xdr:rowOff>
    </xdr:from>
    <xdr:to>
      <xdr:col>3</xdr:col>
      <xdr:colOff>152400</xdr:colOff>
      <xdr:row>235</xdr:row>
      <xdr:rowOff>152400</xdr:rowOff>
    </xdr:to>
    <xdr:pic>
      <xdr:nvPicPr>
        <xdr:cNvPr id="954" name="Imagem 1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B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15683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236</xdr:row>
      <xdr:rowOff>0</xdr:rowOff>
    </xdr:from>
    <xdr:to>
      <xdr:col>3</xdr:col>
      <xdr:colOff>152400</xdr:colOff>
      <xdr:row>236</xdr:row>
      <xdr:rowOff>152400</xdr:rowOff>
    </xdr:to>
    <xdr:pic>
      <xdr:nvPicPr>
        <xdr:cNvPr id="955" name="Imagem 1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B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17588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237</xdr:row>
      <xdr:rowOff>0</xdr:rowOff>
    </xdr:from>
    <xdr:to>
      <xdr:col>3</xdr:col>
      <xdr:colOff>152400</xdr:colOff>
      <xdr:row>237</xdr:row>
      <xdr:rowOff>152400</xdr:rowOff>
    </xdr:to>
    <xdr:pic>
      <xdr:nvPicPr>
        <xdr:cNvPr id="956" name="Imagem 1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B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21398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232</xdr:row>
      <xdr:rowOff>0</xdr:rowOff>
    </xdr:from>
    <xdr:ext cx="152400" cy="104775"/>
    <xdr:pic>
      <xdr:nvPicPr>
        <xdr:cNvPr id="957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B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0996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232</xdr:row>
      <xdr:rowOff>0</xdr:rowOff>
    </xdr:from>
    <xdr:ext cx="152400" cy="47625"/>
    <xdr:pic>
      <xdr:nvPicPr>
        <xdr:cNvPr id="958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B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0996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233</xdr:row>
      <xdr:rowOff>0</xdr:rowOff>
    </xdr:from>
    <xdr:ext cx="152400" cy="104775"/>
    <xdr:pic>
      <xdr:nvPicPr>
        <xdr:cNvPr id="959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B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1187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233</xdr:row>
      <xdr:rowOff>0</xdr:rowOff>
    </xdr:from>
    <xdr:ext cx="152400" cy="47625"/>
    <xdr:pic>
      <xdr:nvPicPr>
        <xdr:cNvPr id="960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C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1187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234</xdr:row>
      <xdr:rowOff>0</xdr:rowOff>
    </xdr:from>
    <xdr:ext cx="152400" cy="104775"/>
    <xdr:pic>
      <xdr:nvPicPr>
        <xdr:cNvPr id="961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C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1377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234</xdr:row>
      <xdr:rowOff>0</xdr:rowOff>
    </xdr:from>
    <xdr:ext cx="152400" cy="47625"/>
    <xdr:pic>
      <xdr:nvPicPr>
        <xdr:cNvPr id="962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C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1377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235</xdr:row>
      <xdr:rowOff>0</xdr:rowOff>
    </xdr:from>
    <xdr:ext cx="152400" cy="104775"/>
    <xdr:pic>
      <xdr:nvPicPr>
        <xdr:cNvPr id="963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C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1568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235</xdr:row>
      <xdr:rowOff>0</xdr:rowOff>
    </xdr:from>
    <xdr:ext cx="152400" cy="47625"/>
    <xdr:pic>
      <xdr:nvPicPr>
        <xdr:cNvPr id="964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C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1568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236</xdr:row>
      <xdr:rowOff>0</xdr:rowOff>
    </xdr:from>
    <xdr:ext cx="152400" cy="104775"/>
    <xdr:pic>
      <xdr:nvPicPr>
        <xdr:cNvPr id="965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C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1758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236</xdr:row>
      <xdr:rowOff>0</xdr:rowOff>
    </xdr:from>
    <xdr:ext cx="152400" cy="47625"/>
    <xdr:pic>
      <xdr:nvPicPr>
        <xdr:cNvPr id="966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C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1758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237</xdr:row>
      <xdr:rowOff>0</xdr:rowOff>
    </xdr:from>
    <xdr:ext cx="152400" cy="104775"/>
    <xdr:pic>
      <xdr:nvPicPr>
        <xdr:cNvPr id="967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C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2139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237</xdr:row>
      <xdr:rowOff>0</xdr:rowOff>
    </xdr:from>
    <xdr:ext cx="152400" cy="47625"/>
    <xdr:pic>
      <xdr:nvPicPr>
        <xdr:cNvPr id="968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C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2139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3</xdr:col>
      <xdr:colOff>0</xdr:colOff>
      <xdr:row>237</xdr:row>
      <xdr:rowOff>0</xdr:rowOff>
    </xdr:from>
    <xdr:to>
      <xdr:col>3</xdr:col>
      <xdr:colOff>152400</xdr:colOff>
      <xdr:row>237</xdr:row>
      <xdr:rowOff>152400</xdr:rowOff>
    </xdr:to>
    <xdr:pic>
      <xdr:nvPicPr>
        <xdr:cNvPr id="969" name="Imagem 20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C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21398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238</xdr:row>
      <xdr:rowOff>0</xdr:rowOff>
    </xdr:from>
    <xdr:to>
      <xdr:col>3</xdr:col>
      <xdr:colOff>152400</xdr:colOff>
      <xdr:row>238</xdr:row>
      <xdr:rowOff>152400</xdr:rowOff>
    </xdr:to>
    <xdr:pic>
      <xdr:nvPicPr>
        <xdr:cNvPr id="970" name="Imagem 2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C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23303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237</xdr:row>
      <xdr:rowOff>0</xdr:rowOff>
    </xdr:from>
    <xdr:ext cx="152400" cy="104775"/>
    <xdr:pic>
      <xdr:nvPicPr>
        <xdr:cNvPr id="971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C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2139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237</xdr:row>
      <xdr:rowOff>0</xdr:rowOff>
    </xdr:from>
    <xdr:ext cx="152400" cy="47625"/>
    <xdr:pic>
      <xdr:nvPicPr>
        <xdr:cNvPr id="972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C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2139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238</xdr:row>
      <xdr:rowOff>0</xdr:rowOff>
    </xdr:from>
    <xdr:ext cx="152400" cy="104775"/>
    <xdr:pic>
      <xdr:nvPicPr>
        <xdr:cNvPr id="973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C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2330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238</xdr:row>
      <xdr:rowOff>0</xdr:rowOff>
    </xdr:from>
    <xdr:ext cx="152400" cy="47625"/>
    <xdr:pic>
      <xdr:nvPicPr>
        <xdr:cNvPr id="974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C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2330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3</xdr:col>
      <xdr:colOff>0</xdr:colOff>
      <xdr:row>222</xdr:row>
      <xdr:rowOff>0</xdr:rowOff>
    </xdr:from>
    <xdr:to>
      <xdr:col>3</xdr:col>
      <xdr:colOff>152400</xdr:colOff>
      <xdr:row>222</xdr:row>
      <xdr:rowOff>152400</xdr:rowOff>
    </xdr:to>
    <xdr:pic>
      <xdr:nvPicPr>
        <xdr:cNvPr id="975" name="Imagem 2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C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490918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223</xdr:row>
      <xdr:rowOff>0</xdr:rowOff>
    </xdr:from>
    <xdr:to>
      <xdr:col>3</xdr:col>
      <xdr:colOff>152400</xdr:colOff>
      <xdr:row>223</xdr:row>
      <xdr:rowOff>152400</xdr:rowOff>
    </xdr:to>
    <xdr:pic>
      <xdr:nvPicPr>
        <xdr:cNvPr id="976" name="Imagem 2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D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492823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224</xdr:row>
      <xdr:rowOff>0</xdr:rowOff>
    </xdr:from>
    <xdr:to>
      <xdr:col>3</xdr:col>
      <xdr:colOff>152400</xdr:colOff>
      <xdr:row>224</xdr:row>
      <xdr:rowOff>152400</xdr:rowOff>
    </xdr:to>
    <xdr:pic>
      <xdr:nvPicPr>
        <xdr:cNvPr id="977" name="Imagem 2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D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494728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225</xdr:row>
      <xdr:rowOff>0</xdr:rowOff>
    </xdr:from>
    <xdr:to>
      <xdr:col>3</xdr:col>
      <xdr:colOff>152400</xdr:colOff>
      <xdr:row>225</xdr:row>
      <xdr:rowOff>152400</xdr:rowOff>
    </xdr:to>
    <xdr:pic>
      <xdr:nvPicPr>
        <xdr:cNvPr id="978" name="Imagem 2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D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496633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226</xdr:row>
      <xdr:rowOff>0</xdr:rowOff>
    </xdr:from>
    <xdr:to>
      <xdr:col>3</xdr:col>
      <xdr:colOff>152400</xdr:colOff>
      <xdr:row>226</xdr:row>
      <xdr:rowOff>152400</xdr:rowOff>
    </xdr:to>
    <xdr:pic>
      <xdr:nvPicPr>
        <xdr:cNvPr id="979" name="Imagem 2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D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498538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227</xdr:row>
      <xdr:rowOff>0</xdr:rowOff>
    </xdr:from>
    <xdr:to>
      <xdr:col>3</xdr:col>
      <xdr:colOff>152400</xdr:colOff>
      <xdr:row>227</xdr:row>
      <xdr:rowOff>152400</xdr:rowOff>
    </xdr:to>
    <xdr:pic>
      <xdr:nvPicPr>
        <xdr:cNvPr id="980" name="Imagem 2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D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00443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228</xdr:row>
      <xdr:rowOff>0</xdr:rowOff>
    </xdr:from>
    <xdr:to>
      <xdr:col>3</xdr:col>
      <xdr:colOff>152400</xdr:colOff>
      <xdr:row>228</xdr:row>
      <xdr:rowOff>152400</xdr:rowOff>
    </xdr:to>
    <xdr:pic>
      <xdr:nvPicPr>
        <xdr:cNvPr id="981" name="Imagem 2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D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02348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229</xdr:row>
      <xdr:rowOff>0</xdr:rowOff>
    </xdr:from>
    <xdr:to>
      <xdr:col>3</xdr:col>
      <xdr:colOff>152400</xdr:colOff>
      <xdr:row>229</xdr:row>
      <xdr:rowOff>152400</xdr:rowOff>
    </xdr:to>
    <xdr:pic>
      <xdr:nvPicPr>
        <xdr:cNvPr id="982" name="Imagem 2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D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04253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230</xdr:row>
      <xdr:rowOff>0</xdr:rowOff>
    </xdr:from>
    <xdr:to>
      <xdr:col>3</xdr:col>
      <xdr:colOff>152400</xdr:colOff>
      <xdr:row>230</xdr:row>
      <xdr:rowOff>152400</xdr:rowOff>
    </xdr:to>
    <xdr:pic>
      <xdr:nvPicPr>
        <xdr:cNvPr id="983" name="Imagem 30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D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06158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231</xdr:row>
      <xdr:rowOff>0</xdr:rowOff>
    </xdr:from>
    <xdr:to>
      <xdr:col>3</xdr:col>
      <xdr:colOff>152400</xdr:colOff>
      <xdr:row>231</xdr:row>
      <xdr:rowOff>152400</xdr:rowOff>
    </xdr:to>
    <xdr:pic>
      <xdr:nvPicPr>
        <xdr:cNvPr id="984" name="Imagem 3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D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08063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232</xdr:row>
      <xdr:rowOff>0</xdr:rowOff>
    </xdr:from>
    <xdr:to>
      <xdr:col>3</xdr:col>
      <xdr:colOff>152400</xdr:colOff>
      <xdr:row>232</xdr:row>
      <xdr:rowOff>152400</xdr:rowOff>
    </xdr:to>
    <xdr:pic>
      <xdr:nvPicPr>
        <xdr:cNvPr id="985" name="Imagem 3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D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09968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233</xdr:row>
      <xdr:rowOff>0</xdr:rowOff>
    </xdr:from>
    <xdr:to>
      <xdr:col>3</xdr:col>
      <xdr:colOff>152400</xdr:colOff>
      <xdr:row>233</xdr:row>
      <xdr:rowOff>152400</xdr:rowOff>
    </xdr:to>
    <xdr:pic>
      <xdr:nvPicPr>
        <xdr:cNvPr id="986" name="Imagem 3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D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11873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234</xdr:row>
      <xdr:rowOff>0</xdr:rowOff>
    </xdr:from>
    <xdr:to>
      <xdr:col>3</xdr:col>
      <xdr:colOff>152400</xdr:colOff>
      <xdr:row>234</xdr:row>
      <xdr:rowOff>152400</xdr:rowOff>
    </xdr:to>
    <xdr:pic>
      <xdr:nvPicPr>
        <xdr:cNvPr id="987" name="Imagem 3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D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13778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235</xdr:row>
      <xdr:rowOff>0</xdr:rowOff>
    </xdr:from>
    <xdr:to>
      <xdr:col>3</xdr:col>
      <xdr:colOff>152400</xdr:colOff>
      <xdr:row>235</xdr:row>
      <xdr:rowOff>152400</xdr:rowOff>
    </xdr:to>
    <xdr:pic>
      <xdr:nvPicPr>
        <xdr:cNvPr id="988" name="Imagem 3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D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15683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236</xdr:row>
      <xdr:rowOff>0</xdr:rowOff>
    </xdr:from>
    <xdr:to>
      <xdr:col>3</xdr:col>
      <xdr:colOff>152400</xdr:colOff>
      <xdr:row>236</xdr:row>
      <xdr:rowOff>152400</xdr:rowOff>
    </xdr:to>
    <xdr:pic>
      <xdr:nvPicPr>
        <xdr:cNvPr id="989" name="Imagem 3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D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17588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237</xdr:row>
      <xdr:rowOff>0</xdr:rowOff>
    </xdr:from>
    <xdr:to>
      <xdr:col>3</xdr:col>
      <xdr:colOff>152400</xdr:colOff>
      <xdr:row>237</xdr:row>
      <xdr:rowOff>152400</xdr:rowOff>
    </xdr:to>
    <xdr:pic>
      <xdr:nvPicPr>
        <xdr:cNvPr id="990" name="Imagem 3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D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21398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238</xdr:row>
      <xdr:rowOff>0</xdr:rowOff>
    </xdr:from>
    <xdr:to>
      <xdr:col>3</xdr:col>
      <xdr:colOff>152400</xdr:colOff>
      <xdr:row>238</xdr:row>
      <xdr:rowOff>152400</xdr:rowOff>
    </xdr:to>
    <xdr:pic>
      <xdr:nvPicPr>
        <xdr:cNvPr id="991" name="Imagem 3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D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23303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222</xdr:row>
      <xdr:rowOff>0</xdr:rowOff>
    </xdr:from>
    <xdr:ext cx="152400" cy="104775"/>
    <xdr:pic>
      <xdr:nvPicPr>
        <xdr:cNvPr id="99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E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9091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222</xdr:row>
      <xdr:rowOff>0</xdr:rowOff>
    </xdr:from>
    <xdr:ext cx="152400" cy="47625"/>
    <xdr:pic>
      <xdr:nvPicPr>
        <xdr:cNvPr id="99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E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9091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223</xdr:row>
      <xdr:rowOff>0</xdr:rowOff>
    </xdr:from>
    <xdr:ext cx="152400" cy="104775"/>
    <xdr:pic>
      <xdr:nvPicPr>
        <xdr:cNvPr id="99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E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9282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223</xdr:row>
      <xdr:rowOff>0</xdr:rowOff>
    </xdr:from>
    <xdr:ext cx="152400" cy="47625"/>
    <xdr:pic>
      <xdr:nvPicPr>
        <xdr:cNvPr id="99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E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9282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224</xdr:row>
      <xdr:rowOff>0</xdr:rowOff>
    </xdr:from>
    <xdr:ext cx="152400" cy="104775"/>
    <xdr:pic>
      <xdr:nvPicPr>
        <xdr:cNvPr id="99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E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9472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224</xdr:row>
      <xdr:rowOff>0</xdr:rowOff>
    </xdr:from>
    <xdr:ext cx="152400" cy="47625"/>
    <xdr:pic>
      <xdr:nvPicPr>
        <xdr:cNvPr id="99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E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9472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225</xdr:row>
      <xdr:rowOff>0</xdr:rowOff>
    </xdr:from>
    <xdr:ext cx="152400" cy="104775"/>
    <xdr:pic>
      <xdr:nvPicPr>
        <xdr:cNvPr id="99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E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9663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225</xdr:row>
      <xdr:rowOff>0</xdr:rowOff>
    </xdr:from>
    <xdr:ext cx="152400" cy="47625"/>
    <xdr:pic>
      <xdr:nvPicPr>
        <xdr:cNvPr id="99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E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9663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226</xdr:row>
      <xdr:rowOff>0</xdr:rowOff>
    </xdr:from>
    <xdr:ext cx="152400" cy="104775"/>
    <xdr:pic>
      <xdr:nvPicPr>
        <xdr:cNvPr id="100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E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9853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226</xdr:row>
      <xdr:rowOff>0</xdr:rowOff>
    </xdr:from>
    <xdr:ext cx="152400" cy="47625"/>
    <xdr:pic>
      <xdr:nvPicPr>
        <xdr:cNvPr id="100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E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49853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227</xdr:row>
      <xdr:rowOff>0</xdr:rowOff>
    </xdr:from>
    <xdr:ext cx="152400" cy="104775"/>
    <xdr:pic>
      <xdr:nvPicPr>
        <xdr:cNvPr id="100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E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0044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227</xdr:row>
      <xdr:rowOff>0</xdr:rowOff>
    </xdr:from>
    <xdr:ext cx="152400" cy="47625"/>
    <xdr:pic>
      <xdr:nvPicPr>
        <xdr:cNvPr id="100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E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0044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228</xdr:row>
      <xdr:rowOff>0</xdr:rowOff>
    </xdr:from>
    <xdr:ext cx="152400" cy="104775"/>
    <xdr:pic>
      <xdr:nvPicPr>
        <xdr:cNvPr id="100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E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0234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228</xdr:row>
      <xdr:rowOff>0</xdr:rowOff>
    </xdr:from>
    <xdr:ext cx="152400" cy="47625"/>
    <xdr:pic>
      <xdr:nvPicPr>
        <xdr:cNvPr id="100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E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0234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229</xdr:row>
      <xdr:rowOff>0</xdr:rowOff>
    </xdr:from>
    <xdr:ext cx="152400" cy="104775"/>
    <xdr:pic>
      <xdr:nvPicPr>
        <xdr:cNvPr id="100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E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0425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229</xdr:row>
      <xdr:rowOff>0</xdr:rowOff>
    </xdr:from>
    <xdr:ext cx="152400" cy="47625"/>
    <xdr:pic>
      <xdr:nvPicPr>
        <xdr:cNvPr id="100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E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0425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230</xdr:row>
      <xdr:rowOff>0</xdr:rowOff>
    </xdr:from>
    <xdr:ext cx="152400" cy="104775"/>
    <xdr:pic>
      <xdr:nvPicPr>
        <xdr:cNvPr id="100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F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0615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230</xdr:row>
      <xdr:rowOff>0</xdr:rowOff>
    </xdr:from>
    <xdr:ext cx="152400" cy="47625"/>
    <xdr:pic>
      <xdr:nvPicPr>
        <xdr:cNvPr id="100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F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0615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231</xdr:row>
      <xdr:rowOff>0</xdr:rowOff>
    </xdr:from>
    <xdr:ext cx="152400" cy="104775"/>
    <xdr:pic>
      <xdr:nvPicPr>
        <xdr:cNvPr id="101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F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0806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231</xdr:row>
      <xdr:rowOff>0</xdr:rowOff>
    </xdr:from>
    <xdr:ext cx="152400" cy="47625"/>
    <xdr:pic>
      <xdr:nvPicPr>
        <xdr:cNvPr id="101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F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0806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232</xdr:row>
      <xdr:rowOff>0</xdr:rowOff>
    </xdr:from>
    <xdr:ext cx="152400" cy="104775"/>
    <xdr:pic>
      <xdr:nvPicPr>
        <xdr:cNvPr id="101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F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0996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232</xdr:row>
      <xdr:rowOff>0</xdr:rowOff>
    </xdr:from>
    <xdr:ext cx="152400" cy="47625"/>
    <xdr:pic>
      <xdr:nvPicPr>
        <xdr:cNvPr id="101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F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0996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233</xdr:row>
      <xdr:rowOff>0</xdr:rowOff>
    </xdr:from>
    <xdr:ext cx="152400" cy="104775"/>
    <xdr:pic>
      <xdr:nvPicPr>
        <xdr:cNvPr id="101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F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1187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233</xdr:row>
      <xdr:rowOff>0</xdr:rowOff>
    </xdr:from>
    <xdr:ext cx="152400" cy="47625"/>
    <xdr:pic>
      <xdr:nvPicPr>
        <xdr:cNvPr id="101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F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1187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234</xdr:row>
      <xdr:rowOff>0</xdr:rowOff>
    </xdr:from>
    <xdr:ext cx="152400" cy="104775"/>
    <xdr:pic>
      <xdr:nvPicPr>
        <xdr:cNvPr id="101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F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1377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234</xdr:row>
      <xdr:rowOff>0</xdr:rowOff>
    </xdr:from>
    <xdr:ext cx="152400" cy="47625"/>
    <xdr:pic>
      <xdr:nvPicPr>
        <xdr:cNvPr id="101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F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1377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235</xdr:row>
      <xdr:rowOff>0</xdr:rowOff>
    </xdr:from>
    <xdr:ext cx="152400" cy="104775"/>
    <xdr:pic>
      <xdr:nvPicPr>
        <xdr:cNvPr id="101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F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1568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235</xdr:row>
      <xdr:rowOff>0</xdr:rowOff>
    </xdr:from>
    <xdr:ext cx="152400" cy="47625"/>
    <xdr:pic>
      <xdr:nvPicPr>
        <xdr:cNvPr id="101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F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1568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236</xdr:row>
      <xdr:rowOff>0</xdr:rowOff>
    </xdr:from>
    <xdr:ext cx="152400" cy="104775"/>
    <xdr:pic>
      <xdr:nvPicPr>
        <xdr:cNvPr id="102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F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1758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236</xdr:row>
      <xdr:rowOff>0</xdr:rowOff>
    </xdr:from>
    <xdr:ext cx="152400" cy="47625"/>
    <xdr:pic>
      <xdr:nvPicPr>
        <xdr:cNvPr id="102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F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1758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237</xdr:row>
      <xdr:rowOff>0</xdr:rowOff>
    </xdr:from>
    <xdr:ext cx="152400" cy="104775"/>
    <xdr:pic>
      <xdr:nvPicPr>
        <xdr:cNvPr id="102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F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2139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237</xdr:row>
      <xdr:rowOff>0</xdr:rowOff>
    </xdr:from>
    <xdr:ext cx="152400" cy="47625"/>
    <xdr:pic>
      <xdr:nvPicPr>
        <xdr:cNvPr id="102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F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2139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238</xdr:row>
      <xdr:rowOff>0</xdr:rowOff>
    </xdr:from>
    <xdr:ext cx="152400" cy="104775"/>
    <xdr:pic>
      <xdr:nvPicPr>
        <xdr:cNvPr id="102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2330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238</xdr:row>
      <xdr:rowOff>0</xdr:rowOff>
    </xdr:from>
    <xdr:ext cx="152400" cy="47625"/>
    <xdr:pic>
      <xdr:nvPicPr>
        <xdr:cNvPr id="102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2330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3</xdr:col>
      <xdr:colOff>0</xdr:colOff>
      <xdr:row>238</xdr:row>
      <xdr:rowOff>190500</xdr:rowOff>
    </xdr:from>
    <xdr:to>
      <xdr:col>3</xdr:col>
      <xdr:colOff>152400</xdr:colOff>
      <xdr:row>240</xdr:row>
      <xdr:rowOff>97490</xdr:rowOff>
    </xdr:to>
    <xdr:pic>
      <xdr:nvPicPr>
        <xdr:cNvPr id="1026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2520850"/>
          <a:ext cx="152400" cy="2879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239</xdr:row>
      <xdr:rowOff>381000</xdr:rowOff>
    </xdr:from>
    <xdr:to>
      <xdr:col>3</xdr:col>
      <xdr:colOff>152400</xdr:colOff>
      <xdr:row>240</xdr:row>
      <xdr:rowOff>153521</xdr:rowOff>
    </xdr:to>
    <xdr:pic>
      <xdr:nvPicPr>
        <xdr:cNvPr id="1027" name="Imagem 1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2711350"/>
          <a:ext cx="152400" cy="15352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240</xdr:row>
      <xdr:rowOff>571500</xdr:rowOff>
    </xdr:from>
    <xdr:to>
      <xdr:col>3</xdr:col>
      <xdr:colOff>152400</xdr:colOff>
      <xdr:row>241</xdr:row>
      <xdr:rowOff>153521</xdr:rowOff>
    </xdr:to>
    <xdr:pic>
      <xdr:nvPicPr>
        <xdr:cNvPr id="1028" name="Imagem 1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2901850"/>
          <a:ext cx="152400" cy="15352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239</xdr:row>
      <xdr:rowOff>0</xdr:rowOff>
    </xdr:from>
    <xdr:ext cx="152400" cy="104775"/>
    <xdr:pic>
      <xdr:nvPicPr>
        <xdr:cNvPr id="1029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2520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239</xdr:row>
      <xdr:rowOff>0</xdr:rowOff>
    </xdr:from>
    <xdr:ext cx="152400" cy="47625"/>
    <xdr:pic>
      <xdr:nvPicPr>
        <xdr:cNvPr id="1030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2520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240</xdr:row>
      <xdr:rowOff>0</xdr:rowOff>
    </xdr:from>
    <xdr:ext cx="152400" cy="104775"/>
    <xdr:pic>
      <xdr:nvPicPr>
        <xdr:cNvPr id="1031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2711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240</xdr:row>
      <xdr:rowOff>0</xdr:rowOff>
    </xdr:from>
    <xdr:ext cx="152400" cy="47625"/>
    <xdr:pic>
      <xdr:nvPicPr>
        <xdr:cNvPr id="1032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2711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241</xdr:row>
      <xdr:rowOff>0</xdr:rowOff>
    </xdr:from>
    <xdr:ext cx="152400" cy="104775"/>
    <xdr:pic>
      <xdr:nvPicPr>
        <xdr:cNvPr id="1033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2901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241</xdr:row>
      <xdr:rowOff>0</xdr:rowOff>
    </xdr:from>
    <xdr:ext cx="152400" cy="47625"/>
    <xdr:pic>
      <xdr:nvPicPr>
        <xdr:cNvPr id="1034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2901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3</xdr:col>
      <xdr:colOff>0</xdr:colOff>
      <xdr:row>232</xdr:row>
      <xdr:rowOff>2476500</xdr:rowOff>
    </xdr:from>
    <xdr:to>
      <xdr:col>3</xdr:col>
      <xdr:colOff>152400</xdr:colOff>
      <xdr:row>233</xdr:row>
      <xdr:rowOff>154642</xdr:rowOff>
    </xdr:to>
    <xdr:pic>
      <xdr:nvPicPr>
        <xdr:cNvPr id="1035" name="Imagem 1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1187350"/>
          <a:ext cx="152400" cy="15464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233</xdr:row>
      <xdr:rowOff>952500</xdr:rowOff>
    </xdr:from>
    <xdr:to>
      <xdr:col>3</xdr:col>
      <xdr:colOff>152400</xdr:colOff>
      <xdr:row>234</xdr:row>
      <xdr:rowOff>154641</xdr:rowOff>
    </xdr:to>
    <xdr:pic>
      <xdr:nvPicPr>
        <xdr:cNvPr id="1036" name="Imagem 1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1377850"/>
          <a:ext cx="152400" cy="1546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234</xdr:row>
      <xdr:rowOff>381000</xdr:rowOff>
    </xdr:from>
    <xdr:to>
      <xdr:col>3</xdr:col>
      <xdr:colOff>152400</xdr:colOff>
      <xdr:row>235</xdr:row>
      <xdr:rowOff>154641</xdr:rowOff>
    </xdr:to>
    <xdr:pic>
      <xdr:nvPicPr>
        <xdr:cNvPr id="1037" name="Imagem 1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1568350"/>
          <a:ext cx="152400" cy="1546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235</xdr:row>
      <xdr:rowOff>952500</xdr:rowOff>
    </xdr:from>
    <xdr:to>
      <xdr:col>3</xdr:col>
      <xdr:colOff>152400</xdr:colOff>
      <xdr:row>236</xdr:row>
      <xdr:rowOff>154642</xdr:rowOff>
    </xdr:to>
    <xdr:pic>
      <xdr:nvPicPr>
        <xdr:cNvPr id="1038" name="Imagem 1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1758850"/>
          <a:ext cx="152400" cy="15464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236</xdr:row>
      <xdr:rowOff>1143000</xdr:rowOff>
    </xdr:from>
    <xdr:to>
      <xdr:col>3</xdr:col>
      <xdr:colOff>152400</xdr:colOff>
      <xdr:row>237</xdr:row>
      <xdr:rowOff>154640</xdr:rowOff>
    </xdr:to>
    <xdr:pic>
      <xdr:nvPicPr>
        <xdr:cNvPr id="1039" name="Imagem 1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2139850"/>
          <a:ext cx="152400" cy="1546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237</xdr:row>
      <xdr:rowOff>762000</xdr:rowOff>
    </xdr:from>
    <xdr:to>
      <xdr:col>3</xdr:col>
      <xdr:colOff>152400</xdr:colOff>
      <xdr:row>238</xdr:row>
      <xdr:rowOff>154642</xdr:rowOff>
    </xdr:to>
    <xdr:pic>
      <xdr:nvPicPr>
        <xdr:cNvPr id="1040" name="Imagem 20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1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2330350"/>
          <a:ext cx="152400" cy="15464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238</xdr:row>
      <xdr:rowOff>571500</xdr:rowOff>
    </xdr:from>
    <xdr:to>
      <xdr:col>3</xdr:col>
      <xdr:colOff>152400</xdr:colOff>
      <xdr:row>239</xdr:row>
      <xdr:rowOff>154640</xdr:rowOff>
    </xdr:to>
    <xdr:pic>
      <xdr:nvPicPr>
        <xdr:cNvPr id="1041" name="Imagem 2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1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2520850"/>
          <a:ext cx="152400" cy="1546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239</xdr:row>
      <xdr:rowOff>1143000</xdr:rowOff>
    </xdr:from>
    <xdr:to>
      <xdr:col>3</xdr:col>
      <xdr:colOff>152400</xdr:colOff>
      <xdr:row>240</xdr:row>
      <xdr:rowOff>154642</xdr:rowOff>
    </xdr:to>
    <xdr:pic>
      <xdr:nvPicPr>
        <xdr:cNvPr id="1042" name="Imagem 2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1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2711350"/>
          <a:ext cx="152400" cy="15464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240</xdr:row>
      <xdr:rowOff>762000</xdr:rowOff>
    </xdr:from>
    <xdr:to>
      <xdr:col>3</xdr:col>
      <xdr:colOff>152400</xdr:colOff>
      <xdr:row>241</xdr:row>
      <xdr:rowOff>154641</xdr:rowOff>
    </xdr:to>
    <xdr:pic>
      <xdr:nvPicPr>
        <xdr:cNvPr id="1043" name="Imagem 2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1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2901850"/>
          <a:ext cx="152400" cy="1546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241</xdr:row>
      <xdr:rowOff>1714500</xdr:rowOff>
    </xdr:from>
    <xdr:to>
      <xdr:col>3</xdr:col>
      <xdr:colOff>152400</xdr:colOff>
      <xdr:row>242</xdr:row>
      <xdr:rowOff>154641</xdr:rowOff>
    </xdr:to>
    <xdr:pic>
      <xdr:nvPicPr>
        <xdr:cNvPr id="1044" name="Imagem 2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1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3092350"/>
          <a:ext cx="152400" cy="1546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232</xdr:row>
      <xdr:rowOff>0</xdr:rowOff>
    </xdr:from>
    <xdr:ext cx="152400" cy="104775"/>
    <xdr:pic>
      <xdr:nvPicPr>
        <xdr:cNvPr id="1045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1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0996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232</xdr:row>
      <xdr:rowOff>0</xdr:rowOff>
    </xdr:from>
    <xdr:ext cx="152400" cy="47625"/>
    <xdr:pic>
      <xdr:nvPicPr>
        <xdr:cNvPr id="1046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1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0996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233</xdr:row>
      <xdr:rowOff>0</xdr:rowOff>
    </xdr:from>
    <xdr:ext cx="152400" cy="104775"/>
    <xdr:pic>
      <xdr:nvPicPr>
        <xdr:cNvPr id="1047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1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1187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233</xdr:row>
      <xdr:rowOff>0</xdr:rowOff>
    </xdr:from>
    <xdr:ext cx="152400" cy="47625"/>
    <xdr:pic>
      <xdr:nvPicPr>
        <xdr:cNvPr id="1048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1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1187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234</xdr:row>
      <xdr:rowOff>0</xdr:rowOff>
    </xdr:from>
    <xdr:ext cx="152400" cy="104775"/>
    <xdr:pic>
      <xdr:nvPicPr>
        <xdr:cNvPr id="1049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1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1377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234</xdr:row>
      <xdr:rowOff>0</xdr:rowOff>
    </xdr:from>
    <xdr:ext cx="152400" cy="47625"/>
    <xdr:pic>
      <xdr:nvPicPr>
        <xdr:cNvPr id="1050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1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1377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235</xdr:row>
      <xdr:rowOff>0</xdr:rowOff>
    </xdr:from>
    <xdr:ext cx="152400" cy="104775"/>
    <xdr:pic>
      <xdr:nvPicPr>
        <xdr:cNvPr id="1051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1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1568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235</xdr:row>
      <xdr:rowOff>0</xdr:rowOff>
    </xdr:from>
    <xdr:ext cx="152400" cy="47625"/>
    <xdr:pic>
      <xdr:nvPicPr>
        <xdr:cNvPr id="1052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1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1568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236</xdr:row>
      <xdr:rowOff>0</xdr:rowOff>
    </xdr:from>
    <xdr:ext cx="152400" cy="104775"/>
    <xdr:pic>
      <xdr:nvPicPr>
        <xdr:cNvPr id="1053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1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1758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236</xdr:row>
      <xdr:rowOff>0</xdr:rowOff>
    </xdr:from>
    <xdr:ext cx="152400" cy="47625"/>
    <xdr:pic>
      <xdr:nvPicPr>
        <xdr:cNvPr id="1054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1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1758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237</xdr:row>
      <xdr:rowOff>0</xdr:rowOff>
    </xdr:from>
    <xdr:ext cx="152400" cy="104775"/>
    <xdr:pic>
      <xdr:nvPicPr>
        <xdr:cNvPr id="1055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1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2139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237</xdr:row>
      <xdr:rowOff>0</xdr:rowOff>
    </xdr:from>
    <xdr:ext cx="152400" cy="47625"/>
    <xdr:pic>
      <xdr:nvPicPr>
        <xdr:cNvPr id="1056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2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2139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238</xdr:row>
      <xdr:rowOff>0</xdr:rowOff>
    </xdr:from>
    <xdr:ext cx="152400" cy="104775"/>
    <xdr:pic>
      <xdr:nvPicPr>
        <xdr:cNvPr id="1057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2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2330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238</xdr:row>
      <xdr:rowOff>0</xdr:rowOff>
    </xdr:from>
    <xdr:ext cx="152400" cy="47625"/>
    <xdr:pic>
      <xdr:nvPicPr>
        <xdr:cNvPr id="1058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2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2330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239</xdr:row>
      <xdr:rowOff>0</xdr:rowOff>
    </xdr:from>
    <xdr:ext cx="152400" cy="104775"/>
    <xdr:pic>
      <xdr:nvPicPr>
        <xdr:cNvPr id="1059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2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2520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239</xdr:row>
      <xdr:rowOff>0</xdr:rowOff>
    </xdr:from>
    <xdr:ext cx="152400" cy="47625"/>
    <xdr:pic>
      <xdr:nvPicPr>
        <xdr:cNvPr id="1060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2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2520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240</xdr:row>
      <xdr:rowOff>0</xdr:rowOff>
    </xdr:from>
    <xdr:ext cx="152400" cy="104775"/>
    <xdr:pic>
      <xdr:nvPicPr>
        <xdr:cNvPr id="1061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2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2711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240</xdr:row>
      <xdr:rowOff>0</xdr:rowOff>
    </xdr:from>
    <xdr:ext cx="152400" cy="47625"/>
    <xdr:pic>
      <xdr:nvPicPr>
        <xdr:cNvPr id="1062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2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2711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241</xdr:row>
      <xdr:rowOff>0</xdr:rowOff>
    </xdr:from>
    <xdr:ext cx="152400" cy="104775"/>
    <xdr:pic>
      <xdr:nvPicPr>
        <xdr:cNvPr id="1063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2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2901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241</xdr:row>
      <xdr:rowOff>0</xdr:rowOff>
    </xdr:from>
    <xdr:ext cx="152400" cy="47625"/>
    <xdr:pic>
      <xdr:nvPicPr>
        <xdr:cNvPr id="1064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2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2901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242</xdr:row>
      <xdr:rowOff>0</xdr:rowOff>
    </xdr:from>
    <xdr:ext cx="152400" cy="104775"/>
    <xdr:pic>
      <xdr:nvPicPr>
        <xdr:cNvPr id="1065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2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3092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242</xdr:row>
      <xdr:rowOff>0</xdr:rowOff>
    </xdr:from>
    <xdr:ext cx="152400" cy="47625"/>
    <xdr:pic>
      <xdr:nvPicPr>
        <xdr:cNvPr id="1066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2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3092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242</xdr:row>
      <xdr:rowOff>0</xdr:rowOff>
    </xdr:from>
    <xdr:ext cx="152400" cy="104775"/>
    <xdr:pic>
      <xdr:nvPicPr>
        <xdr:cNvPr id="1067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2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3092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242</xdr:row>
      <xdr:rowOff>0</xdr:rowOff>
    </xdr:from>
    <xdr:ext cx="152400" cy="47625"/>
    <xdr:pic>
      <xdr:nvPicPr>
        <xdr:cNvPr id="1068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2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3092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242</xdr:row>
      <xdr:rowOff>0</xdr:rowOff>
    </xdr:from>
    <xdr:ext cx="152400" cy="104775"/>
    <xdr:pic>
      <xdr:nvPicPr>
        <xdr:cNvPr id="1069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2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3092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3</xdr:col>
      <xdr:colOff>0</xdr:colOff>
      <xdr:row>242</xdr:row>
      <xdr:rowOff>0</xdr:rowOff>
    </xdr:from>
    <xdr:to>
      <xdr:col>3</xdr:col>
      <xdr:colOff>152400</xdr:colOff>
      <xdr:row>242</xdr:row>
      <xdr:rowOff>152400</xdr:rowOff>
    </xdr:to>
    <xdr:pic>
      <xdr:nvPicPr>
        <xdr:cNvPr id="1070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2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30923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243</xdr:row>
      <xdr:rowOff>0</xdr:rowOff>
    </xdr:from>
    <xdr:to>
      <xdr:col>3</xdr:col>
      <xdr:colOff>152400</xdr:colOff>
      <xdr:row>243</xdr:row>
      <xdr:rowOff>152400</xdr:rowOff>
    </xdr:to>
    <xdr:pic>
      <xdr:nvPicPr>
        <xdr:cNvPr id="1071" name="Imagem 1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2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32828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244</xdr:row>
      <xdr:rowOff>0</xdr:rowOff>
    </xdr:from>
    <xdr:to>
      <xdr:col>3</xdr:col>
      <xdr:colOff>152400</xdr:colOff>
      <xdr:row>244</xdr:row>
      <xdr:rowOff>152400</xdr:rowOff>
    </xdr:to>
    <xdr:pic>
      <xdr:nvPicPr>
        <xdr:cNvPr id="1072" name="Imagem 1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3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34733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242</xdr:row>
      <xdr:rowOff>0</xdr:rowOff>
    </xdr:from>
    <xdr:ext cx="152400" cy="104775"/>
    <xdr:pic>
      <xdr:nvPicPr>
        <xdr:cNvPr id="1073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3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3092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242</xdr:row>
      <xdr:rowOff>0</xdr:rowOff>
    </xdr:from>
    <xdr:ext cx="152400" cy="47625"/>
    <xdr:pic>
      <xdr:nvPicPr>
        <xdr:cNvPr id="1074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3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3092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243</xdr:row>
      <xdr:rowOff>0</xdr:rowOff>
    </xdr:from>
    <xdr:ext cx="152400" cy="104775"/>
    <xdr:pic>
      <xdr:nvPicPr>
        <xdr:cNvPr id="1075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3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3282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243</xdr:row>
      <xdr:rowOff>0</xdr:rowOff>
    </xdr:from>
    <xdr:ext cx="152400" cy="47625"/>
    <xdr:pic>
      <xdr:nvPicPr>
        <xdr:cNvPr id="1076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3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3282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244</xdr:row>
      <xdr:rowOff>0</xdr:rowOff>
    </xdr:from>
    <xdr:ext cx="152400" cy="104775"/>
    <xdr:pic>
      <xdr:nvPicPr>
        <xdr:cNvPr id="1077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3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3473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244</xdr:row>
      <xdr:rowOff>0</xdr:rowOff>
    </xdr:from>
    <xdr:ext cx="152400" cy="47625"/>
    <xdr:pic>
      <xdr:nvPicPr>
        <xdr:cNvPr id="1078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3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3473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3</xdr:col>
      <xdr:colOff>0</xdr:colOff>
      <xdr:row>235</xdr:row>
      <xdr:rowOff>0</xdr:rowOff>
    </xdr:from>
    <xdr:to>
      <xdr:col>3</xdr:col>
      <xdr:colOff>152400</xdr:colOff>
      <xdr:row>235</xdr:row>
      <xdr:rowOff>76200</xdr:rowOff>
    </xdr:to>
    <xdr:pic>
      <xdr:nvPicPr>
        <xdr:cNvPr id="1079" name="Imagem 1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3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1568350"/>
          <a:ext cx="152400" cy="76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236</xdr:row>
      <xdr:rowOff>0</xdr:rowOff>
    </xdr:from>
    <xdr:to>
      <xdr:col>3</xdr:col>
      <xdr:colOff>152400</xdr:colOff>
      <xdr:row>236</xdr:row>
      <xdr:rowOff>152400</xdr:rowOff>
    </xdr:to>
    <xdr:pic>
      <xdr:nvPicPr>
        <xdr:cNvPr id="1080" name="Imagem 1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3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17588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237</xdr:row>
      <xdr:rowOff>0</xdr:rowOff>
    </xdr:from>
    <xdr:to>
      <xdr:col>3</xdr:col>
      <xdr:colOff>152400</xdr:colOff>
      <xdr:row>237</xdr:row>
      <xdr:rowOff>114300</xdr:rowOff>
    </xdr:to>
    <xdr:pic>
      <xdr:nvPicPr>
        <xdr:cNvPr id="1081" name="Imagem 1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3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2139850"/>
          <a:ext cx="15240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238</xdr:row>
      <xdr:rowOff>0</xdr:rowOff>
    </xdr:from>
    <xdr:to>
      <xdr:col>3</xdr:col>
      <xdr:colOff>152400</xdr:colOff>
      <xdr:row>238</xdr:row>
      <xdr:rowOff>104775</xdr:rowOff>
    </xdr:to>
    <xdr:pic>
      <xdr:nvPicPr>
        <xdr:cNvPr id="1082" name="Imagem 1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3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2330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239</xdr:row>
      <xdr:rowOff>0</xdr:rowOff>
    </xdr:from>
    <xdr:to>
      <xdr:col>3</xdr:col>
      <xdr:colOff>152400</xdr:colOff>
      <xdr:row>239</xdr:row>
      <xdr:rowOff>152400</xdr:rowOff>
    </xdr:to>
    <xdr:pic>
      <xdr:nvPicPr>
        <xdr:cNvPr id="1083" name="Imagem 1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3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25208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240</xdr:row>
      <xdr:rowOff>0</xdr:rowOff>
    </xdr:from>
    <xdr:to>
      <xdr:col>3</xdr:col>
      <xdr:colOff>152400</xdr:colOff>
      <xdr:row>240</xdr:row>
      <xdr:rowOff>152400</xdr:rowOff>
    </xdr:to>
    <xdr:pic>
      <xdr:nvPicPr>
        <xdr:cNvPr id="1084" name="Imagem 1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3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27113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241</xdr:row>
      <xdr:rowOff>0</xdr:rowOff>
    </xdr:from>
    <xdr:to>
      <xdr:col>3</xdr:col>
      <xdr:colOff>152400</xdr:colOff>
      <xdr:row>241</xdr:row>
      <xdr:rowOff>104775</xdr:rowOff>
    </xdr:to>
    <xdr:pic>
      <xdr:nvPicPr>
        <xdr:cNvPr id="1085" name="Imagem 20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3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2901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242</xdr:row>
      <xdr:rowOff>0</xdr:rowOff>
    </xdr:from>
    <xdr:to>
      <xdr:col>3</xdr:col>
      <xdr:colOff>152400</xdr:colOff>
      <xdr:row>242</xdr:row>
      <xdr:rowOff>76200</xdr:rowOff>
    </xdr:to>
    <xdr:pic>
      <xdr:nvPicPr>
        <xdr:cNvPr id="1086" name="Imagem 2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3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3092350"/>
          <a:ext cx="152400" cy="76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243</xdr:row>
      <xdr:rowOff>0</xdr:rowOff>
    </xdr:from>
    <xdr:to>
      <xdr:col>3</xdr:col>
      <xdr:colOff>152400</xdr:colOff>
      <xdr:row>243</xdr:row>
      <xdr:rowOff>152400</xdr:rowOff>
    </xdr:to>
    <xdr:pic>
      <xdr:nvPicPr>
        <xdr:cNvPr id="1087" name="Imagem 2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3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32828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244</xdr:row>
      <xdr:rowOff>0</xdr:rowOff>
    </xdr:from>
    <xdr:to>
      <xdr:col>3</xdr:col>
      <xdr:colOff>152400</xdr:colOff>
      <xdr:row>244</xdr:row>
      <xdr:rowOff>104775</xdr:rowOff>
    </xdr:to>
    <xdr:pic>
      <xdr:nvPicPr>
        <xdr:cNvPr id="1088" name="Imagem 2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4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3473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245</xdr:row>
      <xdr:rowOff>0</xdr:rowOff>
    </xdr:from>
    <xdr:to>
      <xdr:col>3</xdr:col>
      <xdr:colOff>152400</xdr:colOff>
      <xdr:row>245</xdr:row>
      <xdr:rowOff>114300</xdr:rowOff>
    </xdr:to>
    <xdr:pic>
      <xdr:nvPicPr>
        <xdr:cNvPr id="1089" name="Imagem 2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4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3663850"/>
          <a:ext cx="15240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246</xdr:row>
      <xdr:rowOff>0</xdr:rowOff>
    </xdr:from>
    <xdr:to>
      <xdr:col>3</xdr:col>
      <xdr:colOff>152400</xdr:colOff>
      <xdr:row>246</xdr:row>
      <xdr:rowOff>114300</xdr:rowOff>
    </xdr:to>
    <xdr:pic>
      <xdr:nvPicPr>
        <xdr:cNvPr id="1090" name="Imagem 2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4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4044850"/>
          <a:ext cx="15240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235</xdr:row>
      <xdr:rowOff>0</xdr:rowOff>
    </xdr:from>
    <xdr:ext cx="152400" cy="104775"/>
    <xdr:pic>
      <xdr:nvPicPr>
        <xdr:cNvPr id="1091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4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1568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235</xdr:row>
      <xdr:rowOff>0</xdr:rowOff>
    </xdr:from>
    <xdr:ext cx="152400" cy="47625"/>
    <xdr:pic>
      <xdr:nvPicPr>
        <xdr:cNvPr id="1092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4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1568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236</xdr:row>
      <xdr:rowOff>0</xdr:rowOff>
    </xdr:from>
    <xdr:ext cx="152400" cy="104775"/>
    <xdr:pic>
      <xdr:nvPicPr>
        <xdr:cNvPr id="1093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4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1758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236</xdr:row>
      <xdr:rowOff>0</xdr:rowOff>
    </xdr:from>
    <xdr:ext cx="152400" cy="47625"/>
    <xdr:pic>
      <xdr:nvPicPr>
        <xdr:cNvPr id="1094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4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1758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237</xdr:row>
      <xdr:rowOff>0</xdr:rowOff>
    </xdr:from>
    <xdr:ext cx="152400" cy="104775"/>
    <xdr:pic>
      <xdr:nvPicPr>
        <xdr:cNvPr id="1095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4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2139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237</xdr:row>
      <xdr:rowOff>0</xdr:rowOff>
    </xdr:from>
    <xdr:ext cx="152400" cy="47625"/>
    <xdr:pic>
      <xdr:nvPicPr>
        <xdr:cNvPr id="1096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4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2139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238</xdr:row>
      <xdr:rowOff>0</xdr:rowOff>
    </xdr:from>
    <xdr:ext cx="152400" cy="104775"/>
    <xdr:pic>
      <xdr:nvPicPr>
        <xdr:cNvPr id="1097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4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2330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238</xdr:row>
      <xdr:rowOff>0</xdr:rowOff>
    </xdr:from>
    <xdr:ext cx="152400" cy="47625"/>
    <xdr:pic>
      <xdr:nvPicPr>
        <xdr:cNvPr id="1098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4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2330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239</xdr:row>
      <xdr:rowOff>0</xdr:rowOff>
    </xdr:from>
    <xdr:ext cx="152400" cy="104775"/>
    <xdr:pic>
      <xdr:nvPicPr>
        <xdr:cNvPr id="1099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4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2520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239</xdr:row>
      <xdr:rowOff>0</xdr:rowOff>
    </xdr:from>
    <xdr:ext cx="152400" cy="47625"/>
    <xdr:pic>
      <xdr:nvPicPr>
        <xdr:cNvPr id="1100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4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2520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240</xdr:row>
      <xdr:rowOff>0</xdr:rowOff>
    </xdr:from>
    <xdr:ext cx="152400" cy="104775"/>
    <xdr:pic>
      <xdr:nvPicPr>
        <xdr:cNvPr id="1101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4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2711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240</xdr:row>
      <xdr:rowOff>0</xdr:rowOff>
    </xdr:from>
    <xdr:ext cx="152400" cy="47625"/>
    <xdr:pic>
      <xdr:nvPicPr>
        <xdr:cNvPr id="1102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4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2711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241</xdr:row>
      <xdr:rowOff>0</xdr:rowOff>
    </xdr:from>
    <xdr:ext cx="152400" cy="104775"/>
    <xdr:pic>
      <xdr:nvPicPr>
        <xdr:cNvPr id="1103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4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2901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241</xdr:row>
      <xdr:rowOff>0</xdr:rowOff>
    </xdr:from>
    <xdr:ext cx="152400" cy="47625"/>
    <xdr:pic>
      <xdr:nvPicPr>
        <xdr:cNvPr id="1104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5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2901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242</xdr:row>
      <xdr:rowOff>0</xdr:rowOff>
    </xdr:from>
    <xdr:ext cx="152400" cy="104775"/>
    <xdr:pic>
      <xdr:nvPicPr>
        <xdr:cNvPr id="1105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5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3092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242</xdr:row>
      <xdr:rowOff>0</xdr:rowOff>
    </xdr:from>
    <xdr:ext cx="152400" cy="47625"/>
    <xdr:pic>
      <xdr:nvPicPr>
        <xdr:cNvPr id="1106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5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3092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243</xdr:row>
      <xdr:rowOff>0</xdr:rowOff>
    </xdr:from>
    <xdr:ext cx="152400" cy="104775"/>
    <xdr:pic>
      <xdr:nvPicPr>
        <xdr:cNvPr id="1107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5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3282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243</xdr:row>
      <xdr:rowOff>0</xdr:rowOff>
    </xdr:from>
    <xdr:ext cx="152400" cy="47625"/>
    <xdr:pic>
      <xdr:nvPicPr>
        <xdr:cNvPr id="1108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5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3282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244</xdr:row>
      <xdr:rowOff>0</xdr:rowOff>
    </xdr:from>
    <xdr:ext cx="152400" cy="104775"/>
    <xdr:pic>
      <xdr:nvPicPr>
        <xdr:cNvPr id="1109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5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3473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244</xdr:row>
      <xdr:rowOff>0</xdr:rowOff>
    </xdr:from>
    <xdr:ext cx="152400" cy="47625"/>
    <xdr:pic>
      <xdr:nvPicPr>
        <xdr:cNvPr id="1110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5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3473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245</xdr:row>
      <xdr:rowOff>0</xdr:rowOff>
    </xdr:from>
    <xdr:ext cx="152400" cy="104775"/>
    <xdr:pic>
      <xdr:nvPicPr>
        <xdr:cNvPr id="1111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5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3663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245</xdr:row>
      <xdr:rowOff>0</xdr:rowOff>
    </xdr:from>
    <xdr:ext cx="152400" cy="47625"/>
    <xdr:pic>
      <xdr:nvPicPr>
        <xdr:cNvPr id="1112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5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3663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246</xdr:row>
      <xdr:rowOff>0</xdr:rowOff>
    </xdr:from>
    <xdr:ext cx="152400" cy="104775"/>
    <xdr:pic>
      <xdr:nvPicPr>
        <xdr:cNvPr id="1113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5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4044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246</xdr:row>
      <xdr:rowOff>0</xdr:rowOff>
    </xdr:from>
    <xdr:ext cx="152400" cy="47625"/>
    <xdr:pic>
      <xdr:nvPicPr>
        <xdr:cNvPr id="1114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5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4044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3</xdr:col>
      <xdr:colOff>0</xdr:colOff>
      <xdr:row>229</xdr:row>
      <xdr:rowOff>0</xdr:rowOff>
    </xdr:from>
    <xdr:to>
      <xdr:col>3</xdr:col>
      <xdr:colOff>152400</xdr:colOff>
      <xdr:row>229</xdr:row>
      <xdr:rowOff>152400</xdr:rowOff>
    </xdr:to>
    <xdr:pic>
      <xdr:nvPicPr>
        <xdr:cNvPr id="1115" name="Imagem 2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5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04253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230</xdr:row>
      <xdr:rowOff>0</xdr:rowOff>
    </xdr:from>
    <xdr:to>
      <xdr:col>3</xdr:col>
      <xdr:colOff>152400</xdr:colOff>
      <xdr:row>230</xdr:row>
      <xdr:rowOff>104775</xdr:rowOff>
    </xdr:to>
    <xdr:pic>
      <xdr:nvPicPr>
        <xdr:cNvPr id="1116" name="Imagem 2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5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0615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231</xdr:row>
      <xdr:rowOff>0</xdr:rowOff>
    </xdr:from>
    <xdr:to>
      <xdr:col>3</xdr:col>
      <xdr:colOff>152400</xdr:colOff>
      <xdr:row>231</xdr:row>
      <xdr:rowOff>152400</xdr:rowOff>
    </xdr:to>
    <xdr:pic>
      <xdr:nvPicPr>
        <xdr:cNvPr id="1117" name="Imagem 2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5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08063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232</xdr:row>
      <xdr:rowOff>0</xdr:rowOff>
    </xdr:from>
    <xdr:to>
      <xdr:col>3</xdr:col>
      <xdr:colOff>152400</xdr:colOff>
      <xdr:row>232</xdr:row>
      <xdr:rowOff>104775</xdr:rowOff>
    </xdr:to>
    <xdr:pic>
      <xdr:nvPicPr>
        <xdr:cNvPr id="1118" name="Imagem 2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5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0996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233</xdr:row>
      <xdr:rowOff>0</xdr:rowOff>
    </xdr:from>
    <xdr:to>
      <xdr:col>3</xdr:col>
      <xdr:colOff>152400</xdr:colOff>
      <xdr:row>233</xdr:row>
      <xdr:rowOff>76200</xdr:rowOff>
    </xdr:to>
    <xdr:pic>
      <xdr:nvPicPr>
        <xdr:cNvPr id="1119" name="Imagem 30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5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1187350"/>
          <a:ext cx="152400" cy="76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234</xdr:row>
      <xdr:rowOff>0</xdr:rowOff>
    </xdr:from>
    <xdr:to>
      <xdr:col>3</xdr:col>
      <xdr:colOff>152400</xdr:colOff>
      <xdr:row>234</xdr:row>
      <xdr:rowOff>76200</xdr:rowOff>
    </xdr:to>
    <xdr:pic>
      <xdr:nvPicPr>
        <xdr:cNvPr id="1120" name="Imagem 3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6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1377850"/>
          <a:ext cx="152400" cy="76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235</xdr:row>
      <xdr:rowOff>0</xdr:rowOff>
    </xdr:from>
    <xdr:to>
      <xdr:col>3</xdr:col>
      <xdr:colOff>152400</xdr:colOff>
      <xdr:row>235</xdr:row>
      <xdr:rowOff>76200</xdr:rowOff>
    </xdr:to>
    <xdr:pic>
      <xdr:nvPicPr>
        <xdr:cNvPr id="1121" name="Imagem 3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6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1568350"/>
          <a:ext cx="152400" cy="76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236</xdr:row>
      <xdr:rowOff>0</xdr:rowOff>
    </xdr:from>
    <xdr:to>
      <xdr:col>3</xdr:col>
      <xdr:colOff>152400</xdr:colOff>
      <xdr:row>236</xdr:row>
      <xdr:rowOff>152400</xdr:rowOff>
    </xdr:to>
    <xdr:pic>
      <xdr:nvPicPr>
        <xdr:cNvPr id="1122" name="Imagem 3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6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17588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237</xdr:row>
      <xdr:rowOff>0</xdr:rowOff>
    </xdr:from>
    <xdr:to>
      <xdr:col>3</xdr:col>
      <xdr:colOff>152400</xdr:colOff>
      <xdr:row>237</xdr:row>
      <xdr:rowOff>114300</xdr:rowOff>
    </xdr:to>
    <xdr:pic>
      <xdr:nvPicPr>
        <xdr:cNvPr id="1123" name="Imagem 3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6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2139850"/>
          <a:ext cx="15240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238</xdr:row>
      <xdr:rowOff>0</xdr:rowOff>
    </xdr:from>
    <xdr:to>
      <xdr:col>3</xdr:col>
      <xdr:colOff>152400</xdr:colOff>
      <xdr:row>238</xdr:row>
      <xdr:rowOff>152400</xdr:rowOff>
    </xdr:to>
    <xdr:pic>
      <xdr:nvPicPr>
        <xdr:cNvPr id="1124" name="Imagem 3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6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23303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239</xdr:row>
      <xdr:rowOff>0</xdr:rowOff>
    </xdr:from>
    <xdr:to>
      <xdr:col>3</xdr:col>
      <xdr:colOff>152400</xdr:colOff>
      <xdr:row>239</xdr:row>
      <xdr:rowOff>152400</xdr:rowOff>
    </xdr:to>
    <xdr:pic>
      <xdr:nvPicPr>
        <xdr:cNvPr id="1125" name="Imagem 3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6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25208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240</xdr:row>
      <xdr:rowOff>0</xdr:rowOff>
    </xdr:from>
    <xdr:to>
      <xdr:col>3</xdr:col>
      <xdr:colOff>152400</xdr:colOff>
      <xdr:row>240</xdr:row>
      <xdr:rowOff>152400</xdr:rowOff>
    </xdr:to>
    <xdr:pic>
      <xdr:nvPicPr>
        <xdr:cNvPr id="1126" name="Imagem 3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6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27113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241</xdr:row>
      <xdr:rowOff>0</xdr:rowOff>
    </xdr:from>
    <xdr:to>
      <xdr:col>3</xdr:col>
      <xdr:colOff>152400</xdr:colOff>
      <xdr:row>241</xdr:row>
      <xdr:rowOff>152400</xdr:rowOff>
    </xdr:to>
    <xdr:pic>
      <xdr:nvPicPr>
        <xdr:cNvPr id="1127" name="Imagem 3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6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29018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242</xdr:row>
      <xdr:rowOff>0</xdr:rowOff>
    </xdr:from>
    <xdr:to>
      <xdr:col>3</xdr:col>
      <xdr:colOff>152400</xdr:colOff>
      <xdr:row>242</xdr:row>
      <xdr:rowOff>152400</xdr:rowOff>
    </xdr:to>
    <xdr:pic>
      <xdr:nvPicPr>
        <xdr:cNvPr id="1128" name="Imagem 3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6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30923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243</xdr:row>
      <xdr:rowOff>0</xdr:rowOff>
    </xdr:from>
    <xdr:to>
      <xdr:col>3</xdr:col>
      <xdr:colOff>152400</xdr:colOff>
      <xdr:row>243</xdr:row>
      <xdr:rowOff>76200</xdr:rowOff>
    </xdr:to>
    <xdr:pic>
      <xdr:nvPicPr>
        <xdr:cNvPr id="1129" name="Imagem 40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6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3282850"/>
          <a:ext cx="152400" cy="76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244</xdr:row>
      <xdr:rowOff>0</xdr:rowOff>
    </xdr:from>
    <xdr:to>
      <xdr:col>3</xdr:col>
      <xdr:colOff>152400</xdr:colOff>
      <xdr:row>244</xdr:row>
      <xdr:rowOff>152400</xdr:rowOff>
    </xdr:to>
    <xdr:pic>
      <xdr:nvPicPr>
        <xdr:cNvPr id="1130" name="Imagem 4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6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34733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245</xdr:row>
      <xdr:rowOff>0</xdr:rowOff>
    </xdr:from>
    <xdr:to>
      <xdr:col>3</xdr:col>
      <xdr:colOff>152400</xdr:colOff>
      <xdr:row>245</xdr:row>
      <xdr:rowOff>152400</xdr:rowOff>
    </xdr:to>
    <xdr:pic>
      <xdr:nvPicPr>
        <xdr:cNvPr id="1131" name="Imagem 4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6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36638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246</xdr:row>
      <xdr:rowOff>0</xdr:rowOff>
    </xdr:from>
    <xdr:to>
      <xdr:col>3</xdr:col>
      <xdr:colOff>152400</xdr:colOff>
      <xdr:row>246</xdr:row>
      <xdr:rowOff>152400</xdr:rowOff>
    </xdr:to>
    <xdr:pic>
      <xdr:nvPicPr>
        <xdr:cNvPr id="1132" name="Imagem 4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6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40448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229</xdr:row>
      <xdr:rowOff>0</xdr:rowOff>
    </xdr:from>
    <xdr:ext cx="152400" cy="104775"/>
    <xdr:pic>
      <xdr:nvPicPr>
        <xdr:cNvPr id="1133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6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0425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229</xdr:row>
      <xdr:rowOff>0</xdr:rowOff>
    </xdr:from>
    <xdr:ext cx="152400" cy="47625"/>
    <xdr:pic>
      <xdr:nvPicPr>
        <xdr:cNvPr id="1134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6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0425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230</xdr:row>
      <xdr:rowOff>0</xdr:rowOff>
    </xdr:from>
    <xdr:ext cx="152400" cy="104775"/>
    <xdr:pic>
      <xdr:nvPicPr>
        <xdr:cNvPr id="1135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6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0615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230</xdr:row>
      <xdr:rowOff>0</xdr:rowOff>
    </xdr:from>
    <xdr:ext cx="152400" cy="47625"/>
    <xdr:pic>
      <xdr:nvPicPr>
        <xdr:cNvPr id="1136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7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0615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231</xdr:row>
      <xdr:rowOff>0</xdr:rowOff>
    </xdr:from>
    <xdr:ext cx="152400" cy="104775"/>
    <xdr:pic>
      <xdr:nvPicPr>
        <xdr:cNvPr id="1137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7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0806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231</xdr:row>
      <xdr:rowOff>0</xdr:rowOff>
    </xdr:from>
    <xdr:ext cx="152400" cy="47625"/>
    <xdr:pic>
      <xdr:nvPicPr>
        <xdr:cNvPr id="1138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7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0806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232</xdr:row>
      <xdr:rowOff>0</xdr:rowOff>
    </xdr:from>
    <xdr:ext cx="152400" cy="104775"/>
    <xdr:pic>
      <xdr:nvPicPr>
        <xdr:cNvPr id="1139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7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0996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232</xdr:row>
      <xdr:rowOff>0</xdr:rowOff>
    </xdr:from>
    <xdr:ext cx="152400" cy="47625"/>
    <xdr:pic>
      <xdr:nvPicPr>
        <xdr:cNvPr id="1140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7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0996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233</xdr:row>
      <xdr:rowOff>0</xdr:rowOff>
    </xdr:from>
    <xdr:ext cx="152400" cy="104775"/>
    <xdr:pic>
      <xdr:nvPicPr>
        <xdr:cNvPr id="1141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7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1187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233</xdr:row>
      <xdr:rowOff>0</xdr:rowOff>
    </xdr:from>
    <xdr:ext cx="152400" cy="47625"/>
    <xdr:pic>
      <xdr:nvPicPr>
        <xdr:cNvPr id="1142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7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1187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234</xdr:row>
      <xdr:rowOff>0</xdr:rowOff>
    </xdr:from>
    <xdr:ext cx="152400" cy="104775"/>
    <xdr:pic>
      <xdr:nvPicPr>
        <xdr:cNvPr id="1143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7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1377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234</xdr:row>
      <xdr:rowOff>0</xdr:rowOff>
    </xdr:from>
    <xdr:ext cx="152400" cy="47625"/>
    <xdr:pic>
      <xdr:nvPicPr>
        <xdr:cNvPr id="1144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7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1377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235</xdr:row>
      <xdr:rowOff>0</xdr:rowOff>
    </xdr:from>
    <xdr:ext cx="152400" cy="104775"/>
    <xdr:pic>
      <xdr:nvPicPr>
        <xdr:cNvPr id="1145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7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1568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235</xdr:row>
      <xdr:rowOff>0</xdr:rowOff>
    </xdr:from>
    <xdr:ext cx="152400" cy="47625"/>
    <xdr:pic>
      <xdr:nvPicPr>
        <xdr:cNvPr id="1146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7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1568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236</xdr:row>
      <xdr:rowOff>0</xdr:rowOff>
    </xdr:from>
    <xdr:ext cx="152400" cy="104775"/>
    <xdr:pic>
      <xdr:nvPicPr>
        <xdr:cNvPr id="1147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7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1758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236</xdr:row>
      <xdr:rowOff>0</xdr:rowOff>
    </xdr:from>
    <xdr:ext cx="152400" cy="47625"/>
    <xdr:pic>
      <xdr:nvPicPr>
        <xdr:cNvPr id="1148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7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1758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237</xdr:row>
      <xdr:rowOff>0</xdr:rowOff>
    </xdr:from>
    <xdr:ext cx="152400" cy="104775"/>
    <xdr:pic>
      <xdr:nvPicPr>
        <xdr:cNvPr id="1149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7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2139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237</xdr:row>
      <xdr:rowOff>0</xdr:rowOff>
    </xdr:from>
    <xdr:ext cx="152400" cy="47625"/>
    <xdr:pic>
      <xdr:nvPicPr>
        <xdr:cNvPr id="1150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7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2139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238</xdr:row>
      <xdr:rowOff>0</xdr:rowOff>
    </xdr:from>
    <xdr:ext cx="152400" cy="104775"/>
    <xdr:pic>
      <xdr:nvPicPr>
        <xdr:cNvPr id="1151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7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2330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238</xdr:row>
      <xdr:rowOff>0</xdr:rowOff>
    </xdr:from>
    <xdr:ext cx="152400" cy="47625"/>
    <xdr:pic>
      <xdr:nvPicPr>
        <xdr:cNvPr id="1152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8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2330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239</xdr:row>
      <xdr:rowOff>0</xdr:rowOff>
    </xdr:from>
    <xdr:ext cx="152400" cy="104775"/>
    <xdr:pic>
      <xdr:nvPicPr>
        <xdr:cNvPr id="1153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8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2520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239</xdr:row>
      <xdr:rowOff>0</xdr:rowOff>
    </xdr:from>
    <xdr:ext cx="152400" cy="47625"/>
    <xdr:pic>
      <xdr:nvPicPr>
        <xdr:cNvPr id="1154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8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2520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240</xdr:row>
      <xdr:rowOff>0</xdr:rowOff>
    </xdr:from>
    <xdr:ext cx="152400" cy="104775"/>
    <xdr:pic>
      <xdr:nvPicPr>
        <xdr:cNvPr id="1155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8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2711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240</xdr:row>
      <xdr:rowOff>0</xdr:rowOff>
    </xdr:from>
    <xdr:ext cx="152400" cy="47625"/>
    <xdr:pic>
      <xdr:nvPicPr>
        <xdr:cNvPr id="1156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8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2711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241</xdr:row>
      <xdr:rowOff>0</xdr:rowOff>
    </xdr:from>
    <xdr:ext cx="152400" cy="104775"/>
    <xdr:pic>
      <xdr:nvPicPr>
        <xdr:cNvPr id="1157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8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2901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241</xdr:row>
      <xdr:rowOff>0</xdr:rowOff>
    </xdr:from>
    <xdr:ext cx="152400" cy="47625"/>
    <xdr:pic>
      <xdr:nvPicPr>
        <xdr:cNvPr id="1158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8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2901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242</xdr:row>
      <xdr:rowOff>0</xdr:rowOff>
    </xdr:from>
    <xdr:ext cx="152400" cy="104775"/>
    <xdr:pic>
      <xdr:nvPicPr>
        <xdr:cNvPr id="1159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8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3092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242</xdr:row>
      <xdr:rowOff>0</xdr:rowOff>
    </xdr:from>
    <xdr:ext cx="152400" cy="47625"/>
    <xdr:pic>
      <xdr:nvPicPr>
        <xdr:cNvPr id="1160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8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3092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243</xdr:row>
      <xdr:rowOff>0</xdr:rowOff>
    </xdr:from>
    <xdr:ext cx="152400" cy="104775"/>
    <xdr:pic>
      <xdr:nvPicPr>
        <xdr:cNvPr id="1161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8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3282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243</xdr:row>
      <xdr:rowOff>0</xdr:rowOff>
    </xdr:from>
    <xdr:ext cx="152400" cy="47625"/>
    <xdr:pic>
      <xdr:nvPicPr>
        <xdr:cNvPr id="1162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8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3282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244</xdr:row>
      <xdr:rowOff>0</xdr:rowOff>
    </xdr:from>
    <xdr:ext cx="152400" cy="104775"/>
    <xdr:pic>
      <xdr:nvPicPr>
        <xdr:cNvPr id="1163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8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3473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244</xdr:row>
      <xdr:rowOff>0</xdr:rowOff>
    </xdr:from>
    <xdr:ext cx="152400" cy="47625"/>
    <xdr:pic>
      <xdr:nvPicPr>
        <xdr:cNvPr id="1164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8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3473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245</xdr:row>
      <xdr:rowOff>0</xdr:rowOff>
    </xdr:from>
    <xdr:ext cx="152400" cy="104775"/>
    <xdr:pic>
      <xdr:nvPicPr>
        <xdr:cNvPr id="1165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8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3663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245</xdr:row>
      <xdr:rowOff>0</xdr:rowOff>
    </xdr:from>
    <xdr:ext cx="152400" cy="47625"/>
    <xdr:pic>
      <xdr:nvPicPr>
        <xdr:cNvPr id="1166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8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3663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246</xdr:row>
      <xdr:rowOff>0</xdr:rowOff>
    </xdr:from>
    <xdr:ext cx="152400" cy="104775"/>
    <xdr:pic>
      <xdr:nvPicPr>
        <xdr:cNvPr id="1167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8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4044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246</xdr:row>
      <xdr:rowOff>0</xdr:rowOff>
    </xdr:from>
    <xdr:ext cx="152400" cy="47625"/>
    <xdr:pic>
      <xdr:nvPicPr>
        <xdr:cNvPr id="1168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9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4044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3</xdr:col>
      <xdr:colOff>0</xdr:colOff>
      <xdr:row>247</xdr:row>
      <xdr:rowOff>0</xdr:rowOff>
    </xdr:from>
    <xdr:to>
      <xdr:col>3</xdr:col>
      <xdr:colOff>152400</xdr:colOff>
      <xdr:row>247</xdr:row>
      <xdr:rowOff>152400</xdr:rowOff>
    </xdr:to>
    <xdr:pic>
      <xdr:nvPicPr>
        <xdr:cNvPr id="116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9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44258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248</xdr:row>
      <xdr:rowOff>0</xdr:rowOff>
    </xdr:from>
    <xdr:to>
      <xdr:col>3</xdr:col>
      <xdr:colOff>152400</xdr:colOff>
      <xdr:row>248</xdr:row>
      <xdr:rowOff>152400</xdr:rowOff>
    </xdr:to>
    <xdr:pic>
      <xdr:nvPicPr>
        <xdr:cNvPr id="1170" name="Imagem 1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9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46163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249</xdr:row>
      <xdr:rowOff>0</xdr:rowOff>
    </xdr:from>
    <xdr:to>
      <xdr:col>3</xdr:col>
      <xdr:colOff>152400</xdr:colOff>
      <xdr:row>249</xdr:row>
      <xdr:rowOff>152400</xdr:rowOff>
    </xdr:to>
    <xdr:pic>
      <xdr:nvPicPr>
        <xdr:cNvPr id="1171" name="Imagem 1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9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48068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247</xdr:row>
      <xdr:rowOff>0</xdr:rowOff>
    </xdr:from>
    <xdr:ext cx="152400" cy="104775"/>
    <xdr:pic>
      <xdr:nvPicPr>
        <xdr:cNvPr id="117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9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4425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247</xdr:row>
      <xdr:rowOff>0</xdr:rowOff>
    </xdr:from>
    <xdr:ext cx="152400" cy="47625"/>
    <xdr:pic>
      <xdr:nvPicPr>
        <xdr:cNvPr id="117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9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4425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248</xdr:row>
      <xdr:rowOff>0</xdr:rowOff>
    </xdr:from>
    <xdr:ext cx="152400" cy="104775"/>
    <xdr:pic>
      <xdr:nvPicPr>
        <xdr:cNvPr id="117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9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4616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248</xdr:row>
      <xdr:rowOff>0</xdr:rowOff>
    </xdr:from>
    <xdr:ext cx="152400" cy="47625"/>
    <xdr:pic>
      <xdr:nvPicPr>
        <xdr:cNvPr id="117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9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4616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249</xdr:row>
      <xdr:rowOff>0</xdr:rowOff>
    </xdr:from>
    <xdr:ext cx="152400" cy="104775"/>
    <xdr:pic>
      <xdr:nvPicPr>
        <xdr:cNvPr id="117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9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4806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249</xdr:row>
      <xdr:rowOff>0</xdr:rowOff>
    </xdr:from>
    <xdr:ext cx="152400" cy="47625"/>
    <xdr:pic>
      <xdr:nvPicPr>
        <xdr:cNvPr id="117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9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4806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3</xdr:col>
      <xdr:colOff>0</xdr:colOff>
      <xdr:row>249</xdr:row>
      <xdr:rowOff>0</xdr:rowOff>
    </xdr:from>
    <xdr:to>
      <xdr:col>3</xdr:col>
      <xdr:colOff>152400</xdr:colOff>
      <xdr:row>249</xdr:row>
      <xdr:rowOff>152400</xdr:rowOff>
    </xdr:to>
    <xdr:pic>
      <xdr:nvPicPr>
        <xdr:cNvPr id="1178" name="Imagem 1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9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48068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250</xdr:row>
      <xdr:rowOff>0</xdr:rowOff>
    </xdr:from>
    <xdr:to>
      <xdr:col>3</xdr:col>
      <xdr:colOff>152400</xdr:colOff>
      <xdr:row>250</xdr:row>
      <xdr:rowOff>152400</xdr:rowOff>
    </xdr:to>
    <xdr:pic>
      <xdr:nvPicPr>
        <xdr:cNvPr id="1179" name="Imagem 1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9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49973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251</xdr:row>
      <xdr:rowOff>0</xdr:rowOff>
    </xdr:from>
    <xdr:to>
      <xdr:col>3</xdr:col>
      <xdr:colOff>152400</xdr:colOff>
      <xdr:row>251</xdr:row>
      <xdr:rowOff>152400</xdr:rowOff>
    </xdr:to>
    <xdr:pic>
      <xdr:nvPicPr>
        <xdr:cNvPr id="1180" name="Imagem 1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9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51878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249</xdr:row>
      <xdr:rowOff>0</xdr:rowOff>
    </xdr:from>
    <xdr:ext cx="152400" cy="104775"/>
    <xdr:pic>
      <xdr:nvPicPr>
        <xdr:cNvPr id="1181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9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4806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249</xdr:row>
      <xdr:rowOff>0</xdr:rowOff>
    </xdr:from>
    <xdr:ext cx="152400" cy="47625"/>
    <xdr:pic>
      <xdr:nvPicPr>
        <xdr:cNvPr id="1182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9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4806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250</xdr:row>
      <xdr:rowOff>0</xdr:rowOff>
    </xdr:from>
    <xdr:ext cx="152400" cy="104775"/>
    <xdr:pic>
      <xdr:nvPicPr>
        <xdr:cNvPr id="1183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9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4997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250</xdr:row>
      <xdr:rowOff>0</xdr:rowOff>
    </xdr:from>
    <xdr:ext cx="152400" cy="47625"/>
    <xdr:pic>
      <xdr:nvPicPr>
        <xdr:cNvPr id="1184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A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4997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251</xdr:row>
      <xdr:rowOff>0</xdr:rowOff>
    </xdr:from>
    <xdr:ext cx="152400" cy="104775"/>
    <xdr:pic>
      <xdr:nvPicPr>
        <xdr:cNvPr id="1185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A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5187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251</xdr:row>
      <xdr:rowOff>0</xdr:rowOff>
    </xdr:from>
    <xdr:ext cx="152400" cy="47625"/>
    <xdr:pic>
      <xdr:nvPicPr>
        <xdr:cNvPr id="1186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A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5187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3</xdr:col>
      <xdr:colOff>0</xdr:colOff>
      <xdr:row>240</xdr:row>
      <xdr:rowOff>0</xdr:rowOff>
    </xdr:from>
    <xdr:to>
      <xdr:col>3</xdr:col>
      <xdr:colOff>152400</xdr:colOff>
      <xdr:row>240</xdr:row>
      <xdr:rowOff>152400</xdr:rowOff>
    </xdr:to>
    <xdr:pic>
      <xdr:nvPicPr>
        <xdr:cNvPr id="1187" name="Imagem 1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A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27113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241</xdr:row>
      <xdr:rowOff>0</xdr:rowOff>
    </xdr:from>
    <xdr:to>
      <xdr:col>3</xdr:col>
      <xdr:colOff>152400</xdr:colOff>
      <xdr:row>241</xdr:row>
      <xdr:rowOff>152400</xdr:rowOff>
    </xdr:to>
    <xdr:pic>
      <xdr:nvPicPr>
        <xdr:cNvPr id="1188" name="Imagem 1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A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29018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242</xdr:row>
      <xdr:rowOff>0</xdr:rowOff>
    </xdr:from>
    <xdr:to>
      <xdr:col>3</xdr:col>
      <xdr:colOff>152400</xdr:colOff>
      <xdr:row>242</xdr:row>
      <xdr:rowOff>152400</xdr:rowOff>
    </xdr:to>
    <xdr:pic>
      <xdr:nvPicPr>
        <xdr:cNvPr id="1189" name="Imagem 1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A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30923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243</xdr:row>
      <xdr:rowOff>0</xdr:rowOff>
    </xdr:from>
    <xdr:to>
      <xdr:col>3</xdr:col>
      <xdr:colOff>152400</xdr:colOff>
      <xdr:row>243</xdr:row>
      <xdr:rowOff>152400</xdr:rowOff>
    </xdr:to>
    <xdr:pic>
      <xdr:nvPicPr>
        <xdr:cNvPr id="1190" name="Imagem 20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A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32828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244</xdr:row>
      <xdr:rowOff>0</xdr:rowOff>
    </xdr:from>
    <xdr:to>
      <xdr:col>3</xdr:col>
      <xdr:colOff>152400</xdr:colOff>
      <xdr:row>244</xdr:row>
      <xdr:rowOff>152400</xdr:rowOff>
    </xdr:to>
    <xdr:pic>
      <xdr:nvPicPr>
        <xdr:cNvPr id="1191" name="Imagem 2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A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34733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245</xdr:row>
      <xdr:rowOff>0</xdr:rowOff>
    </xdr:from>
    <xdr:to>
      <xdr:col>3</xdr:col>
      <xdr:colOff>152400</xdr:colOff>
      <xdr:row>245</xdr:row>
      <xdr:rowOff>152400</xdr:rowOff>
    </xdr:to>
    <xdr:pic>
      <xdr:nvPicPr>
        <xdr:cNvPr id="1192" name="Imagem 2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A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36638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246</xdr:row>
      <xdr:rowOff>0</xdr:rowOff>
    </xdr:from>
    <xdr:to>
      <xdr:col>3</xdr:col>
      <xdr:colOff>152400</xdr:colOff>
      <xdr:row>246</xdr:row>
      <xdr:rowOff>152400</xdr:rowOff>
    </xdr:to>
    <xdr:pic>
      <xdr:nvPicPr>
        <xdr:cNvPr id="1193" name="Imagem 2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A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40448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247</xdr:row>
      <xdr:rowOff>0</xdr:rowOff>
    </xdr:from>
    <xdr:to>
      <xdr:col>3</xdr:col>
      <xdr:colOff>152400</xdr:colOff>
      <xdr:row>247</xdr:row>
      <xdr:rowOff>152400</xdr:rowOff>
    </xdr:to>
    <xdr:pic>
      <xdr:nvPicPr>
        <xdr:cNvPr id="1194" name="Imagem 2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A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44258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248</xdr:row>
      <xdr:rowOff>0</xdr:rowOff>
    </xdr:from>
    <xdr:to>
      <xdr:col>3</xdr:col>
      <xdr:colOff>152400</xdr:colOff>
      <xdr:row>248</xdr:row>
      <xdr:rowOff>152400</xdr:rowOff>
    </xdr:to>
    <xdr:pic>
      <xdr:nvPicPr>
        <xdr:cNvPr id="1195" name="Imagem 2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A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46163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249</xdr:row>
      <xdr:rowOff>0</xdr:rowOff>
    </xdr:from>
    <xdr:to>
      <xdr:col>3</xdr:col>
      <xdr:colOff>152400</xdr:colOff>
      <xdr:row>249</xdr:row>
      <xdr:rowOff>152400</xdr:rowOff>
    </xdr:to>
    <xdr:pic>
      <xdr:nvPicPr>
        <xdr:cNvPr id="1196" name="Imagem 2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A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48068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250</xdr:row>
      <xdr:rowOff>0</xdr:rowOff>
    </xdr:from>
    <xdr:to>
      <xdr:col>3</xdr:col>
      <xdr:colOff>152400</xdr:colOff>
      <xdr:row>250</xdr:row>
      <xdr:rowOff>152400</xdr:rowOff>
    </xdr:to>
    <xdr:pic>
      <xdr:nvPicPr>
        <xdr:cNvPr id="1197" name="Imagem 2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A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49973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251</xdr:row>
      <xdr:rowOff>0</xdr:rowOff>
    </xdr:from>
    <xdr:to>
      <xdr:col>3</xdr:col>
      <xdr:colOff>152400</xdr:colOff>
      <xdr:row>251</xdr:row>
      <xdr:rowOff>152400</xdr:rowOff>
    </xdr:to>
    <xdr:pic>
      <xdr:nvPicPr>
        <xdr:cNvPr id="1198" name="Imagem 2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A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51878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252</xdr:row>
      <xdr:rowOff>0</xdr:rowOff>
    </xdr:from>
    <xdr:to>
      <xdr:col>3</xdr:col>
      <xdr:colOff>152400</xdr:colOff>
      <xdr:row>252</xdr:row>
      <xdr:rowOff>152400</xdr:rowOff>
    </xdr:to>
    <xdr:pic>
      <xdr:nvPicPr>
        <xdr:cNvPr id="1199" name="Imagem 2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A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53783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252</xdr:row>
      <xdr:rowOff>0</xdr:rowOff>
    </xdr:from>
    <xdr:to>
      <xdr:col>3</xdr:col>
      <xdr:colOff>152400</xdr:colOff>
      <xdr:row>252</xdr:row>
      <xdr:rowOff>152400</xdr:rowOff>
    </xdr:to>
    <xdr:pic>
      <xdr:nvPicPr>
        <xdr:cNvPr id="1200" name="Imagem 30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B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53783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252</xdr:row>
      <xdr:rowOff>0</xdr:rowOff>
    </xdr:from>
    <xdr:to>
      <xdr:col>3</xdr:col>
      <xdr:colOff>152400</xdr:colOff>
      <xdr:row>252</xdr:row>
      <xdr:rowOff>152400</xdr:rowOff>
    </xdr:to>
    <xdr:pic>
      <xdr:nvPicPr>
        <xdr:cNvPr id="1201" name="Imagem 3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B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53783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252</xdr:row>
      <xdr:rowOff>0</xdr:rowOff>
    </xdr:from>
    <xdr:to>
      <xdr:col>3</xdr:col>
      <xdr:colOff>152400</xdr:colOff>
      <xdr:row>252</xdr:row>
      <xdr:rowOff>152400</xdr:rowOff>
    </xdr:to>
    <xdr:pic>
      <xdr:nvPicPr>
        <xdr:cNvPr id="1202" name="Imagem 3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B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53783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252</xdr:row>
      <xdr:rowOff>0</xdr:rowOff>
    </xdr:from>
    <xdr:to>
      <xdr:col>3</xdr:col>
      <xdr:colOff>152400</xdr:colOff>
      <xdr:row>252</xdr:row>
      <xdr:rowOff>152400</xdr:rowOff>
    </xdr:to>
    <xdr:pic>
      <xdr:nvPicPr>
        <xdr:cNvPr id="1203" name="Imagem 3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B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53783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240</xdr:row>
      <xdr:rowOff>0</xdr:rowOff>
    </xdr:from>
    <xdr:ext cx="152400" cy="104775"/>
    <xdr:pic>
      <xdr:nvPicPr>
        <xdr:cNvPr id="120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B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2711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240</xdr:row>
      <xdr:rowOff>0</xdr:rowOff>
    </xdr:from>
    <xdr:ext cx="152400" cy="47625"/>
    <xdr:pic>
      <xdr:nvPicPr>
        <xdr:cNvPr id="120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B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2711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241</xdr:row>
      <xdr:rowOff>0</xdr:rowOff>
    </xdr:from>
    <xdr:ext cx="152400" cy="104775"/>
    <xdr:pic>
      <xdr:nvPicPr>
        <xdr:cNvPr id="120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B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2901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241</xdr:row>
      <xdr:rowOff>0</xdr:rowOff>
    </xdr:from>
    <xdr:ext cx="152400" cy="47625"/>
    <xdr:pic>
      <xdr:nvPicPr>
        <xdr:cNvPr id="120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B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2901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242</xdr:row>
      <xdr:rowOff>0</xdr:rowOff>
    </xdr:from>
    <xdr:ext cx="152400" cy="104775"/>
    <xdr:pic>
      <xdr:nvPicPr>
        <xdr:cNvPr id="120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B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3092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242</xdr:row>
      <xdr:rowOff>0</xdr:rowOff>
    </xdr:from>
    <xdr:ext cx="152400" cy="47625"/>
    <xdr:pic>
      <xdr:nvPicPr>
        <xdr:cNvPr id="120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B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3092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243</xdr:row>
      <xdr:rowOff>0</xdr:rowOff>
    </xdr:from>
    <xdr:ext cx="152400" cy="104775"/>
    <xdr:pic>
      <xdr:nvPicPr>
        <xdr:cNvPr id="121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B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3282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243</xdr:row>
      <xdr:rowOff>0</xdr:rowOff>
    </xdr:from>
    <xdr:ext cx="152400" cy="47625"/>
    <xdr:pic>
      <xdr:nvPicPr>
        <xdr:cNvPr id="121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B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3282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244</xdr:row>
      <xdr:rowOff>0</xdr:rowOff>
    </xdr:from>
    <xdr:ext cx="152400" cy="104775"/>
    <xdr:pic>
      <xdr:nvPicPr>
        <xdr:cNvPr id="121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B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3473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244</xdr:row>
      <xdr:rowOff>0</xdr:rowOff>
    </xdr:from>
    <xdr:ext cx="152400" cy="47625"/>
    <xdr:pic>
      <xdr:nvPicPr>
        <xdr:cNvPr id="121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B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3473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245</xdr:row>
      <xdr:rowOff>0</xdr:rowOff>
    </xdr:from>
    <xdr:ext cx="152400" cy="104775"/>
    <xdr:pic>
      <xdr:nvPicPr>
        <xdr:cNvPr id="121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B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3663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245</xdr:row>
      <xdr:rowOff>0</xdr:rowOff>
    </xdr:from>
    <xdr:ext cx="152400" cy="47625"/>
    <xdr:pic>
      <xdr:nvPicPr>
        <xdr:cNvPr id="121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B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3663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246</xdr:row>
      <xdr:rowOff>0</xdr:rowOff>
    </xdr:from>
    <xdr:ext cx="152400" cy="104775"/>
    <xdr:pic>
      <xdr:nvPicPr>
        <xdr:cNvPr id="121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C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4044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246</xdr:row>
      <xdr:rowOff>0</xdr:rowOff>
    </xdr:from>
    <xdr:ext cx="152400" cy="47625"/>
    <xdr:pic>
      <xdr:nvPicPr>
        <xdr:cNvPr id="121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C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4044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247</xdr:row>
      <xdr:rowOff>0</xdr:rowOff>
    </xdr:from>
    <xdr:ext cx="152400" cy="104775"/>
    <xdr:pic>
      <xdr:nvPicPr>
        <xdr:cNvPr id="121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C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4425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247</xdr:row>
      <xdr:rowOff>0</xdr:rowOff>
    </xdr:from>
    <xdr:ext cx="152400" cy="47625"/>
    <xdr:pic>
      <xdr:nvPicPr>
        <xdr:cNvPr id="121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C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4425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248</xdr:row>
      <xdr:rowOff>0</xdr:rowOff>
    </xdr:from>
    <xdr:ext cx="152400" cy="104775"/>
    <xdr:pic>
      <xdr:nvPicPr>
        <xdr:cNvPr id="122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C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4616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248</xdr:row>
      <xdr:rowOff>0</xdr:rowOff>
    </xdr:from>
    <xdr:ext cx="152400" cy="47625"/>
    <xdr:pic>
      <xdr:nvPicPr>
        <xdr:cNvPr id="122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C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4616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249</xdr:row>
      <xdr:rowOff>0</xdr:rowOff>
    </xdr:from>
    <xdr:ext cx="152400" cy="104775"/>
    <xdr:pic>
      <xdr:nvPicPr>
        <xdr:cNvPr id="122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C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4806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249</xdr:row>
      <xdr:rowOff>0</xdr:rowOff>
    </xdr:from>
    <xdr:ext cx="152400" cy="47625"/>
    <xdr:pic>
      <xdr:nvPicPr>
        <xdr:cNvPr id="122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C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4806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250</xdr:row>
      <xdr:rowOff>0</xdr:rowOff>
    </xdr:from>
    <xdr:ext cx="152400" cy="104775"/>
    <xdr:pic>
      <xdr:nvPicPr>
        <xdr:cNvPr id="122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C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4997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250</xdr:row>
      <xdr:rowOff>0</xdr:rowOff>
    </xdr:from>
    <xdr:ext cx="152400" cy="47625"/>
    <xdr:pic>
      <xdr:nvPicPr>
        <xdr:cNvPr id="122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C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4997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251</xdr:row>
      <xdr:rowOff>0</xdr:rowOff>
    </xdr:from>
    <xdr:ext cx="152400" cy="104775"/>
    <xdr:pic>
      <xdr:nvPicPr>
        <xdr:cNvPr id="122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C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5187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251</xdr:row>
      <xdr:rowOff>0</xdr:rowOff>
    </xdr:from>
    <xdr:ext cx="152400" cy="47625"/>
    <xdr:pic>
      <xdr:nvPicPr>
        <xdr:cNvPr id="122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C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5187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252</xdr:row>
      <xdr:rowOff>0</xdr:rowOff>
    </xdr:from>
    <xdr:ext cx="152400" cy="104775"/>
    <xdr:pic>
      <xdr:nvPicPr>
        <xdr:cNvPr id="122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C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5378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252</xdr:row>
      <xdr:rowOff>0</xdr:rowOff>
    </xdr:from>
    <xdr:ext cx="152400" cy="47625"/>
    <xdr:pic>
      <xdr:nvPicPr>
        <xdr:cNvPr id="122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C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5378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252</xdr:row>
      <xdr:rowOff>0</xdr:rowOff>
    </xdr:from>
    <xdr:ext cx="152400" cy="104775"/>
    <xdr:pic>
      <xdr:nvPicPr>
        <xdr:cNvPr id="123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C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5378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252</xdr:row>
      <xdr:rowOff>0</xdr:rowOff>
    </xdr:from>
    <xdr:ext cx="152400" cy="47625"/>
    <xdr:pic>
      <xdr:nvPicPr>
        <xdr:cNvPr id="123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C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5378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252</xdr:row>
      <xdr:rowOff>0</xdr:rowOff>
    </xdr:from>
    <xdr:ext cx="152400" cy="104775"/>
    <xdr:pic>
      <xdr:nvPicPr>
        <xdr:cNvPr id="123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D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5378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252</xdr:row>
      <xdr:rowOff>0</xdr:rowOff>
    </xdr:from>
    <xdr:ext cx="152400" cy="47625"/>
    <xdr:pic>
      <xdr:nvPicPr>
        <xdr:cNvPr id="123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D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5378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252</xdr:row>
      <xdr:rowOff>0</xdr:rowOff>
    </xdr:from>
    <xdr:ext cx="152400" cy="104775"/>
    <xdr:pic>
      <xdr:nvPicPr>
        <xdr:cNvPr id="123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D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5378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252</xdr:row>
      <xdr:rowOff>0</xdr:rowOff>
    </xdr:from>
    <xdr:ext cx="152400" cy="47625"/>
    <xdr:pic>
      <xdr:nvPicPr>
        <xdr:cNvPr id="123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D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5378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252</xdr:row>
      <xdr:rowOff>0</xdr:rowOff>
    </xdr:from>
    <xdr:ext cx="152400" cy="104775"/>
    <xdr:pic>
      <xdr:nvPicPr>
        <xdr:cNvPr id="123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D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5378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252</xdr:row>
      <xdr:rowOff>0</xdr:rowOff>
    </xdr:from>
    <xdr:ext cx="152400" cy="47625"/>
    <xdr:pic>
      <xdr:nvPicPr>
        <xdr:cNvPr id="123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D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5378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252</xdr:row>
      <xdr:rowOff>0</xdr:rowOff>
    </xdr:from>
    <xdr:ext cx="152400" cy="104775"/>
    <xdr:pic>
      <xdr:nvPicPr>
        <xdr:cNvPr id="123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D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5378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252</xdr:row>
      <xdr:rowOff>0</xdr:rowOff>
    </xdr:from>
    <xdr:ext cx="152400" cy="47625"/>
    <xdr:pic>
      <xdr:nvPicPr>
        <xdr:cNvPr id="123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D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5378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253</xdr:row>
      <xdr:rowOff>0</xdr:rowOff>
    </xdr:from>
    <xdr:ext cx="152400" cy="104775"/>
    <xdr:pic>
      <xdr:nvPicPr>
        <xdr:cNvPr id="124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D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5568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253</xdr:row>
      <xdr:rowOff>0</xdr:rowOff>
    </xdr:from>
    <xdr:ext cx="152400" cy="47625"/>
    <xdr:pic>
      <xdr:nvPicPr>
        <xdr:cNvPr id="124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D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5568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254</xdr:row>
      <xdr:rowOff>0</xdr:rowOff>
    </xdr:from>
    <xdr:ext cx="152400" cy="104775"/>
    <xdr:pic>
      <xdr:nvPicPr>
        <xdr:cNvPr id="124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D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5759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254</xdr:row>
      <xdr:rowOff>0</xdr:rowOff>
    </xdr:from>
    <xdr:ext cx="152400" cy="47625"/>
    <xdr:pic>
      <xdr:nvPicPr>
        <xdr:cNvPr id="124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D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5759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248</xdr:row>
      <xdr:rowOff>0</xdr:rowOff>
    </xdr:from>
    <xdr:ext cx="152400" cy="104775"/>
    <xdr:pic>
      <xdr:nvPicPr>
        <xdr:cNvPr id="124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D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4616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248</xdr:row>
      <xdr:rowOff>0</xdr:rowOff>
    </xdr:from>
    <xdr:ext cx="152400" cy="47625"/>
    <xdr:pic>
      <xdr:nvPicPr>
        <xdr:cNvPr id="124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D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4616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249</xdr:row>
      <xdr:rowOff>0</xdr:rowOff>
    </xdr:from>
    <xdr:ext cx="152400" cy="104775"/>
    <xdr:pic>
      <xdr:nvPicPr>
        <xdr:cNvPr id="124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D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4806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249</xdr:row>
      <xdr:rowOff>0</xdr:rowOff>
    </xdr:from>
    <xdr:ext cx="152400" cy="47625"/>
    <xdr:pic>
      <xdr:nvPicPr>
        <xdr:cNvPr id="124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D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4806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250</xdr:row>
      <xdr:rowOff>0</xdr:rowOff>
    </xdr:from>
    <xdr:ext cx="152400" cy="104775"/>
    <xdr:pic>
      <xdr:nvPicPr>
        <xdr:cNvPr id="124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E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4997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250</xdr:row>
      <xdr:rowOff>0</xdr:rowOff>
    </xdr:from>
    <xdr:ext cx="152400" cy="47625"/>
    <xdr:pic>
      <xdr:nvPicPr>
        <xdr:cNvPr id="124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E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4997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251</xdr:row>
      <xdr:rowOff>0</xdr:rowOff>
    </xdr:from>
    <xdr:ext cx="152400" cy="104775"/>
    <xdr:pic>
      <xdr:nvPicPr>
        <xdr:cNvPr id="125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E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5187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251</xdr:row>
      <xdr:rowOff>0</xdr:rowOff>
    </xdr:from>
    <xdr:ext cx="152400" cy="47625"/>
    <xdr:pic>
      <xdr:nvPicPr>
        <xdr:cNvPr id="125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E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5187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252</xdr:row>
      <xdr:rowOff>0</xdr:rowOff>
    </xdr:from>
    <xdr:ext cx="152400" cy="104775"/>
    <xdr:pic>
      <xdr:nvPicPr>
        <xdr:cNvPr id="125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E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5378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252</xdr:row>
      <xdr:rowOff>0</xdr:rowOff>
    </xdr:from>
    <xdr:ext cx="152400" cy="47625"/>
    <xdr:pic>
      <xdr:nvPicPr>
        <xdr:cNvPr id="125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E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5378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253</xdr:row>
      <xdr:rowOff>0</xdr:rowOff>
    </xdr:from>
    <xdr:ext cx="152400" cy="104775"/>
    <xdr:pic>
      <xdr:nvPicPr>
        <xdr:cNvPr id="125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E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5568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253</xdr:row>
      <xdr:rowOff>0</xdr:rowOff>
    </xdr:from>
    <xdr:ext cx="152400" cy="47625"/>
    <xdr:pic>
      <xdr:nvPicPr>
        <xdr:cNvPr id="125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E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5568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254</xdr:row>
      <xdr:rowOff>0</xdr:rowOff>
    </xdr:from>
    <xdr:ext cx="152400" cy="104775"/>
    <xdr:pic>
      <xdr:nvPicPr>
        <xdr:cNvPr id="125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E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5759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254</xdr:row>
      <xdr:rowOff>0</xdr:rowOff>
    </xdr:from>
    <xdr:ext cx="152400" cy="47625"/>
    <xdr:pic>
      <xdr:nvPicPr>
        <xdr:cNvPr id="125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E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5759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255</xdr:row>
      <xdr:rowOff>0</xdr:rowOff>
    </xdr:from>
    <xdr:ext cx="152400" cy="104775"/>
    <xdr:pic>
      <xdr:nvPicPr>
        <xdr:cNvPr id="125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E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5949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255</xdr:row>
      <xdr:rowOff>0</xdr:rowOff>
    </xdr:from>
    <xdr:ext cx="152400" cy="47625"/>
    <xdr:pic>
      <xdr:nvPicPr>
        <xdr:cNvPr id="125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E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5949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238</xdr:row>
      <xdr:rowOff>0</xdr:rowOff>
    </xdr:from>
    <xdr:ext cx="152400" cy="104775"/>
    <xdr:pic>
      <xdr:nvPicPr>
        <xdr:cNvPr id="126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E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2330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238</xdr:row>
      <xdr:rowOff>0</xdr:rowOff>
    </xdr:from>
    <xdr:ext cx="152400" cy="47625"/>
    <xdr:pic>
      <xdr:nvPicPr>
        <xdr:cNvPr id="126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E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2330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239</xdr:row>
      <xdr:rowOff>0</xdr:rowOff>
    </xdr:from>
    <xdr:ext cx="152400" cy="104775"/>
    <xdr:pic>
      <xdr:nvPicPr>
        <xdr:cNvPr id="126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E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2520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239</xdr:row>
      <xdr:rowOff>0</xdr:rowOff>
    </xdr:from>
    <xdr:ext cx="152400" cy="47625"/>
    <xdr:pic>
      <xdr:nvPicPr>
        <xdr:cNvPr id="126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E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2520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240</xdr:row>
      <xdr:rowOff>0</xdr:rowOff>
    </xdr:from>
    <xdr:ext cx="152400" cy="104775"/>
    <xdr:pic>
      <xdr:nvPicPr>
        <xdr:cNvPr id="126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F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2711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240</xdr:row>
      <xdr:rowOff>0</xdr:rowOff>
    </xdr:from>
    <xdr:ext cx="152400" cy="47625"/>
    <xdr:pic>
      <xdr:nvPicPr>
        <xdr:cNvPr id="126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F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2711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241</xdr:row>
      <xdr:rowOff>0</xdr:rowOff>
    </xdr:from>
    <xdr:ext cx="152400" cy="104775"/>
    <xdr:pic>
      <xdr:nvPicPr>
        <xdr:cNvPr id="126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F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2901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241</xdr:row>
      <xdr:rowOff>0</xdr:rowOff>
    </xdr:from>
    <xdr:ext cx="152400" cy="47625"/>
    <xdr:pic>
      <xdr:nvPicPr>
        <xdr:cNvPr id="126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F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2901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242</xdr:row>
      <xdr:rowOff>0</xdr:rowOff>
    </xdr:from>
    <xdr:ext cx="152400" cy="104775"/>
    <xdr:pic>
      <xdr:nvPicPr>
        <xdr:cNvPr id="126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F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3092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242</xdr:row>
      <xdr:rowOff>0</xdr:rowOff>
    </xdr:from>
    <xdr:ext cx="152400" cy="47625"/>
    <xdr:pic>
      <xdr:nvPicPr>
        <xdr:cNvPr id="126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F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3092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243</xdr:row>
      <xdr:rowOff>0</xdr:rowOff>
    </xdr:from>
    <xdr:ext cx="152400" cy="104775"/>
    <xdr:pic>
      <xdr:nvPicPr>
        <xdr:cNvPr id="127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F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3282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243</xdr:row>
      <xdr:rowOff>0</xdr:rowOff>
    </xdr:from>
    <xdr:ext cx="152400" cy="47625"/>
    <xdr:pic>
      <xdr:nvPicPr>
        <xdr:cNvPr id="127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F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3282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244</xdr:row>
      <xdr:rowOff>0</xdr:rowOff>
    </xdr:from>
    <xdr:ext cx="152400" cy="47625"/>
    <xdr:pic>
      <xdr:nvPicPr>
        <xdr:cNvPr id="1272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F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3473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246</xdr:row>
      <xdr:rowOff>0</xdr:rowOff>
    </xdr:from>
    <xdr:ext cx="152400" cy="104775"/>
    <xdr:pic>
      <xdr:nvPicPr>
        <xdr:cNvPr id="1273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F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4044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247</xdr:row>
      <xdr:rowOff>0</xdr:rowOff>
    </xdr:from>
    <xdr:ext cx="152400" cy="104775"/>
    <xdr:pic>
      <xdr:nvPicPr>
        <xdr:cNvPr id="127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F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4425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247</xdr:row>
      <xdr:rowOff>0</xdr:rowOff>
    </xdr:from>
    <xdr:ext cx="152400" cy="47625"/>
    <xdr:pic>
      <xdr:nvPicPr>
        <xdr:cNvPr id="127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F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4425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248</xdr:row>
      <xdr:rowOff>0</xdr:rowOff>
    </xdr:from>
    <xdr:ext cx="152400" cy="104775"/>
    <xdr:pic>
      <xdr:nvPicPr>
        <xdr:cNvPr id="127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F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4616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248</xdr:row>
      <xdr:rowOff>0</xdr:rowOff>
    </xdr:from>
    <xdr:ext cx="152400" cy="47625"/>
    <xdr:pic>
      <xdr:nvPicPr>
        <xdr:cNvPr id="127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F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4616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249</xdr:row>
      <xdr:rowOff>0</xdr:rowOff>
    </xdr:from>
    <xdr:ext cx="152400" cy="104775"/>
    <xdr:pic>
      <xdr:nvPicPr>
        <xdr:cNvPr id="127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F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4806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249</xdr:row>
      <xdr:rowOff>0</xdr:rowOff>
    </xdr:from>
    <xdr:ext cx="152400" cy="47625"/>
    <xdr:pic>
      <xdr:nvPicPr>
        <xdr:cNvPr id="127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F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4806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250</xdr:row>
      <xdr:rowOff>0</xdr:rowOff>
    </xdr:from>
    <xdr:ext cx="152400" cy="104775"/>
    <xdr:pic>
      <xdr:nvPicPr>
        <xdr:cNvPr id="128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4997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250</xdr:row>
      <xdr:rowOff>0</xdr:rowOff>
    </xdr:from>
    <xdr:ext cx="152400" cy="47625"/>
    <xdr:pic>
      <xdr:nvPicPr>
        <xdr:cNvPr id="128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4997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251</xdr:row>
      <xdr:rowOff>0</xdr:rowOff>
    </xdr:from>
    <xdr:ext cx="152400" cy="104775"/>
    <xdr:pic>
      <xdr:nvPicPr>
        <xdr:cNvPr id="128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5187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251</xdr:row>
      <xdr:rowOff>0</xdr:rowOff>
    </xdr:from>
    <xdr:ext cx="152400" cy="47625"/>
    <xdr:pic>
      <xdr:nvPicPr>
        <xdr:cNvPr id="128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5187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252</xdr:row>
      <xdr:rowOff>0</xdr:rowOff>
    </xdr:from>
    <xdr:ext cx="152400" cy="104775"/>
    <xdr:pic>
      <xdr:nvPicPr>
        <xdr:cNvPr id="128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5378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252</xdr:row>
      <xdr:rowOff>0</xdr:rowOff>
    </xdr:from>
    <xdr:ext cx="152400" cy="47625"/>
    <xdr:pic>
      <xdr:nvPicPr>
        <xdr:cNvPr id="128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5378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253</xdr:row>
      <xdr:rowOff>0</xdr:rowOff>
    </xdr:from>
    <xdr:ext cx="152400" cy="104775"/>
    <xdr:pic>
      <xdr:nvPicPr>
        <xdr:cNvPr id="128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5568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253</xdr:row>
      <xdr:rowOff>0</xdr:rowOff>
    </xdr:from>
    <xdr:ext cx="152400" cy="47625"/>
    <xdr:pic>
      <xdr:nvPicPr>
        <xdr:cNvPr id="128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5568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254</xdr:row>
      <xdr:rowOff>0</xdr:rowOff>
    </xdr:from>
    <xdr:ext cx="152400" cy="104775"/>
    <xdr:pic>
      <xdr:nvPicPr>
        <xdr:cNvPr id="128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5759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254</xdr:row>
      <xdr:rowOff>0</xdr:rowOff>
    </xdr:from>
    <xdr:ext cx="152400" cy="47625"/>
    <xdr:pic>
      <xdr:nvPicPr>
        <xdr:cNvPr id="128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5759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255</xdr:row>
      <xdr:rowOff>0</xdr:rowOff>
    </xdr:from>
    <xdr:ext cx="152400" cy="104775"/>
    <xdr:pic>
      <xdr:nvPicPr>
        <xdr:cNvPr id="129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5949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255</xdr:row>
      <xdr:rowOff>0</xdr:rowOff>
    </xdr:from>
    <xdr:ext cx="152400" cy="47625"/>
    <xdr:pic>
      <xdr:nvPicPr>
        <xdr:cNvPr id="129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5949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3</xdr:col>
      <xdr:colOff>0</xdr:colOff>
      <xdr:row>256</xdr:row>
      <xdr:rowOff>0</xdr:rowOff>
    </xdr:from>
    <xdr:to>
      <xdr:col>3</xdr:col>
      <xdr:colOff>152400</xdr:colOff>
      <xdr:row>256</xdr:row>
      <xdr:rowOff>152400</xdr:rowOff>
    </xdr:to>
    <xdr:pic>
      <xdr:nvPicPr>
        <xdr:cNvPr id="1292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61403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257</xdr:row>
      <xdr:rowOff>0</xdr:rowOff>
    </xdr:from>
    <xdr:to>
      <xdr:col>3</xdr:col>
      <xdr:colOff>152400</xdr:colOff>
      <xdr:row>257</xdr:row>
      <xdr:rowOff>152400</xdr:rowOff>
    </xdr:to>
    <xdr:pic>
      <xdr:nvPicPr>
        <xdr:cNvPr id="1293" name="Imagem 1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63308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258</xdr:row>
      <xdr:rowOff>0</xdr:rowOff>
    </xdr:from>
    <xdr:to>
      <xdr:col>3</xdr:col>
      <xdr:colOff>152400</xdr:colOff>
      <xdr:row>258</xdr:row>
      <xdr:rowOff>152400</xdr:rowOff>
    </xdr:to>
    <xdr:pic>
      <xdr:nvPicPr>
        <xdr:cNvPr id="1294" name="Imagem 1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65213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259</xdr:row>
      <xdr:rowOff>0</xdr:rowOff>
    </xdr:from>
    <xdr:to>
      <xdr:col>3</xdr:col>
      <xdr:colOff>152400</xdr:colOff>
      <xdr:row>259</xdr:row>
      <xdr:rowOff>152400</xdr:rowOff>
    </xdr:to>
    <xdr:pic>
      <xdr:nvPicPr>
        <xdr:cNvPr id="1295" name="Imagem 1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69023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260</xdr:row>
      <xdr:rowOff>0</xdr:rowOff>
    </xdr:from>
    <xdr:to>
      <xdr:col>3</xdr:col>
      <xdr:colOff>152400</xdr:colOff>
      <xdr:row>260</xdr:row>
      <xdr:rowOff>152400</xdr:rowOff>
    </xdr:to>
    <xdr:pic>
      <xdr:nvPicPr>
        <xdr:cNvPr id="1296" name="Imagem 1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1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70928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261</xdr:row>
      <xdr:rowOff>0</xdr:rowOff>
    </xdr:from>
    <xdr:to>
      <xdr:col>3</xdr:col>
      <xdr:colOff>152400</xdr:colOff>
      <xdr:row>261</xdr:row>
      <xdr:rowOff>152400</xdr:rowOff>
    </xdr:to>
    <xdr:pic>
      <xdr:nvPicPr>
        <xdr:cNvPr id="1297" name="Imagem 1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1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72833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262</xdr:row>
      <xdr:rowOff>0</xdr:rowOff>
    </xdr:from>
    <xdr:to>
      <xdr:col>3</xdr:col>
      <xdr:colOff>152400</xdr:colOff>
      <xdr:row>262</xdr:row>
      <xdr:rowOff>152400</xdr:rowOff>
    </xdr:to>
    <xdr:pic>
      <xdr:nvPicPr>
        <xdr:cNvPr id="1298" name="Imagem 1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1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74738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256</xdr:row>
      <xdr:rowOff>0</xdr:rowOff>
    </xdr:from>
    <xdr:ext cx="152400" cy="104775"/>
    <xdr:pic>
      <xdr:nvPicPr>
        <xdr:cNvPr id="1299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1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6140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256</xdr:row>
      <xdr:rowOff>0</xdr:rowOff>
    </xdr:from>
    <xdr:ext cx="152400" cy="47625"/>
    <xdr:pic>
      <xdr:nvPicPr>
        <xdr:cNvPr id="1300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1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6140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257</xdr:row>
      <xdr:rowOff>0</xdr:rowOff>
    </xdr:from>
    <xdr:ext cx="152400" cy="104775"/>
    <xdr:pic>
      <xdr:nvPicPr>
        <xdr:cNvPr id="1301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1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6330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257</xdr:row>
      <xdr:rowOff>0</xdr:rowOff>
    </xdr:from>
    <xdr:ext cx="152400" cy="47625"/>
    <xdr:pic>
      <xdr:nvPicPr>
        <xdr:cNvPr id="1302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1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6330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258</xdr:row>
      <xdr:rowOff>0</xdr:rowOff>
    </xdr:from>
    <xdr:ext cx="152400" cy="104775"/>
    <xdr:pic>
      <xdr:nvPicPr>
        <xdr:cNvPr id="1303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1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6521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258</xdr:row>
      <xdr:rowOff>0</xdr:rowOff>
    </xdr:from>
    <xdr:ext cx="152400" cy="47625"/>
    <xdr:pic>
      <xdr:nvPicPr>
        <xdr:cNvPr id="1304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1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6521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259</xdr:row>
      <xdr:rowOff>0</xdr:rowOff>
    </xdr:from>
    <xdr:ext cx="152400" cy="104775"/>
    <xdr:pic>
      <xdr:nvPicPr>
        <xdr:cNvPr id="1305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1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6902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259</xdr:row>
      <xdr:rowOff>0</xdr:rowOff>
    </xdr:from>
    <xdr:ext cx="152400" cy="47625"/>
    <xdr:pic>
      <xdr:nvPicPr>
        <xdr:cNvPr id="1306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1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6902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260</xdr:row>
      <xdr:rowOff>0</xdr:rowOff>
    </xdr:from>
    <xdr:ext cx="152400" cy="104775"/>
    <xdr:pic>
      <xdr:nvPicPr>
        <xdr:cNvPr id="1307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1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7092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260</xdr:row>
      <xdr:rowOff>0</xdr:rowOff>
    </xdr:from>
    <xdr:ext cx="152400" cy="47625"/>
    <xdr:pic>
      <xdr:nvPicPr>
        <xdr:cNvPr id="1308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1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7092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261</xdr:row>
      <xdr:rowOff>0</xdr:rowOff>
    </xdr:from>
    <xdr:ext cx="152400" cy="104775"/>
    <xdr:pic>
      <xdr:nvPicPr>
        <xdr:cNvPr id="1309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1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7283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261</xdr:row>
      <xdr:rowOff>0</xdr:rowOff>
    </xdr:from>
    <xdr:ext cx="152400" cy="47625"/>
    <xdr:pic>
      <xdr:nvPicPr>
        <xdr:cNvPr id="1310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1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7283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262</xdr:row>
      <xdr:rowOff>0</xdr:rowOff>
    </xdr:from>
    <xdr:ext cx="152400" cy="104775"/>
    <xdr:pic>
      <xdr:nvPicPr>
        <xdr:cNvPr id="1311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1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7473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262</xdr:row>
      <xdr:rowOff>0</xdr:rowOff>
    </xdr:from>
    <xdr:ext cx="152400" cy="47625"/>
    <xdr:pic>
      <xdr:nvPicPr>
        <xdr:cNvPr id="1312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2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7473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3</xdr:col>
      <xdr:colOff>0</xdr:colOff>
      <xdr:row>253</xdr:row>
      <xdr:rowOff>0</xdr:rowOff>
    </xdr:from>
    <xdr:to>
      <xdr:col>3</xdr:col>
      <xdr:colOff>152400</xdr:colOff>
      <xdr:row>253</xdr:row>
      <xdr:rowOff>152400</xdr:rowOff>
    </xdr:to>
    <xdr:pic>
      <xdr:nvPicPr>
        <xdr:cNvPr id="1313" name="Imagem 1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2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55688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254</xdr:row>
      <xdr:rowOff>0</xdr:rowOff>
    </xdr:from>
    <xdr:to>
      <xdr:col>3</xdr:col>
      <xdr:colOff>152400</xdr:colOff>
      <xdr:row>254</xdr:row>
      <xdr:rowOff>152400</xdr:rowOff>
    </xdr:to>
    <xdr:pic>
      <xdr:nvPicPr>
        <xdr:cNvPr id="1314" name="Imagem 1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2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57593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255</xdr:row>
      <xdr:rowOff>0</xdr:rowOff>
    </xdr:from>
    <xdr:to>
      <xdr:col>3</xdr:col>
      <xdr:colOff>152400</xdr:colOff>
      <xdr:row>255</xdr:row>
      <xdr:rowOff>152400</xdr:rowOff>
    </xdr:to>
    <xdr:pic>
      <xdr:nvPicPr>
        <xdr:cNvPr id="1315" name="Imagem 20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2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59498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256</xdr:row>
      <xdr:rowOff>0</xdr:rowOff>
    </xdr:from>
    <xdr:to>
      <xdr:col>3</xdr:col>
      <xdr:colOff>152400</xdr:colOff>
      <xdr:row>256</xdr:row>
      <xdr:rowOff>152400</xdr:rowOff>
    </xdr:to>
    <xdr:pic>
      <xdr:nvPicPr>
        <xdr:cNvPr id="1316" name="Imagem 2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2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61403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257</xdr:row>
      <xdr:rowOff>0</xdr:rowOff>
    </xdr:from>
    <xdr:to>
      <xdr:col>3</xdr:col>
      <xdr:colOff>152400</xdr:colOff>
      <xdr:row>257</xdr:row>
      <xdr:rowOff>152400</xdr:rowOff>
    </xdr:to>
    <xdr:pic>
      <xdr:nvPicPr>
        <xdr:cNvPr id="1317" name="Imagem 2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2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63308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258</xdr:row>
      <xdr:rowOff>0</xdr:rowOff>
    </xdr:from>
    <xdr:to>
      <xdr:col>3</xdr:col>
      <xdr:colOff>152400</xdr:colOff>
      <xdr:row>258</xdr:row>
      <xdr:rowOff>152400</xdr:rowOff>
    </xdr:to>
    <xdr:pic>
      <xdr:nvPicPr>
        <xdr:cNvPr id="1318" name="Imagem 2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2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65213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259</xdr:row>
      <xdr:rowOff>0</xdr:rowOff>
    </xdr:from>
    <xdr:to>
      <xdr:col>3</xdr:col>
      <xdr:colOff>152400</xdr:colOff>
      <xdr:row>259</xdr:row>
      <xdr:rowOff>152400</xdr:rowOff>
    </xdr:to>
    <xdr:pic>
      <xdr:nvPicPr>
        <xdr:cNvPr id="1319" name="Imagem 2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2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69023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260</xdr:row>
      <xdr:rowOff>0</xdr:rowOff>
    </xdr:from>
    <xdr:to>
      <xdr:col>3</xdr:col>
      <xdr:colOff>152400</xdr:colOff>
      <xdr:row>260</xdr:row>
      <xdr:rowOff>152400</xdr:rowOff>
    </xdr:to>
    <xdr:pic>
      <xdr:nvPicPr>
        <xdr:cNvPr id="1320" name="Imagem 2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2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70928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261</xdr:row>
      <xdr:rowOff>0</xdr:rowOff>
    </xdr:from>
    <xdr:to>
      <xdr:col>3</xdr:col>
      <xdr:colOff>152400</xdr:colOff>
      <xdr:row>261</xdr:row>
      <xdr:rowOff>152400</xdr:rowOff>
    </xdr:to>
    <xdr:pic>
      <xdr:nvPicPr>
        <xdr:cNvPr id="1321" name="Imagem 2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2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72833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262</xdr:row>
      <xdr:rowOff>0</xdr:rowOff>
    </xdr:from>
    <xdr:to>
      <xdr:col>3</xdr:col>
      <xdr:colOff>152400</xdr:colOff>
      <xdr:row>262</xdr:row>
      <xdr:rowOff>152400</xdr:rowOff>
    </xdr:to>
    <xdr:pic>
      <xdr:nvPicPr>
        <xdr:cNvPr id="1322" name="Imagem 2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2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74738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263</xdr:row>
      <xdr:rowOff>0</xdr:rowOff>
    </xdr:from>
    <xdr:to>
      <xdr:col>3</xdr:col>
      <xdr:colOff>152400</xdr:colOff>
      <xdr:row>263</xdr:row>
      <xdr:rowOff>152400</xdr:rowOff>
    </xdr:to>
    <xdr:pic>
      <xdr:nvPicPr>
        <xdr:cNvPr id="1323" name="Imagem 2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2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76643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253</xdr:row>
      <xdr:rowOff>0</xdr:rowOff>
    </xdr:from>
    <xdr:ext cx="152400" cy="104775"/>
    <xdr:pic>
      <xdr:nvPicPr>
        <xdr:cNvPr id="132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2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5568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253</xdr:row>
      <xdr:rowOff>0</xdr:rowOff>
    </xdr:from>
    <xdr:ext cx="152400" cy="47625"/>
    <xdr:pic>
      <xdr:nvPicPr>
        <xdr:cNvPr id="132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2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5568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254</xdr:row>
      <xdr:rowOff>0</xdr:rowOff>
    </xdr:from>
    <xdr:ext cx="152400" cy="104775"/>
    <xdr:pic>
      <xdr:nvPicPr>
        <xdr:cNvPr id="132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2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5759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254</xdr:row>
      <xdr:rowOff>0</xdr:rowOff>
    </xdr:from>
    <xdr:ext cx="152400" cy="47625"/>
    <xdr:pic>
      <xdr:nvPicPr>
        <xdr:cNvPr id="132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2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5759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255</xdr:row>
      <xdr:rowOff>0</xdr:rowOff>
    </xdr:from>
    <xdr:ext cx="152400" cy="104775"/>
    <xdr:pic>
      <xdr:nvPicPr>
        <xdr:cNvPr id="132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3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5949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255</xdr:row>
      <xdr:rowOff>0</xdr:rowOff>
    </xdr:from>
    <xdr:ext cx="152400" cy="47625"/>
    <xdr:pic>
      <xdr:nvPicPr>
        <xdr:cNvPr id="132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3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5949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256</xdr:row>
      <xdr:rowOff>0</xdr:rowOff>
    </xdr:from>
    <xdr:ext cx="152400" cy="104775"/>
    <xdr:pic>
      <xdr:nvPicPr>
        <xdr:cNvPr id="133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3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6140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256</xdr:row>
      <xdr:rowOff>0</xdr:rowOff>
    </xdr:from>
    <xdr:ext cx="152400" cy="47625"/>
    <xdr:pic>
      <xdr:nvPicPr>
        <xdr:cNvPr id="133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3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6140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257</xdr:row>
      <xdr:rowOff>0</xdr:rowOff>
    </xdr:from>
    <xdr:ext cx="152400" cy="104775"/>
    <xdr:pic>
      <xdr:nvPicPr>
        <xdr:cNvPr id="133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3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6330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257</xdr:row>
      <xdr:rowOff>0</xdr:rowOff>
    </xdr:from>
    <xdr:ext cx="152400" cy="47625"/>
    <xdr:pic>
      <xdr:nvPicPr>
        <xdr:cNvPr id="133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3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6330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258</xdr:row>
      <xdr:rowOff>0</xdr:rowOff>
    </xdr:from>
    <xdr:ext cx="152400" cy="104775"/>
    <xdr:pic>
      <xdr:nvPicPr>
        <xdr:cNvPr id="133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3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6521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258</xdr:row>
      <xdr:rowOff>0</xdr:rowOff>
    </xdr:from>
    <xdr:ext cx="152400" cy="47625"/>
    <xdr:pic>
      <xdr:nvPicPr>
        <xdr:cNvPr id="133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3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6521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259</xdr:row>
      <xdr:rowOff>0</xdr:rowOff>
    </xdr:from>
    <xdr:ext cx="152400" cy="104775"/>
    <xdr:pic>
      <xdr:nvPicPr>
        <xdr:cNvPr id="133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3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6902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259</xdr:row>
      <xdr:rowOff>0</xdr:rowOff>
    </xdr:from>
    <xdr:ext cx="152400" cy="47625"/>
    <xdr:pic>
      <xdr:nvPicPr>
        <xdr:cNvPr id="133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3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6902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260</xdr:row>
      <xdr:rowOff>0</xdr:rowOff>
    </xdr:from>
    <xdr:ext cx="152400" cy="104775"/>
    <xdr:pic>
      <xdr:nvPicPr>
        <xdr:cNvPr id="133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3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7092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260</xdr:row>
      <xdr:rowOff>0</xdr:rowOff>
    </xdr:from>
    <xdr:ext cx="152400" cy="47625"/>
    <xdr:pic>
      <xdr:nvPicPr>
        <xdr:cNvPr id="133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3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7092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261</xdr:row>
      <xdr:rowOff>0</xdr:rowOff>
    </xdr:from>
    <xdr:ext cx="152400" cy="104775"/>
    <xdr:pic>
      <xdr:nvPicPr>
        <xdr:cNvPr id="134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3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7283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261</xdr:row>
      <xdr:rowOff>0</xdr:rowOff>
    </xdr:from>
    <xdr:ext cx="152400" cy="47625"/>
    <xdr:pic>
      <xdr:nvPicPr>
        <xdr:cNvPr id="134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3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7283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262</xdr:row>
      <xdr:rowOff>0</xdr:rowOff>
    </xdr:from>
    <xdr:ext cx="152400" cy="104775"/>
    <xdr:pic>
      <xdr:nvPicPr>
        <xdr:cNvPr id="134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3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7473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262</xdr:row>
      <xdr:rowOff>0</xdr:rowOff>
    </xdr:from>
    <xdr:ext cx="152400" cy="47625"/>
    <xdr:pic>
      <xdr:nvPicPr>
        <xdr:cNvPr id="134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3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7473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263</xdr:row>
      <xdr:rowOff>0</xdr:rowOff>
    </xdr:from>
    <xdr:ext cx="152400" cy="104775"/>
    <xdr:pic>
      <xdr:nvPicPr>
        <xdr:cNvPr id="134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4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7664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263</xdr:row>
      <xdr:rowOff>0</xdr:rowOff>
    </xdr:from>
    <xdr:ext cx="152400" cy="47625"/>
    <xdr:pic>
      <xdr:nvPicPr>
        <xdr:cNvPr id="134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4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7664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3</xdr:col>
      <xdr:colOff>0</xdr:colOff>
      <xdr:row>262</xdr:row>
      <xdr:rowOff>0</xdr:rowOff>
    </xdr:from>
    <xdr:to>
      <xdr:col>3</xdr:col>
      <xdr:colOff>152400</xdr:colOff>
      <xdr:row>262</xdr:row>
      <xdr:rowOff>152400</xdr:rowOff>
    </xdr:to>
    <xdr:pic>
      <xdr:nvPicPr>
        <xdr:cNvPr id="1346" name="Imagem 2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4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74738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263</xdr:row>
      <xdr:rowOff>0</xdr:rowOff>
    </xdr:from>
    <xdr:to>
      <xdr:col>3</xdr:col>
      <xdr:colOff>152400</xdr:colOff>
      <xdr:row>263</xdr:row>
      <xdr:rowOff>152400</xdr:rowOff>
    </xdr:to>
    <xdr:pic>
      <xdr:nvPicPr>
        <xdr:cNvPr id="1347" name="Imagem 30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4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76643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264</xdr:row>
      <xdr:rowOff>0</xdr:rowOff>
    </xdr:from>
    <xdr:to>
      <xdr:col>3</xdr:col>
      <xdr:colOff>152400</xdr:colOff>
      <xdr:row>264</xdr:row>
      <xdr:rowOff>152400</xdr:rowOff>
    </xdr:to>
    <xdr:pic>
      <xdr:nvPicPr>
        <xdr:cNvPr id="1348" name="Imagem 3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4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78548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265</xdr:row>
      <xdr:rowOff>0</xdr:rowOff>
    </xdr:from>
    <xdr:to>
      <xdr:col>3</xdr:col>
      <xdr:colOff>152400</xdr:colOff>
      <xdr:row>265</xdr:row>
      <xdr:rowOff>152400</xdr:rowOff>
    </xdr:to>
    <xdr:pic>
      <xdr:nvPicPr>
        <xdr:cNvPr id="1349" name="Imagem 3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4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80453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266</xdr:row>
      <xdr:rowOff>0</xdr:rowOff>
    </xdr:from>
    <xdr:to>
      <xdr:col>3</xdr:col>
      <xdr:colOff>152400</xdr:colOff>
      <xdr:row>266</xdr:row>
      <xdr:rowOff>152400</xdr:rowOff>
    </xdr:to>
    <xdr:pic>
      <xdr:nvPicPr>
        <xdr:cNvPr id="1350" name="Imagem 3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4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82358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267</xdr:row>
      <xdr:rowOff>0</xdr:rowOff>
    </xdr:from>
    <xdr:to>
      <xdr:col>3</xdr:col>
      <xdr:colOff>152400</xdr:colOff>
      <xdr:row>267</xdr:row>
      <xdr:rowOff>152400</xdr:rowOff>
    </xdr:to>
    <xdr:pic>
      <xdr:nvPicPr>
        <xdr:cNvPr id="1351" name="Imagem 3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4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84263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262</xdr:row>
      <xdr:rowOff>0</xdr:rowOff>
    </xdr:from>
    <xdr:ext cx="152400" cy="104775"/>
    <xdr:pic>
      <xdr:nvPicPr>
        <xdr:cNvPr id="135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4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7473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262</xdr:row>
      <xdr:rowOff>0</xdr:rowOff>
    </xdr:from>
    <xdr:ext cx="152400" cy="47625"/>
    <xdr:pic>
      <xdr:nvPicPr>
        <xdr:cNvPr id="135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4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7473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263</xdr:row>
      <xdr:rowOff>0</xdr:rowOff>
    </xdr:from>
    <xdr:ext cx="152400" cy="104775"/>
    <xdr:pic>
      <xdr:nvPicPr>
        <xdr:cNvPr id="135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4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7664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263</xdr:row>
      <xdr:rowOff>0</xdr:rowOff>
    </xdr:from>
    <xdr:ext cx="152400" cy="47625"/>
    <xdr:pic>
      <xdr:nvPicPr>
        <xdr:cNvPr id="135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4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7664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264</xdr:row>
      <xdr:rowOff>0</xdr:rowOff>
    </xdr:from>
    <xdr:ext cx="152400" cy="104775"/>
    <xdr:pic>
      <xdr:nvPicPr>
        <xdr:cNvPr id="135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4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7854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264</xdr:row>
      <xdr:rowOff>0</xdr:rowOff>
    </xdr:from>
    <xdr:ext cx="152400" cy="47625"/>
    <xdr:pic>
      <xdr:nvPicPr>
        <xdr:cNvPr id="135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4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7854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265</xdr:row>
      <xdr:rowOff>0</xdr:rowOff>
    </xdr:from>
    <xdr:ext cx="152400" cy="104775"/>
    <xdr:pic>
      <xdr:nvPicPr>
        <xdr:cNvPr id="135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4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8045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265</xdr:row>
      <xdr:rowOff>0</xdr:rowOff>
    </xdr:from>
    <xdr:ext cx="152400" cy="47625"/>
    <xdr:pic>
      <xdr:nvPicPr>
        <xdr:cNvPr id="135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4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8045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266</xdr:row>
      <xdr:rowOff>0</xdr:rowOff>
    </xdr:from>
    <xdr:ext cx="152400" cy="104775"/>
    <xdr:pic>
      <xdr:nvPicPr>
        <xdr:cNvPr id="136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5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8235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266</xdr:row>
      <xdr:rowOff>0</xdr:rowOff>
    </xdr:from>
    <xdr:ext cx="152400" cy="47625"/>
    <xdr:pic>
      <xdr:nvPicPr>
        <xdr:cNvPr id="136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5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8235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267</xdr:row>
      <xdr:rowOff>0</xdr:rowOff>
    </xdr:from>
    <xdr:ext cx="152400" cy="104775"/>
    <xdr:pic>
      <xdr:nvPicPr>
        <xdr:cNvPr id="136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5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8426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267</xdr:row>
      <xdr:rowOff>0</xdr:rowOff>
    </xdr:from>
    <xdr:ext cx="152400" cy="47625"/>
    <xdr:pic>
      <xdr:nvPicPr>
        <xdr:cNvPr id="136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5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8426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3</xdr:col>
      <xdr:colOff>0</xdr:colOff>
      <xdr:row>265</xdr:row>
      <xdr:rowOff>0</xdr:rowOff>
    </xdr:from>
    <xdr:to>
      <xdr:col>3</xdr:col>
      <xdr:colOff>152400</xdr:colOff>
      <xdr:row>265</xdr:row>
      <xdr:rowOff>152400</xdr:rowOff>
    </xdr:to>
    <xdr:pic>
      <xdr:nvPicPr>
        <xdr:cNvPr id="1364" name="Imagem 3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5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80453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266</xdr:row>
      <xdr:rowOff>0</xdr:rowOff>
    </xdr:from>
    <xdr:to>
      <xdr:col>3</xdr:col>
      <xdr:colOff>152400</xdr:colOff>
      <xdr:row>266</xdr:row>
      <xdr:rowOff>152400</xdr:rowOff>
    </xdr:to>
    <xdr:pic>
      <xdr:nvPicPr>
        <xdr:cNvPr id="1365" name="Imagem 3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5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82358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267</xdr:row>
      <xdr:rowOff>0</xdr:rowOff>
    </xdr:from>
    <xdr:to>
      <xdr:col>3</xdr:col>
      <xdr:colOff>152400</xdr:colOff>
      <xdr:row>267</xdr:row>
      <xdr:rowOff>152400</xdr:rowOff>
    </xdr:to>
    <xdr:pic>
      <xdr:nvPicPr>
        <xdr:cNvPr id="1366" name="Imagem 3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5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84263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268</xdr:row>
      <xdr:rowOff>0</xdr:rowOff>
    </xdr:from>
    <xdr:to>
      <xdr:col>3</xdr:col>
      <xdr:colOff>152400</xdr:colOff>
      <xdr:row>268</xdr:row>
      <xdr:rowOff>152400</xdr:rowOff>
    </xdr:to>
    <xdr:pic>
      <xdr:nvPicPr>
        <xdr:cNvPr id="1367" name="Imagem 3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5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86168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265</xdr:row>
      <xdr:rowOff>0</xdr:rowOff>
    </xdr:from>
    <xdr:ext cx="152400" cy="104775"/>
    <xdr:pic>
      <xdr:nvPicPr>
        <xdr:cNvPr id="136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5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8045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265</xdr:row>
      <xdr:rowOff>0</xdr:rowOff>
    </xdr:from>
    <xdr:ext cx="152400" cy="47625"/>
    <xdr:pic>
      <xdr:nvPicPr>
        <xdr:cNvPr id="136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5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8045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266</xdr:row>
      <xdr:rowOff>0</xdr:rowOff>
    </xdr:from>
    <xdr:ext cx="152400" cy="104775"/>
    <xdr:pic>
      <xdr:nvPicPr>
        <xdr:cNvPr id="137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5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8235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266</xdr:row>
      <xdr:rowOff>0</xdr:rowOff>
    </xdr:from>
    <xdr:ext cx="152400" cy="47625"/>
    <xdr:pic>
      <xdr:nvPicPr>
        <xdr:cNvPr id="137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5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8235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267</xdr:row>
      <xdr:rowOff>0</xdr:rowOff>
    </xdr:from>
    <xdr:ext cx="152400" cy="104775"/>
    <xdr:pic>
      <xdr:nvPicPr>
        <xdr:cNvPr id="137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5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8426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267</xdr:row>
      <xdr:rowOff>0</xdr:rowOff>
    </xdr:from>
    <xdr:ext cx="152400" cy="47625"/>
    <xdr:pic>
      <xdr:nvPicPr>
        <xdr:cNvPr id="137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5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8426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268</xdr:row>
      <xdr:rowOff>0</xdr:rowOff>
    </xdr:from>
    <xdr:ext cx="152400" cy="104775"/>
    <xdr:pic>
      <xdr:nvPicPr>
        <xdr:cNvPr id="137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5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8616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268</xdr:row>
      <xdr:rowOff>0</xdr:rowOff>
    </xdr:from>
    <xdr:ext cx="152400" cy="47625"/>
    <xdr:pic>
      <xdr:nvPicPr>
        <xdr:cNvPr id="137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5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8616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3</xdr:col>
      <xdr:colOff>0</xdr:colOff>
      <xdr:row>267</xdr:row>
      <xdr:rowOff>0</xdr:rowOff>
    </xdr:from>
    <xdr:to>
      <xdr:col>3</xdr:col>
      <xdr:colOff>152400</xdr:colOff>
      <xdr:row>267</xdr:row>
      <xdr:rowOff>152400</xdr:rowOff>
    </xdr:to>
    <xdr:pic>
      <xdr:nvPicPr>
        <xdr:cNvPr id="1376" name="Imagem 3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6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84263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268</xdr:row>
      <xdr:rowOff>0</xdr:rowOff>
    </xdr:from>
    <xdr:to>
      <xdr:col>3</xdr:col>
      <xdr:colOff>152400</xdr:colOff>
      <xdr:row>268</xdr:row>
      <xdr:rowOff>152400</xdr:rowOff>
    </xdr:to>
    <xdr:pic>
      <xdr:nvPicPr>
        <xdr:cNvPr id="1377" name="Imagem 40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6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86168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269</xdr:row>
      <xdr:rowOff>0</xdr:rowOff>
    </xdr:from>
    <xdr:to>
      <xdr:col>3</xdr:col>
      <xdr:colOff>152400</xdr:colOff>
      <xdr:row>269</xdr:row>
      <xdr:rowOff>152400</xdr:rowOff>
    </xdr:to>
    <xdr:pic>
      <xdr:nvPicPr>
        <xdr:cNvPr id="1378" name="Imagem 4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6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88073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267</xdr:row>
      <xdr:rowOff>0</xdr:rowOff>
    </xdr:from>
    <xdr:ext cx="152400" cy="104775"/>
    <xdr:pic>
      <xdr:nvPicPr>
        <xdr:cNvPr id="1379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6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8426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267</xdr:row>
      <xdr:rowOff>0</xdr:rowOff>
    </xdr:from>
    <xdr:ext cx="152400" cy="47625"/>
    <xdr:pic>
      <xdr:nvPicPr>
        <xdr:cNvPr id="1380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6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8426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268</xdr:row>
      <xdr:rowOff>0</xdr:rowOff>
    </xdr:from>
    <xdr:ext cx="152400" cy="104775"/>
    <xdr:pic>
      <xdr:nvPicPr>
        <xdr:cNvPr id="1381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6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8616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268</xdr:row>
      <xdr:rowOff>0</xdr:rowOff>
    </xdr:from>
    <xdr:ext cx="152400" cy="47625"/>
    <xdr:pic>
      <xdr:nvPicPr>
        <xdr:cNvPr id="1382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6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8616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269</xdr:row>
      <xdr:rowOff>0</xdr:rowOff>
    </xdr:from>
    <xdr:ext cx="152400" cy="104775"/>
    <xdr:pic>
      <xdr:nvPicPr>
        <xdr:cNvPr id="1383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6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8807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269</xdr:row>
      <xdr:rowOff>0</xdr:rowOff>
    </xdr:from>
    <xdr:ext cx="152400" cy="47625"/>
    <xdr:pic>
      <xdr:nvPicPr>
        <xdr:cNvPr id="1384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6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8807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3</xdr:col>
      <xdr:colOff>0</xdr:colOff>
      <xdr:row>257</xdr:row>
      <xdr:rowOff>0</xdr:rowOff>
    </xdr:from>
    <xdr:to>
      <xdr:col>3</xdr:col>
      <xdr:colOff>152400</xdr:colOff>
      <xdr:row>257</xdr:row>
      <xdr:rowOff>152400</xdr:rowOff>
    </xdr:to>
    <xdr:pic>
      <xdr:nvPicPr>
        <xdr:cNvPr id="1385" name="Imagem 4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6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63308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258</xdr:row>
      <xdr:rowOff>0</xdr:rowOff>
    </xdr:from>
    <xdr:to>
      <xdr:col>3</xdr:col>
      <xdr:colOff>152400</xdr:colOff>
      <xdr:row>258</xdr:row>
      <xdr:rowOff>152400</xdr:rowOff>
    </xdr:to>
    <xdr:pic>
      <xdr:nvPicPr>
        <xdr:cNvPr id="1386" name="Imagem 4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6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65213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259</xdr:row>
      <xdr:rowOff>0</xdr:rowOff>
    </xdr:from>
    <xdr:to>
      <xdr:col>3</xdr:col>
      <xdr:colOff>152400</xdr:colOff>
      <xdr:row>259</xdr:row>
      <xdr:rowOff>152400</xdr:rowOff>
    </xdr:to>
    <xdr:pic>
      <xdr:nvPicPr>
        <xdr:cNvPr id="1387" name="Imagem 4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6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69023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260</xdr:row>
      <xdr:rowOff>0</xdr:rowOff>
    </xdr:from>
    <xdr:to>
      <xdr:col>3</xdr:col>
      <xdr:colOff>152400</xdr:colOff>
      <xdr:row>260</xdr:row>
      <xdr:rowOff>152400</xdr:rowOff>
    </xdr:to>
    <xdr:pic>
      <xdr:nvPicPr>
        <xdr:cNvPr id="1388" name="Imagem 4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6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70928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261</xdr:row>
      <xdr:rowOff>0</xdr:rowOff>
    </xdr:from>
    <xdr:to>
      <xdr:col>3</xdr:col>
      <xdr:colOff>152400</xdr:colOff>
      <xdr:row>261</xdr:row>
      <xdr:rowOff>152400</xdr:rowOff>
    </xdr:to>
    <xdr:pic>
      <xdr:nvPicPr>
        <xdr:cNvPr id="1389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6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72833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262</xdr:row>
      <xdr:rowOff>0</xdr:rowOff>
    </xdr:from>
    <xdr:to>
      <xdr:col>3</xdr:col>
      <xdr:colOff>152400</xdr:colOff>
      <xdr:row>262</xdr:row>
      <xdr:rowOff>152400</xdr:rowOff>
    </xdr:to>
    <xdr:pic>
      <xdr:nvPicPr>
        <xdr:cNvPr id="1390" name="Imagem 4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6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74738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263</xdr:row>
      <xdr:rowOff>0</xdr:rowOff>
    </xdr:from>
    <xdr:to>
      <xdr:col>3</xdr:col>
      <xdr:colOff>152400</xdr:colOff>
      <xdr:row>263</xdr:row>
      <xdr:rowOff>152400</xdr:rowOff>
    </xdr:to>
    <xdr:pic>
      <xdr:nvPicPr>
        <xdr:cNvPr id="1391" name="Imagem 4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6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76643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264</xdr:row>
      <xdr:rowOff>0</xdr:rowOff>
    </xdr:from>
    <xdr:to>
      <xdr:col>3</xdr:col>
      <xdr:colOff>152400</xdr:colOff>
      <xdr:row>264</xdr:row>
      <xdr:rowOff>152400</xdr:rowOff>
    </xdr:to>
    <xdr:pic>
      <xdr:nvPicPr>
        <xdr:cNvPr id="1392" name="Imagem 4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7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78548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265</xdr:row>
      <xdr:rowOff>0</xdr:rowOff>
    </xdr:from>
    <xdr:to>
      <xdr:col>3</xdr:col>
      <xdr:colOff>152400</xdr:colOff>
      <xdr:row>265</xdr:row>
      <xdr:rowOff>152400</xdr:rowOff>
    </xdr:to>
    <xdr:pic>
      <xdr:nvPicPr>
        <xdr:cNvPr id="1393" name="Imagem 50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7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80453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266</xdr:row>
      <xdr:rowOff>0</xdr:rowOff>
    </xdr:from>
    <xdr:to>
      <xdr:col>3</xdr:col>
      <xdr:colOff>152400</xdr:colOff>
      <xdr:row>266</xdr:row>
      <xdr:rowOff>152400</xdr:rowOff>
    </xdr:to>
    <xdr:pic>
      <xdr:nvPicPr>
        <xdr:cNvPr id="1394" name="Imagem 5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7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82358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267</xdr:row>
      <xdr:rowOff>0</xdr:rowOff>
    </xdr:from>
    <xdr:to>
      <xdr:col>3</xdr:col>
      <xdr:colOff>152400</xdr:colOff>
      <xdr:row>267</xdr:row>
      <xdr:rowOff>152400</xdr:rowOff>
    </xdr:to>
    <xdr:pic>
      <xdr:nvPicPr>
        <xdr:cNvPr id="1395" name="Imagem 5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7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84263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268</xdr:row>
      <xdr:rowOff>0</xdr:rowOff>
    </xdr:from>
    <xdr:to>
      <xdr:col>3</xdr:col>
      <xdr:colOff>152400</xdr:colOff>
      <xdr:row>268</xdr:row>
      <xdr:rowOff>152400</xdr:rowOff>
    </xdr:to>
    <xdr:pic>
      <xdr:nvPicPr>
        <xdr:cNvPr id="1396" name="Imagem 5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7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86168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269</xdr:row>
      <xdr:rowOff>0</xdr:rowOff>
    </xdr:from>
    <xdr:to>
      <xdr:col>3</xdr:col>
      <xdr:colOff>152400</xdr:colOff>
      <xdr:row>269</xdr:row>
      <xdr:rowOff>152400</xdr:rowOff>
    </xdr:to>
    <xdr:pic>
      <xdr:nvPicPr>
        <xdr:cNvPr id="1397" name="Imagem 5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7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88073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257</xdr:row>
      <xdr:rowOff>0</xdr:rowOff>
    </xdr:from>
    <xdr:ext cx="152400" cy="104775"/>
    <xdr:pic>
      <xdr:nvPicPr>
        <xdr:cNvPr id="139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7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6330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257</xdr:row>
      <xdr:rowOff>0</xdr:rowOff>
    </xdr:from>
    <xdr:ext cx="152400" cy="47625"/>
    <xdr:pic>
      <xdr:nvPicPr>
        <xdr:cNvPr id="139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7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6330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258</xdr:row>
      <xdr:rowOff>0</xdr:rowOff>
    </xdr:from>
    <xdr:ext cx="152400" cy="104775"/>
    <xdr:pic>
      <xdr:nvPicPr>
        <xdr:cNvPr id="140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7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6521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258</xdr:row>
      <xdr:rowOff>0</xdr:rowOff>
    </xdr:from>
    <xdr:ext cx="152400" cy="47625"/>
    <xdr:pic>
      <xdr:nvPicPr>
        <xdr:cNvPr id="140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7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6521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259</xdr:row>
      <xdr:rowOff>0</xdr:rowOff>
    </xdr:from>
    <xdr:ext cx="152400" cy="104775"/>
    <xdr:pic>
      <xdr:nvPicPr>
        <xdr:cNvPr id="140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7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6902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259</xdr:row>
      <xdr:rowOff>0</xdr:rowOff>
    </xdr:from>
    <xdr:ext cx="152400" cy="47625"/>
    <xdr:pic>
      <xdr:nvPicPr>
        <xdr:cNvPr id="140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7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6902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260</xdr:row>
      <xdr:rowOff>0</xdr:rowOff>
    </xdr:from>
    <xdr:ext cx="152400" cy="104775"/>
    <xdr:pic>
      <xdr:nvPicPr>
        <xdr:cNvPr id="140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7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7092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260</xdr:row>
      <xdr:rowOff>0</xdr:rowOff>
    </xdr:from>
    <xdr:ext cx="152400" cy="47625"/>
    <xdr:pic>
      <xdr:nvPicPr>
        <xdr:cNvPr id="140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7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7092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261</xdr:row>
      <xdr:rowOff>0</xdr:rowOff>
    </xdr:from>
    <xdr:ext cx="152400" cy="104775"/>
    <xdr:pic>
      <xdr:nvPicPr>
        <xdr:cNvPr id="140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7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7283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261</xdr:row>
      <xdr:rowOff>0</xdr:rowOff>
    </xdr:from>
    <xdr:ext cx="152400" cy="47625"/>
    <xdr:pic>
      <xdr:nvPicPr>
        <xdr:cNvPr id="140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7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7283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262</xdr:row>
      <xdr:rowOff>0</xdr:rowOff>
    </xdr:from>
    <xdr:ext cx="152400" cy="104775"/>
    <xdr:pic>
      <xdr:nvPicPr>
        <xdr:cNvPr id="140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8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7473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262</xdr:row>
      <xdr:rowOff>0</xdr:rowOff>
    </xdr:from>
    <xdr:ext cx="152400" cy="47625"/>
    <xdr:pic>
      <xdr:nvPicPr>
        <xdr:cNvPr id="140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8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7473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263</xdr:row>
      <xdr:rowOff>0</xdr:rowOff>
    </xdr:from>
    <xdr:ext cx="152400" cy="104775"/>
    <xdr:pic>
      <xdr:nvPicPr>
        <xdr:cNvPr id="141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8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7664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263</xdr:row>
      <xdr:rowOff>0</xdr:rowOff>
    </xdr:from>
    <xdr:ext cx="152400" cy="47625"/>
    <xdr:pic>
      <xdr:nvPicPr>
        <xdr:cNvPr id="141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8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7664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264</xdr:row>
      <xdr:rowOff>0</xdr:rowOff>
    </xdr:from>
    <xdr:ext cx="152400" cy="104775"/>
    <xdr:pic>
      <xdr:nvPicPr>
        <xdr:cNvPr id="141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8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7854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264</xdr:row>
      <xdr:rowOff>0</xdr:rowOff>
    </xdr:from>
    <xdr:ext cx="152400" cy="47625"/>
    <xdr:pic>
      <xdr:nvPicPr>
        <xdr:cNvPr id="141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8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7854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265</xdr:row>
      <xdr:rowOff>0</xdr:rowOff>
    </xdr:from>
    <xdr:ext cx="152400" cy="104775"/>
    <xdr:pic>
      <xdr:nvPicPr>
        <xdr:cNvPr id="141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8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8045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265</xdr:row>
      <xdr:rowOff>0</xdr:rowOff>
    </xdr:from>
    <xdr:ext cx="152400" cy="47625"/>
    <xdr:pic>
      <xdr:nvPicPr>
        <xdr:cNvPr id="141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8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8045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266</xdr:row>
      <xdr:rowOff>0</xdr:rowOff>
    </xdr:from>
    <xdr:ext cx="152400" cy="104775"/>
    <xdr:pic>
      <xdr:nvPicPr>
        <xdr:cNvPr id="141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8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8235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266</xdr:row>
      <xdr:rowOff>0</xdr:rowOff>
    </xdr:from>
    <xdr:ext cx="152400" cy="47625"/>
    <xdr:pic>
      <xdr:nvPicPr>
        <xdr:cNvPr id="141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8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8235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267</xdr:row>
      <xdr:rowOff>0</xdr:rowOff>
    </xdr:from>
    <xdr:ext cx="152400" cy="104775"/>
    <xdr:pic>
      <xdr:nvPicPr>
        <xdr:cNvPr id="141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8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8426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267</xdr:row>
      <xdr:rowOff>0</xdr:rowOff>
    </xdr:from>
    <xdr:ext cx="152400" cy="47625"/>
    <xdr:pic>
      <xdr:nvPicPr>
        <xdr:cNvPr id="141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8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8426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268</xdr:row>
      <xdr:rowOff>0</xdr:rowOff>
    </xdr:from>
    <xdr:ext cx="152400" cy="104775"/>
    <xdr:pic>
      <xdr:nvPicPr>
        <xdr:cNvPr id="142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8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8616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268</xdr:row>
      <xdr:rowOff>0</xdr:rowOff>
    </xdr:from>
    <xdr:ext cx="152400" cy="47625"/>
    <xdr:pic>
      <xdr:nvPicPr>
        <xdr:cNvPr id="142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8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8616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269</xdr:row>
      <xdr:rowOff>0</xdr:rowOff>
    </xdr:from>
    <xdr:ext cx="152400" cy="104775"/>
    <xdr:pic>
      <xdr:nvPicPr>
        <xdr:cNvPr id="142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8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8807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269</xdr:row>
      <xdr:rowOff>0</xdr:rowOff>
    </xdr:from>
    <xdr:ext cx="152400" cy="47625"/>
    <xdr:pic>
      <xdr:nvPicPr>
        <xdr:cNvPr id="142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8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8807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270</xdr:row>
      <xdr:rowOff>0</xdr:rowOff>
    </xdr:from>
    <xdr:ext cx="152400" cy="104775"/>
    <xdr:pic>
      <xdr:nvPicPr>
        <xdr:cNvPr id="142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9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8997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270</xdr:row>
      <xdr:rowOff>0</xdr:rowOff>
    </xdr:from>
    <xdr:ext cx="152400" cy="47625"/>
    <xdr:pic>
      <xdr:nvPicPr>
        <xdr:cNvPr id="142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9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8997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270</xdr:row>
      <xdr:rowOff>0</xdr:rowOff>
    </xdr:from>
    <xdr:ext cx="152400" cy="104775"/>
    <xdr:pic>
      <xdr:nvPicPr>
        <xdr:cNvPr id="142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9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8997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270</xdr:row>
      <xdr:rowOff>0</xdr:rowOff>
    </xdr:from>
    <xdr:ext cx="152400" cy="47625"/>
    <xdr:pic>
      <xdr:nvPicPr>
        <xdr:cNvPr id="142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9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8997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260</xdr:row>
      <xdr:rowOff>0</xdr:rowOff>
    </xdr:from>
    <xdr:ext cx="152400" cy="104775"/>
    <xdr:pic>
      <xdr:nvPicPr>
        <xdr:cNvPr id="142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9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7092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260</xdr:row>
      <xdr:rowOff>0</xdr:rowOff>
    </xdr:from>
    <xdr:ext cx="152400" cy="47625"/>
    <xdr:pic>
      <xdr:nvPicPr>
        <xdr:cNvPr id="142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9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7092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261</xdr:row>
      <xdr:rowOff>0</xdr:rowOff>
    </xdr:from>
    <xdr:ext cx="152400" cy="104775"/>
    <xdr:pic>
      <xdr:nvPicPr>
        <xdr:cNvPr id="143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9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7283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261</xdr:row>
      <xdr:rowOff>0</xdr:rowOff>
    </xdr:from>
    <xdr:ext cx="152400" cy="47625"/>
    <xdr:pic>
      <xdr:nvPicPr>
        <xdr:cNvPr id="143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9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7283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262</xdr:row>
      <xdr:rowOff>0</xdr:rowOff>
    </xdr:from>
    <xdr:ext cx="152400" cy="104775"/>
    <xdr:pic>
      <xdr:nvPicPr>
        <xdr:cNvPr id="143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9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7473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262</xdr:row>
      <xdr:rowOff>0</xdr:rowOff>
    </xdr:from>
    <xdr:ext cx="152400" cy="47625"/>
    <xdr:pic>
      <xdr:nvPicPr>
        <xdr:cNvPr id="143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9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7473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263</xdr:row>
      <xdr:rowOff>0</xdr:rowOff>
    </xdr:from>
    <xdr:ext cx="152400" cy="104775"/>
    <xdr:pic>
      <xdr:nvPicPr>
        <xdr:cNvPr id="143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9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7664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263</xdr:row>
      <xdr:rowOff>0</xdr:rowOff>
    </xdr:from>
    <xdr:ext cx="152400" cy="47625"/>
    <xdr:pic>
      <xdr:nvPicPr>
        <xdr:cNvPr id="143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9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7664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264</xdr:row>
      <xdr:rowOff>0</xdr:rowOff>
    </xdr:from>
    <xdr:ext cx="152400" cy="104775"/>
    <xdr:pic>
      <xdr:nvPicPr>
        <xdr:cNvPr id="143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9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7854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264</xdr:row>
      <xdr:rowOff>0</xdr:rowOff>
    </xdr:from>
    <xdr:ext cx="152400" cy="47625"/>
    <xdr:pic>
      <xdr:nvPicPr>
        <xdr:cNvPr id="143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9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7854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265</xdr:row>
      <xdr:rowOff>0</xdr:rowOff>
    </xdr:from>
    <xdr:ext cx="152400" cy="104775"/>
    <xdr:pic>
      <xdr:nvPicPr>
        <xdr:cNvPr id="143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9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8045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265</xdr:row>
      <xdr:rowOff>0</xdr:rowOff>
    </xdr:from>
    <xdr:ext cx="152400" cy="47625"/>
    <xdr:pic>
      <xdr:nvPicPr>
        <xdr:cNvPr id="143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9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8045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266</xdr:row>
      <xdr:rowOff>0</xdr:rowOff>
    </xdr:from>
    <xdr:ext cx="152400" cy="104775"/>
    <xdr:pic>
      <xdr:nvPicPr>
        <xdr:cNvPr id="144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A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8235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266</xdr:row>
      <xdr:rowOff>0</xdr:rowOff>
    </xdr:from>
    <xdr:ext cx="152400" cy="47625"/>
    <xdr:pic>
      <xdr:nvPicPr>
        <xdr:cNvPr id="144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A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8235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267</xdr:row>
      <xdr:rowOff>0</xdr:rowOff>
    </xdr:from>
    <xdr:ext cx="152400" cy="104775"/>
    <xdr:pic>
      <xdr:nvPicPr>
        <xdr:cNvPr id="144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A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8426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267</xdr:row>
      <xdr:rowOff>0</xdr:rowOff>
    </xdr:from>
    <xdr:ext cx="152400" cy="47625"/>
    <xdr:pic>
      <xdr:nvPicPr>
        <xdr:cNvPr id="144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A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8426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267</xdr:row>
      <xdr:rowOff>0</xdr:rowOff>
    </xdr:from>
    <xdr:ext cx="152400" cy="104775"/>
    <xdr:pic>
      <xdr:nvPicPr>
        <xdr:cNvPr id="144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A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8426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267</xdr:row>
      <xdr:rowOff>0</xdr:rowOff>
    </xdr:from>
    <xdr:ext cx="152400" cy="47625"/>
    <xdr:pic>
      <xdr:nvPicPr>
        <xdr:cNvPr id="144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A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8426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268</xdr:row>
      <xdr:rowOff>0</xdr:rowOff>
    </xdr:from>
    <xdr:ext cx="152400" cy="104775"/>
    <xdr:pic>
      <xdr:nvPicPr>
        <xdr:cNvPr id="144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A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8616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268</xdr:row>
      <xdr:rowOff>0</xdr:rowOff>
    </xdr:from>
    <xdr:ext cx="152400" cy="47625"/>
    <xdr:pic>
      <xdr:nvPicPr>
        <xdr:cNvPr id="144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A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8616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269</xdr:row>
      <xdr:rowOff>0</xdr:rowOff>
    </xdr:from>
    <xdr:ext cx="152400" cy="104775"/>
    <xdr:pic>
      <xdr:nvPicPr>
        <xdr:cNvPr id="144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A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8807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269</xdr:row>
      <xdr:rowOff>0</xdr:rowOff>
    </xdr:from>
    <xdr:ext cx="152400" cy="47625"/>
    <xdr:pic>
      <xdr:nvPicPr>
        <xdr:cNvPr id="144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A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8807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270</xdr:row>
      <xdr:rowOff>0</xdr:rowOff>
    </xdr:from>
    <xdr:ext cx="152400" cy="104775"/>
    <xdr:pic>
      <xdr:nvPicPr>
        <xdr:cNvPr id="145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A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8997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270</xdr:row>
      <xdr:rowOff>0</xdr:rowOff>
    </xdr:from>
    <xdr:ext cx="152400" cy="47625"/>
    <xdr:pic>
      <xdr:nvPicPr>
        <xdr:cNvPr id="145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A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8997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271</xdr:row>
      <xdr:rowOff>0</xdr:rowOff>
    </xdr:from>
    <xdr:ext cx="152400" cy="104775"/>
    <xdr:pic>
      <xdr:nvPicPr>
        <xdr:cNvPr id="145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A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9188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271</xdr:row>
      <xdr:rowOff>0</xdr:rowOff>
    </xdr:from>
    <xdr:ext cx="152400" cy="47625"/>
    <xdr:pic>
      <xdr:nvPicPr>
        <xdr:cNvPr id="145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A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9188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267</xdr:row>
      <xdr:rowOff>0</xdr:rowOff>
    </xdr:from>
    <xdr:ext cx="152400" cy="104775"/>
    <xdr:pic>
      <xdr:nvPicPr>
        <xdr:cNvPr id="145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A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8426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267</xdr:row>
      <xdr:rowOff>0</xdr:rowOff>
    </xdr:from>
    <xdr:ext cx="152400" cy="47625"/>
    <xdr:pic>
      <xdr:nvPicPr>
        <xdr:cNvPr id="145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A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8426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268</xdr:row>
      <xdr:rowOff>0</xdr:rowOff>
    </xdr:from>
    <xdr:ext cx="152400" cy="104775"/>
    <xdr:pic>
      <xdr:nvPicPr>
        <xdr:cNvPr id="145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B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8616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268</xdr:row>
      <xdr:rowOff>0</xdr:rowOff>
    </xdr:from>
    <xdr:ext cx="152400" cy="47625"/>
    <xdr:pic>
      <xdr:nvPicPr>
        <xdr:cNvPr id="145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B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8616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269</xdr:row>
      <xdr:rowOff>0</xdr:rowOff>
    </xdr:from>
    <xdr:ext cx="152400" cy="104775"/>
    <xdr:pic>
      <xdr:nvPicPr>
        <xdr:cNvPr id="145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B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8807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269</xdr:row>
      <xdr:rowOff>0</xdr:rowOff>
    </xdr:from>
    <xdr:ext cx="152400" cy="47625"/>
    <xdr:pic>
      <xdr:nvPicPr>
        <xdr:cNvPr id="145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B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8807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270</xdr:row>
      <xdr:rowOff>0</xdr:rowOff>
    </xdr:from>
    <xdr:ext cx="152400" cy="104775"/>
    <xdr:pic>
      <xdr:nvPicPr>
        <xdr:cNvPr id="146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B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8997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270</xdr:row>
      <xdr:rowOff>0</xdr:rowOff>
    </xdr:from>
    <xdr:ext cx="152400" cy="47625"/>
    <xdr:pic>
      <xdr:nvPicPr>
        <xdr:cNvPr id="146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B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8997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270</xdr:row>
      <xdr:rowOff>0</xdr:rowOff>
    </xdr:from>
    <xdr:ext cx="152400" cy="104775"/>
    <xdr:pic>
      <xdr:nvPicPr>
        <xdr:cNvPr id="146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B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8997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270</xdr:row>
      <xdr:rowOff>0</xdr:rowOff>
    </xdr:from>
    <xdr:ext cx="152400" cy="47625"/>
    <xdr:pic>
      <xdr:nvPicPr>
        <xdr:cNvPr id="146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B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8997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271</xdr:row>
      <xdr:rowOff>0</xdr:rowOff>
    </xdr:from>
    <xdr:ext cx="152400" cy="104775"/>
    <xdr:pic>
      <xdr:nvPicPr>
        <xdr:cNvPr id="146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B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9188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271</xdr:row>
      <xdr:rowOff>0</xdr:rowOff>
    </xdr:from>
    <xdr:ext cx="152400" cy="47625"/>
    <xdr:pic>
      <xdr:nvPicPr>
        <xdr:cNvPr id="146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B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9188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272</xdr:row>
      <xdr:rowOff>0</xdr:rowOff>
    </xdr:from>
    <xdr:ext cx="152400" cy="104775"/>
    <xdr:pic>
      <xdr:nvPicPr>
        <xdr:cNvPr id="146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B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9378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272</xdr:row>
      <xdr:rowOff>0</xdr:rowOff>
    </xdr:from>
    <xdr:ext cx="152400" cy="47625"/>
    <xdr:pic>
      <xdr:nvPicPr>
        <xdr:cNvPr id="146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B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9378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268</xdr:row>
      <xdr:rowOff>0</xdr:rowOff>
    </xdr:from>
    <xdr:ext cx="152400" cy="104775"/>
    <xdr:pic>
      <xdr:nvPicPr>
        <xdr:cNvPr id="146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B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8616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268</xdr:row>
      <xdr:rowOff>0</xdr:rowOff>
    </xdr:from>
    <xdr:ext cx="152400" cy="47625"/>
    <xdr:pic>
      <xdr:nvPicPr>
        <xdr:cNvPr id="146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B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8616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269</xdr:row>
      <xdr:rowOff>0</xdr:rowOff>
    </xdr:from>
    <xdr:ext cx="152400" cy="104775"/>
    <xdr:pic>
      <xdr:nvPicPr>
        <xdr:cNvPr id="147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B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8807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269</xdr:row>
      <xdr:rowOff>0</xdr:rowOff>
    </xdr:from>
    <xdr:ext cx="152400" cy="47625"/>
    <xdr:pic>
      <xdr:nvPicPr>
        <xdr:cNvPr id="147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B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8807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270</xdr:row>
      <xdr:rowOff>0</xdr:rowOff>
    </xdr:from>
    <xdr:ext cx="152400" cy="104775"/>
    <xdr:pic>
      <xdr:nvPicPr>
        <xdr:cNvPr id="147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C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8997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270</xdr:row>
      <xdr:rowOff>0</xdr:rowOff>
    </xdr:from>
    <xdr:ext cx="152400" cy="47625"/>
    <xdr:pic>
      <xdr:nvPicPr>
        <xdr:cNvPr id="147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C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8997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271</xdr:row>
      <xdr:rowOff>0</xdr:rowOff>
    </xdr:from>
    <xdr:ext cx="152400" cy="104775"/>
    <xdr:pic>
      <xdr:nvPicPr>
        <xdr:cNvPr id="147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C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9188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271</xdr:row>
      <xdr:rowOff>0</xdr:rowOff>
    </xdr:from>
    <xdr:ext cx="152400" cy="47625"/>
    <xdr:pic>
      <xdr:nvPicPr>
        <xdr:cNvPr id="147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C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9188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272</xdr:row>
      <xdr:rowOff>0</xdr:rowOff>
    </xdr:from>
    <xdr:ext cx="152400" cy="104775"/>
    <xdr:pic>
      <xdr:nvPicPr>
        <xdr:cNvPr id="147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C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9378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272</xdr:row>
      <xdr:rowOff>0</xdr:rowOff>
    </xdr:from>
    <xdr:ext cx="152400" cy="47625"/>
    <xdr:pic>
      <xdr:nvPicPr>
        <xdr:cNvPr id="147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C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9378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273</xdr:row>
      <xdr:rowOff>0</xdr:rowOff>
    </xdr:from>
    <xdr:ext cx="152400" cy="104775"/>
    <xdr:pic>
      <xdr:nvPicPr>
        <xdr:cNvPr id="147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C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9569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273</xdr:row>
      <xdr:rowOff>0</xdr:rowOff>
    </xdr:from>
    <xdr:ext cx="152400" cy="47625"/>
    <xdr:pic>
      <xdr:nvPicPr>
        <xdr:cNvPr id="147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C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9569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3</xdr:col>
      <xdr:colOff>0</xdr:colOff>
      <xdr:row>274</xdr:row>
      <xdr:rowOff>0</xdr:rowOff>
    </xdr:from>
    <xdr:to>
      <xdr:col>3</xdr:col>
      <xdr:colOff>152400</xdr:colOff>
      <xdr:row>274</xdr:row>
      <xdr:rowOff>152400</xdr:rowOff>
    </xdr:to>
    <xdr:pic>
      <xdr:nvPicPr>
        <xdr:cNvPr id="1480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C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97598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275</xdr:row>
      <xdr:rowOff>0</xdr:rowOff>
    </xdr:from>
    <xdr:to>
      <xdr:col>3</xdr:col>
      <xdr:colOff>152400</xdr:colOff>
      <xdr:row>275</xdr:row>
      <xdr:rowOff>152400</xdr:rowOff>
    </xdr:to>
    <xdr:pic>
      <xdr:nvPicPr>
        <xdr:cNvPr id="1481" name="Imagem 1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C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99503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276</xdr:row>
      <xdr:rowOff>0</xdr:rowOff>
    </xdr:from>
    <xdr:to>
      <xdr:col>3</xdr:col>
      <xdr:colOff>152400</xdr:colOff>
      <xdr:row>276</xdr:row>
      <xdr:rowOff>152400</xdr:rowOff>
    </xdr:to>
    <xdr:pic>
      <xdr:nvPicPr>
        <xdr:cNvPr id="1482" name="Imagem 1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C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601408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277</xdr:row>
      <xdr:rowOff>0</xdr:rowOff>
    </xdr:from>
    <xdr:to>
      <xdr:col>3</xdr:col>
      <xdr:colOff>152400</xdr:colOff>
      <xdr:row>277</xdr:row>
      <xdr:rowOff>152400</xdr:rowOff>
    </xdr:to>
    <xdr:pic>
      <xdr:nvPicPr>
        <xdr:cNvPr id="1483" name="Imagem 1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C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603313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274</xdr:row>
      <xdr:rowOff>0</xdr:rowOff>
    </xdr:from>
    <xdr:ext cx="152400" cy="104775"/>
    <xdr:pic>
      <xdr:nvPicPr>
        <xdr:cNvPr id="148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C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9759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274</xdr:row>
      <xdr:rowOff>0</xdr:rowOff>
    </xdr:from>
    <xdr:ext cx="152400" cy="47625"/>
    <xdr:pic>
      <xdr:nvPicPr>
        <xdr:cNvPr id="148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C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9759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275</xdr:row>
      <xdr:rowOff>0</xdr:rowOff>
    </xdr:from>
    <xdr:ext cx="152400" cy="104775"/>
    <xdr:pic>
      <xdr:nvPicPr>
        <xdr:cNvPr id="148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C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9950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275</xdr:row>
      <xdr:rowOff>0</xdr:rowOff>
    </xdr:from>
    <xdr:ext cx="152400" cy="47625"/>
    <xdr:pic>
      <xdr:nvPicPr>
        <xdr:cNvPr id="148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C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9950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276</xdr:row>
      <xdr:rowOff>0</xdr:rowOff>
    </xdr:from>
    <xdr:ext cx="152400" cy="104775"/>
    <xdr:pic>
      <xdr:nvPicPr>
        <xdr:cNvPr id="148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D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60140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276</xdr:row>
      <xdr:rowOff>0</xdr:rowOff>
    </xdr:from>
    <xdr:ext cx="152400" cy="47625"/>
    <xdr:pic>
      <xdr:nvPicPr>
        <xdr:cNvPr id="148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D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60140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277</xdr:row>
      <xdr:rowOff>0</xdr:rowOff>
    </xdr:from>
    <xdr:ext cx="152400" cy="104775"/>
    <xdr:pic>
      <xdr:nvPicPr>
        <xdr:cNvPr id="149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D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60331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277</xdr:row>
      <xdr:rowOff>0</xdr:rowOff>
    </xdr:from>
    <xdr:ext cx="152400" cy="47625"/>
    <xdr:pic>
      <xdr:nvPicPr>
        <xdr:cNvPr id="149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D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60331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3</xdr:col>
      <xdr:colOff>0</xdr:colOff>
      <xdr:row>274</xdr:row>
      <xdr:rowOff>0</xdr:rowOff>
    </xdr:from>
    <xdr:to>
      <xdr:col>3</xdr:col>
      <xdr:colOff>152400</xdr:colOff>
      <xdr:row>274</xdr:row>
      <xdr:rowOff>152400</xdr:rowOff>
    </xdr:to>
    <xdr:pic>
      <xdr:nvPicPr>
        <xdr:cNvPr id="1492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D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97598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275</xdr:row>
      <xdr:rowOff>0</xdr:rowOff>
    </xdr:from>
    <xdr:to>
      <xdr:col>3</xdr:col>
      <xdr:colOff>152400</xdr:colOff>
      <xdr:row>275</xdr:row>
      <xdr:rowOff>152400</xdr:rowOff>
    </xdr:to>
    <xdr:pic>
      <xdr:nvPicPr>
        <xdr:cNvPr id="1493" name="Imagem 1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D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99503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276</xdr:row>
      <xdr:rowOff>0</xdr:rowOff>
    </xdr:from>
    <xdr:to>
      <xdr:col>3</xdr:col>
      <xdr:colOff>152400</xdr:colOff>
      <xdr:row>276</xdr:row>
      <xdr:rowOff>152400</xdr:rowOff>
    </xdr:to>
    <xdr:pic>
      <xdr:nvPicPr>
        <xdr:cNvPr id="1494" name="Imagem 1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D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601408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277</xdr:row>
      <xdr:rowOff>0</xdr:rowOff>
    </xdr:from>
    <xdr:to>
      <xdr:col>3</xdr:col>
      <xdr:colOff>152400</xdr:colOff>
      <xdr:row>277</xdr:row>
      <xdr:rowOff>152400</xdr:rowOff>
    </xdr:to>
    <xdr:pic>
      <xdr:nvPicPr>
        <xdr:cNvPr id="1495" name="Imagem 1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D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603313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264</xdr:row>
      <xdr:rowOff>0</xdr:rowOff>
    </xdr:from>
    <xdr:to>
      <xdr:col>3</xdr:col>
      <xdr:colOff>152400</xdr:colOff>
      <xdr:row>264</xdr:row>
      <xdr:rowOff>152400</xdr:rowOff>
    </xdr:to>
    <xdr:pic>
      <xdr:nvPicPr>
        <xdr:cNvPr id="1496" name="Imagem 1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D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78548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265</xdr:row>
      <xdr:rowOff>0</xdr:rowOff>
    </xdr:from>
    <xdr:to>
      <xdr:col>3</xdr:col>
      <xdr:colOff>152400</xdr:colOff>
      <xdr:row>265</xdr:row>
      <xdr:rowOff>152400</xdr:rowOff>
    </xdr:to>
    <xdr:pic>
      <xdr:nvPicPr>
        <xdr:cNvPr id="1497" name="Imagem 1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D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80453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266</xdr:row>
      <xdr:rowOff>0</xdr:rowOff>
    </xdr:from>
    <xdr:to>
      <xdr:col>3</xdr:col>
      <xdr:colOff>152400</xdr:colOff>
      <xdr:row>266</xdr:row>
      <xdr:rowOff>152400</xdr:rowOff>
    </xdr:to>
    <xdr:pic>
      <xdr:nvPicPr>
        <xdr:cNvPr id="1498" name="Imagem 1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D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82358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267</xdr:row>
      <xdr:rowOff>0</xdr:rowOff>
    </xdr:from>
    <xdr:to>
      <xdr:col>3</xdr:col>
      <xdr:colOff>152400</xdr:colOff>
      <xdr:row>267</xdr:row>
      <xdr:rowOff>152400</xdr:rowOff>
    </xdr:to>
    <xdr:pic>
      <xdr:nvPicPr>
        <xdr:cNvPr id="1499" name="Imagem 1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D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84263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268</xdr:row>
      <xdr:rowOff>0</xdr:rowOff>
    </xdr:from>
    <xdr:to>
      <xdr:col>3</xdr:col>
      <xdr:colOff>152400</xdr:colOff>
      <xdr:row>268</xdr:row>
      <xdr:rowOff>152400</xdr:rowOff>
    </xdr:to>
    <xdr:pic>
      <xdr:nvPicPr>
        <xdr:cNvPr id="1500" name="Imagem 1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D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86168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269</xdr:row>
      <xdr:rowOff>0</xdr:rowOff>
    </xdr:from>
    <xdr:to>
      <xdr:col>3</xdr:col>
      <xdr:colOff>152400</xdr:colOff>
      <xdr:row>269</xdr:row>
      <xdr:rowOff>152400</xdr:rowOff>
    </xdr:to>
    <xdr:pic>
      <xdr:nvPicPr>
        <xdr:cNvPr id="1501" name="Imagem 20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D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88073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270</xdr:row>
      <xdr:rowOff>0</xdr:rowOff>
    </xdr:from>
    <xdr:to>
      <xdr:col>3</xdr:col>
      <xdr:colOff>152400</xdr:colOff>
      <xdr:row>270</xdr:row>
      <xdr:rowOff>152400</xdr:rowOff>
    </xdr:to>
    <xdr:pic>
      <xdr:nvPicPr>
        <xdr:cNvPr id="1502" name="Imagem 2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D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89978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271</xdr:row>
      <xdr:rowOff>0</xdr:rowOff>
    </xdr:from>
    <xdr:to>
      <xdr:col>3</xdr:col>
      <xdr:colOff>152400</xdr:colOff>
      <xdr:row>271</xdr:row>
      <xdr:rowOff>152400</xdr:rowOff>
    </xdr:to>
    <xdr:pic>
      <xdr:nvPicPr>
        <xdr:cNvPr id="1503" name="Imagem 2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D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91883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272</xdr:row>
      <xdr:rowOff>0</xdr:rowOff>
    </xdr:from>
    <xdr:to>
      <xdr:col>3</xdr:col>
      <xdr:colOff>152400</xdr:colOff>
      <xdr:row>272</xdr:row>
      <xdr:rowOff>152400</xdr:rowOff>
    </xdr:to>
    <xdr:pic>
      <xdr:nvPicPr>
        <xdr:cNvPr id="1504" name="Imagem 2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E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93788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273</xdr:row>
      <xdr:rowOff>0</xdr:rowOff>
    </xdr:from>
    <xdr:to>
      <xdr:col>3</xdr:col>
      <xdr:colOff>152400</xdr:colOff>
      <xdr:row>273</xdr:row>
      <xdr:rowOff>152400</xdr:rowOff>
    </xdr:to>
    <xdr:pic>
      <xdr:nvPicPr>
        <xdr:cNvPr id="1505" name="Imagem 2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E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95693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274</xdr:row>
      <xdr:rowOff>0</xdr:rowOff>
    </xdr:from>
    <xdr:to>
      <xdr:col>3</xdr:col>
      <xdr:colOff>152400</xdr:colOff>
      <xdr:row>274</xdr:row>
      <xdr:rowOff>152400</xdr:rowOff>
    </xdr:to>
    <xdr:pic>
      <xdr:nvPicPr>
        <xdr:cNvPr id="1506" name="Imagem 2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E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97598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275</xdr:row>
      <xdr:rowOff>0</xdr:rowOff>
    </xdr:from>
    <xdr:to>
      <xdr:col>3</xdr:col>
      <xdr:colOff>152400</xdr:colOff>
      <xdr:row>275</xdr:row>
      <xdr:rowOff>152400</xdr:rowOff>
    </xdr:to>
    <xdr:pic>
      <xdr:nvPicPr>
        <xdr:cNvPr id="1507" name="Imagem 2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E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99503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276</xdr:row>
      <xdr:rowOff>0</xdr:rowOff>
    </xdr:from>
    <xdr:to>
      <xdr:col>3</xdr:col>
      <xdr:colOff>152400</xdr:colOff>
      <xdr:row>276</xdr:row>
      <xdr:rowOff>152400</xdr:rowOff>
    </xdr:to>
    <xdr:pic>
      <xdr:nvPicPr>
        <xdr:cNvPr id="1508" name="Imagem 2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E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601408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277</xdr:row>
      <xdr:rowOff>0</xdr:rowOff>
    </xdr:from>
    <xdr:to>
      <xdr:col>3</xdr:col>
      <xdr:colOff>152400</xdr:colOff>
      <xdr:row>277</xdr:row>
      <xdr:rowOff>152400</xdr:rowOff>
    </xdr:to>
    <xdr:pic>
      <xdr:nvPicPr>
        <xdr:cNvPr id="1509" name="Imagem 2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E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603313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264</xdr:row>
      <xdr:rowOff>0</xdr:rowOff>
    </xdr:from>
    <xdr:ext cx="152400" cy="104775"/>
    <xdr:pic>
      <xdr:nvPicPr>
        <xdr:cNvPr id="151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E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7854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264</xdr:row>
      <xdr:rowOff>0</xdr:rowOff>
    </xdr:from>
    <xdr:ext cx="152400" cy="47625"/>
    <xdr:pic>
      <xdr:nvPicPr>
        <xdr:cNvPr id="151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E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7854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265</xdr:row>
      <xdr:rowOff>0</xdr:rowOff>
    </xdr:from>
    <xdr:ext cx="152400" cy="104775"/>
    <xdr:pic>
      <xdr:nvPicPr>
        <xdr:cNvPr id="151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E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8045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265</xdr:row>
      <xdr:rowOff>0</xdr:rowOff>
    </xdr:from>
    <xdr:ext cx="152400" cy="47625"/>
    <xdr:pic>
      <xdr:nvPicPr>
        <xdr:cNvPr id="151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E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8045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266</xdr:row>
      <xdr:rowOff>0</xdr:rowOff>
    </xdr:from>
    <xdr:ext cx="152400" cy="104775"/>
    <xdr:pic>
      <xdr:nvPicPr>
        <xdr:cNvPr id="151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E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8235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266</xdr:row>
      <xdr:rowOff>0</xdr:rowOff>
    </xdr:from>
    <xdr:ext cx="152400" cy="47625"/>
    <xdr:pic>
      <xdr:nvPicPr>
        <xdr:cNvPr id="151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E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8235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267</xdr:row>
      <xdr:rowOff>0</xdr:rowOff>
    </xdr:from>
    <xdr:ext cx="152400" cy="104775"/>
    <xdr:pic>
      <xdr:nvPicPr>
        <xdr:cNvPr id="151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E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8426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267</xdr:row>
      <xdr:rowOff>0</xdr:rowOff>
    </xdr:from>
    <xdr:ext cx="152400" cy="47625"/>
    <xdr:pic>
      <xdr:nvPicPr>
        <xdr:cNvPr id="151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E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8426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268</xdr:row>
      <xdr:rowOff>0</xdr:rowOff>
    </xdr:from>
    <xdr:ext cx="152400" cy="104775"/>
    <xdr:pic>
      <xdr:nvPicPr>
        <xdr:cNvPr id="151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E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8616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268</xdr:row>
      <xdr:rowOff>0</xdr:rowOff>
    </xdr:from>
    <xdr:ext cx="152400" cy="47625"/>
    <xdr:pic>
      <xdr:nvPicPr>
        <xdr:cNvPr id="151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E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8616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269</xdr:row>
      <xdr:rowOff>0</xdr:rowOff>
    </xdr:from>
    <xdr:ext cx="152400" cy="104775"/>
    <xdr:pic>
      <xdr:nvPicPr>
        <xdr:cNvPr id="152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F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8807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269</xdr:row>
      <xdr:rowOff>0</xdr:rowOff>
    </xdr:from>
    <xdr:ext cx="152400" cy="47625"/>
    <xdr:pic>
      <xdr:nvPicPr>
        <xdr:cNvPr id="152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F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8807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270</xdr:row>
      <xdr:rowOff>0</xdr:rowOff>
    </xdr:from>
    <xdr:ext cx="152400" cy="104775"/>
    <xdr:pic>
      <xdr:nvPicPr>
        <xdr:cNvPr id="152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F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8997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270</xdr:row>
      <xdr:rowOff>0</xdr:rowOff>
    </xdr:from>
    <xdr:ext cx="152400" cy="47625"/>
    <xdr:pic>
      <xdr:nvPicPr>
        <xdr:cNvPr id="152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F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8997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271</xdr:row>
      <xdr:rowOff>0</xdr:rowOff>
    </xdr:from>
    <xdr:ext cx="152400" cy="104775"/>
    <xdr:pic>
      <xdr:nvPicPr>
        <xdr:cNvPr id="152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F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9188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271</xdr:row>
      <xdr:rowOff>0</xdr:rowOff>
    </xdr:from>
    <xdr:ext cx="152400" cy="47625"/>
    <xdr:pic>
      <xdr:nvPicPr>
        <xdr:cNvPr id="152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F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9188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272</xdr:row>
      <xdr:rowOff>0</xdr:rowOff>
    </xdr:from>
    <xdr:ext cx="152400" cy="104775"/>
    <xdr:pic>
      <xdr:nvPicPr>
        <xdr:cNvPr id="152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F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9378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272</xdr:row>
      <xdr:rowOff>0</xdr:rowOff>
    </xdr:from>
    <xdr:ext cx="152400" cy="47625"/>
    <xdr:pic>
      <xdr:nvPicPr>
        <xdr:cNvPr id="152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F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9378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273</xdr:row>
      <xdr:rowOff>0</xdr:rowOff>
    </xdr:from>
    <xdr:ext cx="152400" cy="104775"/>
    <xdr:pic>
      <xdr:nvPicPr>
        <xdr:cNvPr id="1528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F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9569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273</xdr:row>
      <xdr:rowOff>0</xdr:rowOff>
    </xdr:from>
    <xdr:ext cx="152400" cy="47625"/>
    <xdr:pic>
      <xdr:nvPicPr>
        <xdr:cNvPr id="1529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F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9569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274</xdr:row>
      <xdr:rowOff>0</xdr:rowOff>
    </xdr:from>
    <xdr:ext cx="152400" cy="104775"/>
    <xdr:pic>
      <xdr:nvPicPr>
        <xdr:cNvPr id="1530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F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9759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274</xdr:row>
      <xdr:rowOff>0</xdr:rowOff>
    </xdr:from>
    <xdr:ext cx="152400" cy="47625"/>
    <xdr:pic>
      <xdr:nvPicPr>
        <xdr:cNvPr id="1531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F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9759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275</xdr:row>
      <xdr:rowOff>0</xdr:rowOff>
    </xdr:from>
    <xdr:ext cx="152400" cy="104775"/>
    <xdr:pic>
      <xdr:nvPicPr>
        <xdr:cNvPr id="1532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F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9950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275</xdr:row>
      <xdr:rowOff>0</xdr:rowOff>
    </xdr:from>
    <xdr:ext cx="152400" cy="47625"/>
    <xdr:pic>
      <xdr:nvPicPr>
        <xdr:cNvPr id="1533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F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9950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276</xdr:row>
      <xdr:rowOff>0</xdr:rowOff>
    </xdr:from>
    <xdr:ext cx="152400" cy="104775"/>
    <xdr:pic>
      <xdr:nvPicPr>
        <xdr:cNvPr id="1534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F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601408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276</xdr:row>
      <xdr:rowOff>0</xdr:rowOff>
    </xdr:from>
    <xdr:ext cx="152400" cy="47625"/>
    <xdr:pic>
      <xdr:nvPicPr>
        <xdr:cNvPr id="1535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F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601408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277</xdr:row>
      <xdr:rowOff>0</xdr:rowOff>
    </xdr:from>
    <xdr:ext cx="152400" cy="104775"/>
    <xdr:pic>
      <xdr:nvPicPr>
        <xdr:cNvPr id="1536" name="Imagem 4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60331350"/>
          <a:ext cx="15240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277</xdr:row>
      <xdr:rowOff>0</xdr:rowOff>
    </xdr:from>
    <xdr:ext cx="152400" cy="47625"/>
    <xdr:pic>
      <xdr:nvPicPr>
        <xdr:cNvPr id="1537" name="Imagem 1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60331350"/>
          <a:ext cx="1524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3</xdr:col>
      <xdr:colOff>0</xdr:colOff>
      <xdr:row>264</xdr:row>
      <xdr:rowOff>0</xdr:rowOff>
    </xdr:from>
    <xdr:to>
      <xdr:col>3</xdr:col>
      <xdr:colOff>152400</xdr:colOff>
      <xdr:row>264</xdr:row>
      <xdr:rowOff>152400</xdr:rowOff>
    </xdr:to>
    <xdr:pic>
      <xdr:nvPicPr>
        <xdr:cNvPr id="1538" name="Imagem 1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78548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265</xdr:row>
      <xdr:rowOff>0</xdr:rowOff>
    </xdr:from>
    <xdr:to>
      <xdr:col>3</xdr:col>
      <xdr:colOff>152400</xdr:colOff>
      <xdr:row>265</xdr:row>
      <xdr:rowOff>152400</xdr:rowOff>
    </xdr:to>
    <xdr:pic>
      <xdr:nvPicPr>
        <xdr:cNvPr id="1539" name="Imagem 1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80453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266</xdr:row>
      <xdr:rowOff>0</xdr:rowOff>
    </xdr:from>
    <xdr:to>
      <xdr:col>3</xdr:col>
      <xdr:colOff>152400</xdr:colOff>
      <xdr:row>266</xdr:row>
      <xdr:rowOff>152400</xdr:rowOff>
    </xdr:to>
    <xdr:pic>
      <xdr:nvPicPr>
        <xdr:cNvPr id="1540" name="Imagem 1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82358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267</xdr:row>
      <xdr:rowOff>0</xdr:rowOff>
    </xdr:from>
    <xdr:to>
      <xdr:col>3</xdr:col>
      <xdr:colOff>152400</xdr:colOff>
      <xdr:row>267</xdr:row>
      <xdr:rowOff>152400</xdr:rowOff>
    </xdr:to>
    <xdr:pic>
      <xdr:nvPicPr>
        <xdr:cNvPr id="1541" name="Imagem 1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84263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268</xdr:row>
      <xdr:rowOff>0</xdr:rowOff>
    </xdr:from>
    <xdr:to>
      <xdr:col>3</xdr:col>
      <xdr:colOff>152400</xdr:colOff>
      <xdr:row>268</xdr:row>
      <xdr:rowOff>152400</xdr:rowOff>
    </xdr:to>
    <xdr:pic>
      <xdr:nvPicPr>
        <xdr:cNvPr id="1542" name="Imagem 19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86168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269</xdr:row>
      <xdr:rowOff>0</xdr:rowOff>
    </xdr:from>
    <xdr:to>
      <xdr:col>3</xdr:col>
      <xdr:colOff>152400</xdr:colOff>
      <xdr:row>269</xdr:row>
      <xdr:rowOff>152400</xdr:rowOff>
    </xdr:to>
    <xdr:pic>
      <xdr:nvPicPr>
        <xdr:cNvPr id="1543" name="Imagem 20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88073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270</xdr:row>
      <xdr:rowOff>0</xdr:rowOff>
    </xdr:from>
    <xdr:to>
      <xdr:col>3</xdr:col>
      <xdr:colOff>152400</xdr:colOff>
      <xdr:row>270</xdr:row>
      <xdr:rowOff>152400</xdr:rowOff>
    </xdr:to>
    <xdr:pic>
      <xdr:nvPicPr>
        <xdr:cNvPr id="1544" name="Imagem 21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89978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271</xdr:row>
      <xdr:rowOff>0</xdr:rowOff>
    </xdr:from>
    <xdr:to>
      <xdr:col>3</xdr:col>
      <xdr:colOff>152400</xdr:colOff>
      <xdr:row>271</xdr:row>
      <xdr:rowOff>152400</xdr:rowOff>
    </xdr:to>
    <xdr:pic>
      <xdr:nvPicPr>
        <xdr:cNvPr id="1545" name="Imagem 22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91883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272</xdr:row>
      <xdr:rowOff>0</xdr:rowOff>
    </xdr:from>
    <xdr:to>
      <xdr:col>3</xdr:col>
      <xdr:colOff>152400</xdr:colOff>
      <xdr:row>272</xdr:row>
      <xdr:rowOff>152400</xdr:rowOff>
    </xdr:to>
    <xdr:pic>
      <xdr:nvPicPr>
        <xdr:cNvPr id="1546" name="Imagem 23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93788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273</xdr:row>
      <xdr:rowOff>0</xdr:rowOff>
    </xdr:from>
    <xdr:to>
      <xdr:col>3</xdr:col>
      <xdr:colOff>152400</xdr:colOff>
      <xdr:row>273</xdr:row>
      <xdr:rowOff>152400</xdr:rowOff>
    </xdr:to>
    <xdr:pic>
      <xdr:nvPicPr>
        <xdr:cNvPr id="1547" name="Imagem 24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95693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274</xdr:row>
      <xdr:rowOff>0</xdr:rowOff>
    </xdr:from>
    <xdr:to>
      <xdr:col>3</xdr:col>
      <xdr:colOff>152400</xdr:colOff>
      <xdr:row>274</xdr:row>
      <xdr:rowOff>152400</xdr:rowOff>
    </xdr:to>
    <xdr:pic>
      <xdr:nvPicPr>
        <xdr:cNvPr id="1548" name="Imagem 25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97598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275</xdr:row>
      <xdr:rowOff>0</xdr:rowOff>
    </xdr:from>
    <xdr:to>
      <xdr:col>3</xdr:col>
      <xdr:colOff>152400</xdr:colOff>
      <xdr:row>275</xdr:row>
      <xdr:rowOff>152400</xdr:rowOff>
    </xdr:to>
    <xdr:pic>
      <xdr:nvPicPr>
        <xdr:cNvPr id="1549" name="Imagem 26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599503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276</xdr:row>
      <xdr:rowOff>0</xdr:rowOff>
    </xdr:from>
    <xdr:to>
      <xdr:col>3</xdr:col>
      <xdr:colOff>152400</xdr:colOff>
      <xdr:row>276</xdr:row>
      <xdr:rowOff>152400</xdr:rowOff>
    </xdr:to>
    <xdr:pic>
      <xdr:nvPicPr>
        <xdr:cNvPr id="1550" name="Imagem 27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601408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277</xdr:row>
      <xdr:rowOff>0</xdr:rowOff>
    </xdr:from>
    <xdr:to>
      <xdr:col>3</xdr:col>
      <xdr:colOff>152400</xdr:colOff>
      <xdr:row>277</xdr:row>
      <xdr:rowOff>152400</xdr:rowOff>
    </xdr:to>
    <xdr:pic>
      <xdr:nvPicPr>
        <xdr:cNvPr id="1551" name="Imagem 28" descr="http://pad.tre-pr.gov.br/pad/temas/images/tramitacao_processo/tramitacao_detalhe.png" hidden="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60331350"/>
          <a:ext cx="1524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HP-G42/Documents/TCC_PUC_TRE/Banco%20de%20Dados%20de%20PADS/TRE_Dados_MapaRaciocini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ÁREAS PADRÃO"/>
    </sheetNames>
    <sheetDataSet>
      <sheetData sheetId="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han Pablo Acosta Sanabria" refreshedDate="42887.860404513885" createdVersion="5" refreshedVersion="5" minRefreshableVersion="3" recordCount="38" xr:uid="{00000000-000A-0000-FFFF-FFFF00000000}">
  <cacheSource type="worksheet">
    <worksheetSource ref="A1:H39" sheet="Estudo Inicial PADs"/>
  </cacheSource>
  <cacheFields count="8">
    <cacheField name="NUMERO DO PROCESSO" numFmtId="0">
      <sharedItems/>
    </cacheField>
    <cacheField name="ÁREA RESPONSÁVEL" numFmtId="0">
      <sharedItems count="2">
        <s v="Coordenadoria de Segurança , Transporte e Apoio Administrativo"/>
        <s v="Secretaria de Gestão de Serviços"/>
      </sharedItems>
    </cacheField>
    <cacheField name="Forma de Contratação" numFmtId="0">
      <sharedItems count="3">
        <s v="Licitação"/>
        <s v="Dispensa"/>
        <s v="Registro Preços"/>
      </sharedItems>
    </cacheField>
    <cacheField name="Categoria" numFmtId="0">
      <sharedItems/>
    </cacheField>
    <cacheField name="Descrição do Objeto" numFmtId="0">
      <sharedItems/>
    </cacheField>
    <cacheField name="Data Início" numFmtId="14">
      <sharedItems containsSemiMixedTypes="0" containsNonDate="0" containsDate="1" containsString="0" minDate="2012-01-18T00:00:00" maxDate="2016-10-27T00:00:00"/>
    </cacheField>
    <cacheField name="Data Fim" numFmtId="0">
      <sharedItems containsSemiMixedTypes="0" containsNonDate="0" containsDate="1" containsString="0" minDate="2012-04-16T00:00:00" maxDate="2017-03-29T00:00:00"/>
    </cacheField>
    <cacheField name="Tempo TOTAL (Dias) =Lead Time" numFmtId="1">
      <sharedItems containsSemiMixedTypes="0" containsString="0" containsNumber="1" containsInteger="1" minValue="13" maxValue="64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Ruhan Pablo Acosta Sanabria" refreshedDate="43129.349332060185" createdVersion="4" refreshedVersion="6" minRefreshableVersion="3" recordCount="1698" xr:uid="{00000000-000A-0000-FFFF-FFFF08000000}">
  <cacheSource type="worksheet">
    <worksheetSource name="Tabela13"/>
  </cacheSource>
  <cacheFields count="14">
    <cacheField name="COORDENADORIA / SECRETARIA RESPONSAVEL" numFmtId="0">
      <sharedItems count="2">
        <s v="Coordenadoria de Segurança, Transporte e Apoio Administrativo"/>
        <s v="Secretaria de Gestão de Serviços"/>
      </sharedItems>
    </cacheField>
    <cacheField name="NUMERO PAD" numFmtId="0">
      <sharedItems/>
    </cacheField>
    <cacheField name="FORMA DE CONTRATAÇÃO" numFmtId="0">
      <sharedItems count="3">
        <s v="DISPENSA"/>
        <s v="Licitação"/>
        <s v="Registro de Preços"/>
      </sharedItems>
    </cacheField>
    <cacheField name="Tramite_Antigo" numFmtId="0">
      <sharedItems/>
    </cacheField>
    <cacheField name="Tramite Original" numFmtId="164">
      <sharedItems/>
    </cacheField>
    <cacheField name="TRAMITE_SETOR" numFmtId="0">
      <sharedItems containsBlank="1" count="242">
        <s v="041ZE"/>
        <s v="DG"/>
        <s v="SESEG"/>
        <s v="CIP"/>
        <s v="SECADM"/>
        <s v="SPO"/>
        <s v="CO"/>
        <s v="SECOFC"/>
        <s v="CLC"/>
        <s v="SC"/>
        <s v="SCON"/>
        <s v="CPL"/>
        <s v="ASSDG"/>
        <s v="ACO"/>
        <s v="SAEO"/>
        <s v="140ZE"/>
        <s v="150ZE"/>
        <s v="CSTA"/>
        <s v="SECGS"/>
        <s v="SASG"/>
        <s v="SECGA"/>
        <s v="SACONT"/>
        <s v="ACFIC"/>
        <s v="020ZE"/>
        <s v="155ZE"/>
        <s v="147ZE"/>
        <s v="SAPC"/>
        <s v="SLIC"/>
        <s v="SMIC"/>
        <s v="SAPRE"/>
        <s v="SPCF"/>
        <s v="CFIC"/>
        <s v="SCL"/>
        <s v="CCLC"/>
        <s v="SGMC"/>
        <s v="SGPA"/>
        <s v="CMP"/>
        <s v="CGATI"/>
        <s v="CEPCST"/>
        <s v="SIASG"/>
        <s v="COBRAS"/>
        <s v="SECTI"/>
        <s v="ASSTI"/>
        <s v="CSUP"/>
        <s v="SESOP"/>
        <s v="CGEU"/>
        <s v="SOP"/>
        <s v="086ZE"/>
        <s v="GABSOFC"/>
        <s v="SMCI"/>
        <s v="SMIN"/>
        <s v="SCCLC"/>
        <s v="SECIA"/>
        <s v="CCLCE"/>
        <s v="GABSA"/>
        <s v="GABDG"/>
        <s v="ST"/>
        <s v="ASG"/>
        <s v="CCS"/>
        <s v="SECPEG"/>
        <s v="SSG"/>
        <s v="SC "/>
        <s v="SLIC "/>
        <s v="CLC "/>
        <s v="SAEF"/>
        <m u="1"/>
        <s v="SLIC  " u="1"/>
        <s v=" DG  " u="1"/>
        <e v="#VALUE!" u="1"/>
        <s v=" SPO  " u="1"/>
        <s v="SCCLC " u="1"/>
        <s v=" SAEF  " u="1"/>
        <s v="SECG" u="1"/>
        <s v="ASSDG  " u="1"/>
        <s v="SECGA  " u="1"/>
        <s v="SECTI " u="1"/>
        <s v="086ZE  " u="1"/>
        <s v="150ZE " u="1"/>
        <s v=" ASSDG  " u="1"/>
        <s v="ST " u="1"/>
        <s v="155ZE " u="1"/>
        <s v="SCON " u="1"/>
        <s v="SMOP  " u="1"/>
        <s v="ACFIC " u="1"/>
        <s v="GABDG  " u="1"/>
        <s v="GABSOFC " u="1"/>
        <s v="SMI " u="1"/>
        <s v="CSUP " u="1"/>
        <s v="SCCLC  " u="1"/>
        <s v="COBRAS " u="1"/>
        <s v=" SOP  " u="1"/>
        <s v="SECTI  " u="1"/>
        <s v="GABSOFC  " u="1"/>
        <s v="SPC" u="1"/>
        <s v=" CO  " u="1"/>
        <s v="41ZE " u="1"/>
        <s v="140ZE " u="1"/>
        <s v="SASG " u="1"/>
        <s v="150ZE  " u="1"/>
        <s v="SSG " u="1"/>
        <s v=" SAPRE  " u="1"/>
        <s v="SECIA " u="1"/>
        <s v="SMOI" u="1"/>
        <s v="CMP " u="1"/>
        <s v="155ZE  " u="1"/>
        <s v="CEPCST  " u="1"/>
        <s v="ACO " u="1"/>
        <s v="SPO  " u="1"/>
        <s v="147ZE " u="1"/>
        <s v="SCON  " u="1"/>
        <s v="ACFIC  " u="1"/>
        <s v="CCL" u="1"/>
        <s v="SGPA " u="1"/>
        <s v="SIASG " u="1"/>
        <s v="SST " u="1"/>
        <s v=" SLIC  " u="1"/>
        <s v="CCS  " u="1"/>
        <s v=" SMIC  " u="1"/>
        <s v="CSUP  " u="1"/>
        <s v="SACONT  " u="1"/>
        <s v="CPL  " u="1"/>
        <s v=" CLC  " u="1"/>
        <s v="SECOFC " u="1"/>
        <s v="140ZE  " u="1"/>
        <s v="SECPEG  " u="1"/>
        <s v="41ZE  " u="1"/>
        <s v="SASG  " u="1"/>
        <s v="SECIA  " u="1"/>
        <s v="CIP  " u="1"/>
        <s v="SAPRE " u="1"/>
        <s v="147ZE  " u="1"/>
        <s v=" ACFIC  " u="1"/>
        <s v="SOP  " u="1"/>
        <s v="SC  " u="1"/>
        <s v=" SECGS  " u="1"/>
        <s v="SIASG  " u="1"/>
        <s v="SGPA  " u="1"/>
        <s v="SMOP" u="1"/>
        <s v=" SAEO  " u="1"/>
        <s v=" SACONT  " u="1"/>
        <s v="041ZE " u="1"/>
        <s v="SECADM  " u="1"/>
        <s v="CAA  " u="1"/>
        <s v="CAA" u="1"/>
        <s v="SAEO " u="1"/>
        <s v="SAPC " u="1"/>
        <s v="COGSA " u="1"/>
        <s v="SAPRE  " u="1"/>
        <s v=" CIP  " u="1"/>
        <s v="SMIN " u="1"/>
        <s v="CSTA " u="1"/>
        <s v="SESEG " u="1"/>
        <s v="COGSA" u="1"/>
        <s v="CCLCE " u="1"/>
        <s v="SAPR" u="1"/>
        <s v="GABSA " u="1"/>
        <s v="SGMC " u="1"/>
        <s v="ASSTI " u="1"/>
        <s v="ASSISEG " u="1"/>
        <s v="041ZE  " u="1"/>
        <s v="DG  " u="1"/>
        <s v=" CFIC  " u="1"/>
        <s v="SMI  " u="1"/>
        <s v="SMCI " u="1"/>
        <s v=" SCON  " u="1"/>
        <s v="SMI" u="1"/>
        <s v="SMIC " u="1"/>
        <s v="SAEO  " u="1"/>
        <s v="SAPC  " u="1"/>
        <s v="CO  " u="1"/>
        <s v="COGSA  " u="1"/>
        <s v=" SECOFC  " u="1"/>
        <s v=" SMIN  " u="1"/>
        <s v="ASSISEG  " u="1"/>
        <s v="SESOP " u="1"/>
        <s v="SMO" u="1"/>
        <s v="41ZE" u="1"/>
        <s v="SPCF " u="1"/>
        <s v="CEPCST " u="1"/>
        <s v="SPO " u="1"/>
        <s v="SECGS " u="1"/>
        <s v="ASSISEG" u="1"/>
        <s v="COBRAS  " u="1"/>
        <s v="CGEU " u="1"/>
        <s v="SESEG  " u="1"/>
        <s v="SMIN  " u="1"/>
        <s v=" SC  " u="1"/>
        <s v="CSTA  " u="1"/>
        <s v="CCLCE  " u="1"/>
        <s v="SMOI " u="1"/>
        <s v="GABSA  " u="1"/>
        <s v="SSG  " u="1"/>
        <s v="SGMC  " u="1"/>
        <s v=" SPCF  " u="1"/>
        <s v="ASSTI  " u="1"/>
        <s v="CCS " u="1"/>
        <s v="SMOEP " u="1"/>
        <s v="020ZE " u="1"/>
        <s v="CPL " u="1"/>
        <s v="SACONT " u="1"/>
        <s v="CMP  " u="1"/>
        <s v="ACO  " u="1"/>
        <s v="CFI" u="1"/>
        <s v="CFIC " u="1"/>
        <s v="SMOEP" u="1"/>
        <s v="CGATI " u="1"/>
        <s v="SGACI " u="1"/>
        <s v=" SECGA  " u="1"/>
        <s v="SST  " u="1"/>
        <s v="SECPEG " u="1"/>
        <s v="SST" u="1"/>
        <s v="SMCI  " u="1"/>
        <s v="SMIC  " u="1"/>
        <s v="CIP " u="1"/>
        <s v="SGACI" u="1"/>
        <s v="SESOP  " u="1"/>
        <s v="ST  " u="1"/>
        <s v="DG " u="1"/>
        <s v="CLC  " u="1"/>
        <s v="SECGS  " u="1"/>
        <s v="SOP " u="1"/>
        <s v="SPCF  " u="1"/>
        <s v=" SECGS " u="1"/>
        <s v="ASSDG " u="1"/>
        <s v="CGEU  " u="1"/>
        <s v="SECGA " u="1"/>
        <s v="SECOFC  " u="1"/>
        <s v="SMOI  " u="1"/>
        <s v="086ZE " u="1"/>
        <s v=" CPL  " u="1"/>
        <s v="SMOEP  " u="1"/>
        <s v="CO " u="1"/>
        <s v="020ZE  " u="1"/>
        <s v="SMOP " u="1"/>
        <s v="CGATI  " u="1"/>
        <s v="CI" u="1"/>
        <s v="CFIC  " u="1"/>
        <s v="GABDG " u="1"/>
        <s v="SGACI  " u="1"/>
        <s v="CAA " u="1"/>
        <s v="SECADM " u="1"/>
        <s v="SAEF " u="1"/>
      </sharedItems>
    </cacheField>
    <cacheField name="SETOR RELEVANTE?" numFmtId="0">
      <sharedItems containsBlank="1" count="2">
        <m/>
        <s v="S"/>
      </sharedItems>
    </cacheField>
    <cacheField name="DATA INICIO" numFmtId="0">
      <sharedItems containsDate="1" containsMixedTypes="1" minDate="2012-01-18T19:00:00" maxDate="2017-03-28T15:16:00"/>
    </cacheField>
    <cacheField name="DATA FIM" numFmtId="0">
      <sharedItems containsDate="1" containsMixedTypes="1" minDate="2012-01-19T19:00:00" maxDate="2017-03-28T18:32:00"/>
    </cacheField>
    <cacheField name="COMENTARIOS TRÂMITE" numFmtId="0">
      <sharedItems/>
    </cacheField>
    <cacheField name="TOTAL DE HORAS" numFmtId="165">
      <sharedItems containsSemiMixedTypes="0" containsNonDate="0" containsDate="1" containsString="0" minDate="1899-12-30T00:00:00" maxDate="1900-06-09T02:04:00"/>
    </cacheField>
    <cacheField name="TOTAL DIAS" numFmtId="166">
      <sharedItems containsSemiMixedTypes="0" containsString="0" containsNumber="1" minValue="0" maxValue="161.08611111110804" count="1251">
        <n v="1"/>
        <n v="0.27569444444816327"/>
        <n v="19.961805555554747"/>
        <n v="4.8687500000014552"/>
        <n v="2.047222222223354"/>
        <n v="3.7937499999970896"/>
        <n v="9.1680555555576575"/>
        <n v="4.9048611111065838"/>
        <n v="0.11180555555620231"/>
        <n v="0.15625"/>
        <n v="0.71388888888759539"/>
        <n v="6.6666666672972497E-2"/>
        <n v="7.1527777778101154E-2"/>
        <n v="6.054166666661331"/>
        <n v="0.88611111111094942"/>
        <n v="1.1215277777810115"/>
        <n v="0.95763888888905058"/>
        <n v="8.3333333328482695E-2"/>
        <n v="0.73472222222335404"/>
        <n v="4.8611111116770189E-2"/>
        <n v="7.5694444443797693E-2"/>
        <n v="11.950694444443798"/>
        <n v="0.16666666666424135"/>
        <n v="6.827777777776646"/>
        <n v="0.95555555555620231"/>
        <n v="0.10972222222335404"/>
        <n v="0.93819444444670808"/>
        <n v="0.11944444444088731"/>
        <n v="3.0090277777781012"/>
        <n v="7.5000000004365575E-2"/>
        <n v="0.9256944444423425"/>
        <n v="6.9569444444423425"/>
        <n v="0.11041666667006211"/>
        <n v="0.79930555555620231"/>
        <n v="1.0243055555547471"/>
        <n v="6.25E-2"/>
        <n v="0.17291666666278616"/>
        <n v="0.79097222222480923"/>
        <n v="0.13958333332993789"/>
        <n v="8.0555555556202307E-2"/>
        <n v="10.852777777778101"/>
        <n v="0.92638888888905058"/>
        <n v="0"/>
        <n v="0.88750000000436557"/>
        <n v="4.1777777777751908"/>
        <n v="4.0583333333343035"/>
        <n v="5.913888888884685"/>
        <n v="8.1944444449618459E-2"/>
        <n v="0.8319444444423425"/>
        <n v="4.6527777776645962E-2"/>
        <n v="0.13541666666424135"/>
        <n v="2.7409722222218988"/>
        <n v="11.18472222222772"/>
        <n v="9.375E-2"/>
        <n v="10.764583333329938"/>
        <n v="8.3333333335758653E-2"/>
        <n v="0.875"/>
        <n v="6.2354166666627862"/>
        <n v="3.4722222262644209E-3"/>
        <n v="2.5000000001455192E-2"/>
        <n v="1.7979166666627862"/>
        <n v="2.8472222220443655E-2"/>
        <n v="6.805555555911269E-2"/>
        <n v="1.3888888861401938E-3"/>
        <n v="4.3749999997089617E-2"/>
        <n v="9.4444444446708076E-2"/>
        <n v="3.9736111111124046"/>
        <n v="5.486111110803904E-2"/>
        <n v="0.84930555555911269"/>
        <n v="2.2916666668606922E-2"/>
        <n v="22.956944444442343"/>
        <n v="8.5416666668606922E-2"/>
        <n v="0.87430555555329192"/>
        <n v="1.7854166666656965"/>
        <n v="4.0381944444452529"/>
        <n v="9.3055555553291924E-2"/>
        <n v="3.3333333332848269E-2"/>
        <n v="2.1527777775190771E-2"/>
        <n v="6.5277777779556345E-2"/>
        <n v="6.1111111106583849E-2"/>
        <n v="1.109722222223354"/>
        <n v="0.69583333333866904"/>
        <n v="1.8458333333328483"/>
        <n v="3.1680555555576575"/>
        <n v="6.9708333333328483"/>
        <n v="3.0541666666686069"/>
        <n v="0.87083333333430346"/>
        <n v="5.8138888888861402"/>
        <n v="0.16527777777810115"/>
        <n v="7.7777777776645962E-2"/>
        <n v="1.0180555555562023"/>
        <n v="3.0229166666686069"/>
        <n v="3.4722222189884633E-3"/>
        <n v="0.86180555555620231"/>
        <n v="2.0833333328482695E-3"/>
        <n v="7.6388888890505768E-2"/>
        <n v="0.93124999999417923"/>
        <n v="0.14722222222189885"/>
        <n v="0.80902777778101154"/>
        <n v="0.23541666667006211"/>
        <n v="20.899999999994179"/>
        <n v="1.0208333333357587"/>
        <n v="2.828472222223354"/>
        <n v="9.5833333332848269E-2"/>
        <n v="2.929861111108039"/>
        <n v="1.0250000000014552"/>
        <n v="4.9625000000014552"/>
        <n v="6.1805555553291924E-2"/>
        <n v="11.793055555557657"/>
        <n v="7.1854166666671517"/>
        <n v="23.911111111112405"/>
        <n v="4.929166666661331"/>
        <n v="0.12152777778101154"/>
        <n v="68.806249999994179"/>
        <n v="9.7916666672972497E-2"/>
        <n v="8.0902777777737356"/>
        <n v="15.826388888890506"/>
        <n v="5.1923611111124046"/>
        <n v="3.6902777777722804"/>
        <n v="2.2763888888948713"/>
        <n v="0.82291666666424135"/>
        <n v="1.3888888890505768E-2"/>
        <n v="4.5833333329937886E-2"/>
        <n v="0.13402777777810115"/>
        <n v="6.9208333333372138"/>
        <n v="1.0743055555503815"/>
        <n v="18.87222222222772"/>
        <n v="2.1451388888890506"/>
        <n v="1.9555555555489263"/>
        <n v="1.8965277777824667"/>
        <n v="2.0486111111094942"/>
        <n v="1.0416666664241347E-2"/>
        <n v="1.9937500000014552"/>
        <n v="3.9583333331393078E-2"/>
        <n v="0.87361111111385981"/>
        <n v="7.1527777770825196E-2"/>
        <n v="0.18819444444670808"/>
        <n v="3.7923611111109494"/>
        <n v="1.1458333333357587"/>
        <n v="13.838194444440887"/>
        <n v="2.0611111111138598"/>
        <n v="31.896527777775191"/>
        <n v="50.152777777781012"/>
        <n v="2.1229166666671517"/>
        <n v="2.015277777776646"/>
        <n v="3.8888888884685002E-2"/>
        <n v="11.984027777783922"/>
        <n v="1.9895833333284827"/>
        <n v="19.882638888891961"/>
        <n v="4.0812499999956344"/>
        <n v="3.8388888888948713"/>
        <n v="11.204861111109494"/>
        <n v="6.8368055555547471"/>
        <n v="0.20555555555620231"/>
        <n v="3.0354166666656965"/>
        <n v="2.7277777777781012"/>
        <n v="1.0270833333343035"/>
        <n v="24.079861111109494"/>
        <n v="3.9201388888905058"/>
        <n v="2.1222222222204437"/>
        <n v="8.7500000001455192E-2"/>
        <n v="5.8159722222262644"/>
        <n v="2.1527777777737356"/>
        <n v="2.9597222222218988"/>
        <n v="3.8493055555591127"/>
        <n v="0.16874999999708962"/>
        <n v="1.8750000002910383E-2"/>
        <n v="3.9027777777737356"/>
        <n v="2.8472222227719612E-2"/>
        <n v="1.1805555557657499E-2"/>
        <n v="2.4305555554747116E-2"/>
        <n v="0.83194444444961846"/>
        <n v="3.2638888886140194E-2"/>
        <n v="0.14861111110803904"/>
        <n v="19.972222222226264"/>
        <n v="0.85486111111094942"/>
        <n v="13.900694444448163"/>
        <n v="5.226388888884685"/>
        <n v="20.679166666668607"/>
        <n v="1.1916666666656965"/>
        <n v="0.94652777777810115"/>
        <n v="1.0027777777795563"/>
        <n v="0.1756944444423425"/>
        <n v="1.007638888891961"/>
        <n v="2.7458333333270275"/>
        <n v="4.652777778392192E-2"/>
        <n v="9.1673611111109494"/>
        <n v="8.7430555555547471"/>
        <n v="5.2534722222189885"/>
        <n v="7.7777777777810115"/>
        <n v="1.1201388888875954"/>
        <n v="0.12430555555329192"/>
        <n v="3.0291666666671517"/>
        <n v="1.0055555555591127"/>
        <n v="3.8583333333299379"/>
        <n v="2.0451388888905058"/>
        <n v="1.7361111109494232E-2"/>
        <n v="3.1944444446708076E-2"/>
        <n v="0.71180555555474712"/>
        <n v="5.9722222220443655E-2"/>
        <n v="1.1020833333313931"/>
        <n v="6.9444444452528842E-3"/>
        <n v="0.10833333333721384"/>
        <n v="0.90763888888614019"/>
        <n v="4.9284722222218988"/>
        <n v="13.209027777775191"/>
        <n v="1.0527777777824667"/>
        <n v="0.82361111111094942"/>
        <n v="7.9916666666686069"/>
        <n v="25.990972222221899"/>
        <n v="4.9152777777781012"/>
        <n v="10.13749999999709"/>
        <n v="5.9180555555576575"/>
        <n v="6.109027777776646"/>
        <n v="4.8979166666686069"/>
        <n v="0.16319444444525288"/>
        <n v="0.74930555555329192"/>
        <n v="49.932638888887595"/>
        <n v="0.14652777778246673"/>
        <n v="0.10069444444525288"/>
        <n v="0.98749999999563443"/>
        <n v="3.9583333338669036E-2"/>
        <n v="2.569444444088731E-2"/>
        <n v="0.88888888889050577"/>
        <n v="0.10833333332993789"/>
        <n v="4.8729166666671517"/>
        <n v="8.6805555554747116E-2"/>
        <n v="8.6111111115314998E-2"/>
        <n v="0.76388888889050577"/>
        <n v="5.1097222222160781"/>
        <n v="0.96736111111385981"/>
        <n v="7.9861111109494232E-2"/>
        <n v="0.97777777777810115"/>
        <n v="0.62777777777955635"/>
        <n v="0.11875000000145519"/>
        <n v="3.2284722222248092"/>
        <n v="6.9444444437976927E-2"/>
        <n v="1.9805555555576575"/>
        <n v="1.8180555555591127"/>
        <n v="6.9986111111065838"/>
        <n v="5.5555555554747116E-2"/>
        <n v="4.9236111111167702"/>
        <n v="0.14027777777664596"/>
        <n v="0.87986111111240461"/>
        <n v="5.9944444444408873"/>
        <n v="1.0493055555562023"/>
        <n v="0.10347222222480923"/>
        <n v="0.77777777778101154"/>
        <n v="2.0833333328482695E-2"/>
        <n v="6.2499999985448085E-3"/>
        <n v="3.7979166666700621"/>
        <n v="0.26805555555620231"/>
        <n v="0.95138888889050577"/>
        <n v="9.0993055555518367"/>
        <n v="2.9812500000043656"/>
        <n v="0.92013888888322981"/>
        <n v="0.94166666666569654"/>
        <n v="37.190277777779556"/>
        <n v="3.9458333333313931"/>
        <n v="5.9236111111167702"/>
        <n v="0.98611111110949423"/>
        <n v="0.15138888888759539"/>
        <n v="0.77638888888759539"/>
        <n v="1.2666666666700621"/>
        <n v="2.7777777773735579E-2"/>
        <n v="7.8923611111167702"/>
        <n v="4.0451388888832298"/>
        <n v="5.3472222221898846E-2"/>
        <n v="5.9173611111109494"/>
        <n v="10.000694444446708"/>
        <n v="4.8333333333357587"/>
        <n v="2.125"/>
        <n v="5.2083333328482695E-2"/>
        <n v="7.9194444444510737"/>
        <n v="4.0458333333299379"/>
        <n v="0.99722222222044365"/>
        <n v="3.125E-2"/>
        <n v="0.95416666666278616"/>
        <n v="0.86944444444816327"/>
        <n v="3.0048611111124046"/>
        <n v="0.98888888888905058"/>
        <n v="0.10347222221753327"/>
        <n v="0.68958333333284827"/>
        <n v="6.0993055555518367"/>
        <n v="7.0555555555547471"/>
        <n v="0.95416666667006211"/>
        <n v="1.015277777776646"/>
        <n v="5.6250000001455192E-2"/>
        <n v="4.166666665696539E-3"/>
        <n v="0.78333333333284827"/>
        <n v="4.3750000004365575E-2"/>
        <n v="3.1069444444437977"/>
        <n v="30.864583333335759"/>
        <n v="1.2499999997089617E-2"/>
        <n v="4.6784722222218988"/>
        <n v="0.18333333333430346"/>
        <n v="0.11527777778246673"/>
        <n v="3.6805555551836733E-2"/>
        <n v="0.10625000000436557"/>
        <n v="26.824305555557657"/>
        <n v="4.9305555556202307E-2"/>
        <n v="1.8187499999985448"/>
        <n v="1.1902777777795563"/>
        <n v="5.952777777776646"/>
        <n v="8.4722222221898846E-2"/>
        <n v="0.86805555555474712"/>
        <n v="7.3611111110949423E-2"/>
        <n v="7.4305555557657499E-2"/>
        <n v="2.78125"/>
        <n v="3.5416666665696539E-2"/>
        <n v="1.0083333333313931"/>
        <n v="8.611111110803904E-2"/>
        <n v="5.5555555591126904E-3"/>
        <n v="0.70555555555620231"/>
        <n v="1.2368055555562023"/>
        <n v="2.2222222221898846E-2"/>
        <n v="0.81805555555183673"/>
        <n v="10.111111111109494"/>
        <n v="2.8444444444467081"/>
        <n v="0.84236111111385981"/>
        <n v="17.336111111108039"/>
        <n v="2.7013888888905058"/>
        <n v="1.1965277777781012"/>
        <n v="2.8388888888875954"/>
        <n v="0.34166666666715173"/>
        <n v="0.80486111110803904"/>
        <n v="29.770833333335759"/>
        <n v="0.26458333332993789"/>
        <n v="0.82083333333866904"/>
        <n v="9.0277777781011537E-3"/>
        <n v="0.16597222221753327"/>
        <n v="11.938194444446708"/>
        <n v="1.1388888888905058"/>
        <n v="0.81180555555329192"/>
        <n v="3.0965277777795563"/>
        <n v="1.0104166666642413"/>
        <n v="0.91180555555911269"/>
        <n v="8.2638888889050577E-2"/>
        <n v="3.6111111105128657E-2"/>
        <n v="0.81180555556056788"/>
        <n v="0.16458333333139308"/>
        <n v="1.8055555556202307E-2"/>
        <n v="0.70833333333575865"/>
        <n v="4.5138888883229811E-2"/>
        <n v="0.33263888888905058"/>
        <n v="2.7541666666656965"/>
        <n v="8.2222222222189885"/>
        <n v="0.90625"/>
        <n v="8.8888888887595385E-2"/>
        <n v="0.82708333333721384"/>
        <n v="0.11458333333575865"/>
        <n v="161.08611111110804"/>
        <n v="8.8027777777751908"/>
        <n v="56.013194444443798"/>
        <n v="5.1243055555532919"/>
        <n v="2.1368055555576575"/>
        <n v="0.15277777778101154"/>
        <n v="19.88888888888323"/>
        <n v="0.88541666667151731"/>
        <n v="17.06388888888614"/>
        <n v="0.92430555555620231"/>
        <n v="0.16041666666569654"/>
        <n v="0.12569444444670808"/>
        <n v="0.75347222222626442"/>
        <n v="1.1881944444394321"/>
        <n v="4.9902777777824667"/>
        <n v="0.87361111110658385"/>
        <n v="6.1604166666656965"/>
        <n v="2.8708333333343035"/>
        <n v="3.0208333333357587"/>
        <n v="9.0277777773735579E-2"/>
        <n v="1.7361111116770189E-2"/>
        <n v="3.9479166666642413"/>
        <n v="9.7222222248092294E-3"/>
        <n v="1.6534722222204437"/>
        <n v="1.1083333333299379"/>
        <n v="0.22291666666569654"/>
        <n v="3.8000000000029104"/>
        <n v="5.8576388888905058"/>
        <n v="0.36597222222189885"/>
        <n v="0.7694444444423425"/>
        <n v="1.2291666666715173"/>
        <n v="15.897916666661331"/>
        <n v="9.9444444444452529"/>
        <n v="0.18611111111385981"/>
        <n v="0.80277777777519077"/>
        <n v="1.1583333333328483"/>
        <n v="1.3194444443797693E-2"/>
        <n v="1.788888888891961"/>
        <n v="4.0277777770825196E-2"/>
        <n v="3.9965277777810115"/>
        <n v="0.11736111110803904"/>
        <n v="7.0277777777810115"/>
        <n v="1.8875000000043656"/>
        <n v="28.79513888888323"/>
        <n v="5.1847222222277196"/>
        <n v="11.924999999995634"/>
        <n v="7.7083333329937886E-2"/>
        <n v="5.8944444444496185"/>
        <n v="2.0215277777824667"/>
        <n v="1.7708333333357587"/>
        <n v="12.140972222223354"/>
        <n v="0.93333333333430346"/>
        <n v="9.2361111106583849E-2"/>
        <n v="1.2500000004365575E-2"/>
        <n v="4.9743055555518367"/>
        <n v="0.77569444444816327"/>
        <n v="0.31180555555329192"/>
        <n v="0.70347222222335404"/>
        <n v="1.0729166666642413"/>
        <n v="0.23472222222335404"/>
        <n v="2.7388888888890506"/>
        <n v="2.1645833333313931"/>
        <n v="0.77430555556202307"/>
        <n v="0.17708333332848269"/>
        <n v="0.92013888889050577"/>
        <n v="5.1388888889050577E-2"/>
        <n v="2.9048611111138598"/>
        <n v="1.8152777777795563"/>
        <n v="2.0833333335758653E-2"/>
        <n v="6.1215277777737356"/>
        <n v="5.4166666668606922E-2"/>
        <n v="1.7472222222204437"/>
        <n v="0.2305555555576575"/>
        <n v="7.4999999997089617E-2"/>
        <n v="4.7527777777795563"/>
        <n v="0.10208333333139308"/>
        <n v="3.09375"/>
        <n v="2.7402777777751908"/>
        <n v="1.211111111115315"/>
        <n v="2.0423611111109494"/>
        <n v="0.95902777777519077"/>
        <n v="3.4027777779556345E-2"/>
        <n v="3.875"/>
        <n v="0.97638888889196096"/>
        <n v="1.5277777776645962E-2"/>
        <n v="1.0791666666627862"/>
        <n v="4.8611111124046147E-3"/>
        <n v="2.5694444448163267E-2"/>
        <n v="4.8006944444423425"/>
        <n v="27.908333333332848"/>
        <n v="5.4861111115314998E-2"/>
        <n v="6.3888888886140194E-2"/>
        <n v="8.333333331393078E-3"/>
        <n v="7.6388888919609599E-3"/>
        <n v="0.66666666666424135"/>
        <n v="2.7777777795563452E-3"/>
        <n v="9.2534722222262644"/>
        <n v="2.960416666661331"/>
        <n v="3.9104166666656965"/>
        <n v="6.5972222226264421E-2"/>
        <n v="3.0687499999985448"/>
        <n v="0.88958333332993789"/>
        <n v="8.6805555562023073E-2"/>
        <n v="9.5138888886140194E-2"/>
        <n v="0.91111111111240461"/>
        <n v="7.0541666666686069"/>
        <n v="3.9854166666700621"/>
        <n v="0.88472222221753327"/>
        <n v="9.2361111113859806E-2"/>
        <n v="0.92986111110803904"/>
        <n v="55.023611111115315"/>
        <n v="0.99375000000145519"/>
        <n v="0.132638888884685"/>
        <n v="6.3888888893416151E-2"/>
        <n v="1.7437500000014552"/>
        <n v="2.2368055555489263"/>
        <n v="2.8138888888934162"/>
        <n v="0.93958333333284827"/>
        <n v="8.1083333333372138"/>
        <n v="5.9465277777781012"/>
        <n v="2.6388888887595385E-2"/>
        <n v="2.9861111106583849E-2"/>
        <n v="4.3055555557657499E-2"/>
        <n v="1.5972222223354038E-2"/>
        <n v="1.1243055555532919"/>
        <n v="3.9305555555620231"/>
        <n v="0.91527777777810115"/>
        <n v="0.85208333333139308"/>
        <n v="1.1354166666715173"/>
        <n v="0.11666666666133096"/>
        <n v="2.7055555555562023"/>
        <n v="2.1291666666729725"/>
        <n v="21.050694444442343"/>
        <n v="2.0847222222218988"/>
        <n v="0.70972222222189885"/>
        <n v="0.21388888888759539"/>
        <n v="92.855555555557657"/>
        <n v="0.12777777777228039"/>
        <n v="0.98819444444961846"/>
        <n v="1.4583333329937886E-2"/>
        <n v="2.8006944444423425"/>
        <n v="1.2222222222262644"/>
        <n v="51.893749999995634"/>
        <n v="1.945138888884685"/>
        <n v="1.1118055555562023"/>
        <n v="3.8194444445252884E-2"/>
        <n v="0.12222222222044365"/>
        <n v="0.74444444444816327"/>
        <n v="40.931249999994179"/>
        <n v="0.21319444444816327"/>
        <n v="5.9319444444408873"/>
        <n v="1.1618055555518367"/>
        <n v="7.9305555555547471"/>
        <n v="4.7215277777795563"/>
        <n v="6.6666666665696539E-2"/>
        <n v="19.047916666662786"/>
        <n v="3.0555555560567882E-2"/>
        <n v="0.75555555555183673"/>
        <n v="0.12430555556056788"/>
        <n v="3.8194444437976927E-2"/>
        <n v="6.9159722222248092"/>
        <n v="38.132638888884685"/>
        <n v="2.7875000000058208"/>
        <n v="0.13124999999854481"/>
        <n v="0.81597222222626442"/>
        <n v="0.13611111111094942"/>
        <n v="0.11597222222189885"/>
        <n v="0.71111111110803904"/>
        <n v="5"/>
        <n v="6.9888888888890506"/>
        <n v="10.881944444445253"/>
        <n v="0.26874999999563443"/>
        <n v="0.80625000000145519"/>
        <n v="0.22152777777955635"/>
        <n v="1.5006944444394321"/>
        <n v="0.30138888888905058"/>
        <n v="50.030555555560568"/>
        <n v="4.9590277777751908"/>
        <n v="0.13194444444525288"/>
        <n v="106.03333333333285"/>
        <n v="18.903472222220444"/>
        <n v="7.2305555555576575"/>
        <n v="4.8840277777781012"/>
        <n v="0.89236111110949423"/>
        <n v="0.125"/>
        <n v="1.8326388888890506"/>
        <n v="96.09513888888614"/>
        <n v="3.5416666672972497E-2"/>
        <n v="1.1805555550381541E-2"/>
        <n v="2.0625"/>
        <n v="13.899305555562023"/>
        <n v="1.9624999999941792"/>
        <n v="2.1423611111167702"/>
        <n v="3.8215277777708252"/>
        <n v="3.0979166666729725"/>
        <n v="3.9618055555547471"/>
        <n v="7.8083333333270275"/>
        <n v="0.1368055555576575"/>
        <n v="1.0645833333328483"/>
        <n v="8.9437499999985448"/>
        <n v="6.070138888891961"/>
        <n v="0.89999999999417923"/>
        <n v="0.94027777777955635"/>
        <n v="0.99583333333430346"/>
        <n v="1.0215277777751908"/>
        <n v="2.1201388888948713"/>
        <n v="0.89513888888905058"/>
        <n v="6.0305555555532919"/>
        <n v="6.3194444446708076E-2"/>
        <n v="7.6388888846850023E-3"/>
        <n v="2.6895833333328483"/>
        <n v="1.0291666666671517"/>
        <n v="1.015972222223354"/>
        <n v="5.2777777775190771E-2"/>
        <n v="3.7499999998544808E-2"/>
        <n v="15.950694444443798"/>
        <n v="0.13055555555911269"/>
        <n v="1.7527777777795563"/>
        <n v="0.23263888889050577"/>
        <n v="0.73333333332993789"/>
        <n v="0.16388888889196096"/>
        <n v="3.1208333333343035"/>
        <n v="2.0270833333343035"/>
        <n v="4.0361111111124046"/>
        <n v="2.0430555555503815"/>
        <n v="5.140972222223354"/>
        <n v="8.3333333386690356E-3"/>
        <n v="1.8312499999956344"/>
        <n v="6.9152777777781012"/>
        <n v="0.86250000000291038"/>
        <n v="0.96319444444088731"/>
        <n v="2.9937500000014552"/>
        <n v="1.0374999999985448"/>
        <n v="2.9166666667151731E-2"/>
        <n v="0.88263888889196096"/>
        <n v="15.055555555554747"/>
        <n v="2.8243055555503815"/>
        <n v="0.80347222222189885"/>
        <n v="2.1569444444467081"/>
        <n v="0.91874999999708962"/>
        <n v="2.8118055555532919"/>
        <n v="1.0437500000043656"/>
        <n v="2.1041666666642413"/>
        <n v="0.86736111110803904"/>
        <n v="3.1131944444496185"/>
        <n v="0.101388888884685"/>
        <n v="0.87916666666569654"/>
        <n v="4.7222222223354038E-2"/>
        <n v="13.829166666670062"/>
        <n v="8.0138888888832298"/>
        <n v="6.4583333332848269E-2"/>
        <n v="5.2777777782466728E-2"/>
        <n v="9.9999999998544808E-2"/>
        <n v="2.0291666666671517"/>
        <n v="5.9381944444467081"/>
        <n v="4.1666666664241347E-2"/>
        <n v="0.83541666666860692"/>
        <n v="2.8423611111138598"/>
        <n v="1.8930555555562023"/>
        <n v="22.070833333331393"/>
        <n v="3.3333333340124227E-2"/>
        <n v="27"/>
        <n v="1.023611111115315"/>
        <n v="4.8611111109494232E-2"/>
        <n v="0.84513888888614019"/>
        <n v="19.879166666665697"/>
        <n v="0.12638888889341615"/>
        <n v="1.0798611111094942"/>
        <n v="0.83055555555620231"/>
        <n v="5.9201388888832298"/>
        <n v="0.13333333333866904"/>
        <n v="8.4027777775190771E-2"/>
        <n v="1.9659722222204437"/>
        <n v="3.9555555555562023"/>
        <n v="4.0972222224809229E-2"/>
        <n v="0.70625000000291038"/>
        <n v="7.4305555550381541E-2"/>
        <n v="3.888888889196096E-2"/>
        <n v="9.6527777779556345E-2"/>
        <n v="4.7916666662786156E-2"/>
        <n v="24.865277777775191"/>
        <n v="2"/>
        <n v="6.9000000000014552"/>
        <n v="0.39583333333575865"/>
        <n v="0.625"/>
        <n v="3.2138888888875954"/>
        <n v="9.0972222220443655E-2"/>
        <n v="4.4444444443797693E-2"/>
        <n v="3.6111111112404615E-2"/>
        <n v="0.84861111111240461"/>
        <n v="6.117361111115315"/>
        <n v="3.0305555555532919"/>
        <n v="4.8555555555576575"/>
        <n v="5.2201388888861402"/>
        <n v="2.8715277777810115"/>
        <n v="2.361111110803904E-2"/>
        <n v="6.7361111105128657E-2"/>
        <n v="1.054861111115315"/>
        <n v="7.0138888884685002E-2"/>
        <n v="6.0013888888934162"/>
        <n v="1.8402777777737356"/>
        <n v="6.0416666667151731E-2"/>
        <n v="0.15902777777955635"/>
        <n v="0.81041666666715173"/>
        <n v="4.2361111110949423E-2"/>
        <n v="8.9583333334303461E-2"/>
        <n v="3.9194444444437977"/>
        <n v="7.9784722222248092"/>
        <n v="5.8333333334303461E-2"/>
        <n v="2.101388888884685"/>
        <n v="3.9090277777795563"/>
        <n v="2.9270833333357587"/>
        <n v="3.9055555555532919"/>
        <n v="2.9263888888890506"/>
        <n v="6.1180555555547471"/>
        <n v="3.8965277777751908"/>
        <n v="0.12013888888759539"/>
        <n v="1.0729166666715173"/>
        <n v="2.8701388888875954"/>
        <n v="35.199305555550382"/>
        <n v="3.679861111115315"/>
        <n v="0.14374999999563443"/>
        <n v="0.96250000000145519"/>
        <n v="1.9645833333343035"/>
        <n v="4.9993055555532919"/>
        <n v="7.2222222224809229E-2"/>
        <n v="2.015972222223354"/>
        <n v="5.9340277777810115"/>
        <n v="5.0520833333284827"/>
        <n v="0.88402777777810115"/>
        <n v="6.1111111113859806E-2"/>
        <n v="10.074305555557657"/>
        <n v="0.13958333333721384"/>
        <n v="5.7729166666686069"/>
        <n v="2.9861111113859806E-2"/>
        <n v="1.6666666670062114E-2"/>
        <n v="4.9618055555620231"/>
        <n v="14.113194444442343"/>
        <n v="12.090972222220444"/>
        <n v="5.7104166666686069"/>
        <n v="1.0409722222175333"/>
        <n v="0.12777777777955635"/>
        <n v="0.89791666666860692"/>
        <n v="2.7777777781011537E-2"/>
        <n v="0.14236111110949423"/>
        <n v="1.9256944444423425"/>
        <n v="0.17222222222335404"/>
        <n v="12.838194444440887"/>
        <n v="0.79027777777810115"/>
        <n v="0.26319444444379769"/>
        <n v="6.7708333333357587"/>
        <n v="8.163888888884685"/>
        <n v="3.0118055555576575"/>
        <n v="0.75833333333139308"/>
        <n v="6.7361111112404615E-2"/>
        <n v="1.1222222222277196"/>
        <n v="8.1250000002910383E-2"/>
        <n v="0.73194444444379769"/>
        <n v="0.13749999999708962"/>
        <n v="1.4583333337213844E-2"/>
        <n v="0.1652777777708252"/>
        <n v="2.6388888894871343E-2"/>
        <n v="0.16597222222480923"/>
        <n v="1.836111111115315"/>
        <n v="0.95347222221607808"/>
        <n v="2.8465277777795563"/>
        <n v="9.0277777708251961E-3"/>
        <n v="1.1618055555591127"/>
        <n v="1.7805555555532919"/>
        <n v="4.0555555555547471"/>
        <n v="0.12986111111240461"/>
        <n v="17.93611111111386"/>
        <n v="2.8611111111094942"/>
        <n v="5.9027777773735579E-2"/>
        <n v="4.1534722222277196"/>
        <n v="2.8611111111167702"/>
        <n v="6.0027777777795563"/>
        <n v="10.036111111112405"/>
        <n v="24.914583333331393"/>
        <n v="2.0305555555532919"/>
        <n v="4.1388888888905058"/>
        <n v="42.014583333337214"/>
        <n v="0.99236111110803904"/>
        <n v="1.9875000000029104"/>
        <n v="1.0055555555518367"/>
        <n v="2.8472222222262644"/>
        <n v="8.8805555555591127"/>
        <n v="5.1437499999956344"/>
        <n v="0.95486111110949423"/>
        <n v="12.959722222221899"/>
        <n v="24.990277777782467"/>
        <n v="2.8270833333299379"/>
        <n v="7.0805555555562023"/>
        <n v="0.15972222222626442"/>
        <n v="0.80972222222044365"/>
        <n v="5.0763888888905058"/>
        <n v="2.1055555555503815"/>
        <n v="1.8000000000029104"/>
        <n v="3.0666666666656965"/>
        <n v="0.98680555555620231"/>
        <n v="4.9326388888875954"/>
        <n v="27.942361111112405"/>
        <n v="4.0055555555591127"/>
        <n v="0.15763888888614019"/>
        <n v="6.0423611111109494"/>
        <n v="3.8222222222248092"/>
        <n v="2.8798611111124046"/>
        <n v="5.1222222222204437"/>
        <n v="0.86458333333575865"/>
        <n v="1.7770833333343035"/>
        <n v="1.1423611111094942"/>
        <n v="9.1076388888905058"/>
        <n v="1.0840277777824667"/>
        <n v="5.7986111111094942"/>
        <n v="7.1493055555547471"/>
        <n v="0.70624999999563443"/>
        <n v="1.1180555555547471"/>
        <n v="2.726388888884685"/>
        <n v="3.2048611111094942"/>
        <n v="5.7638888894871343E-2"/>
        <n v="2.796527777776646"/>
        <n v="1.2548611111124046"/>
        <n v="2.6944444444452529"/>
        <n v="9.7222222175332718E-3"/>
        <n v="0.79652777777664596"/>
        <n v="0.11111111111677019"/>
        <n v="2.961111111115315"/>
        <n v="10.798611111109494"/>
        <n v="4.9555555555562023"/>
        <n v="5.9027777781011537E-2"/>
        <n v="5.0694444442342501E-2"/>
        <n v="22.808333333334303"/>
        <n v="0.17013888889050577"/>
        <n v="3.7798611111065838"/>
        <n v="0.93888888888614019"/>
        <n v="13.09097222222772"/>
        <n v="0.95624999999563443"/>
        <n v="2.0381944444452529"/>
        <n v="3.2638888893416151E-2"/>
        <n v="4.9131944444379769"/>
        <n v="28.102777777778101"/>
        <n v="0.99027777778246673"/>
        <n v="4.007638888884685"/>
        <n v="3.4722222226264421E-2"/>
        <n v="1.9006944444408873"/>
        <n v="1.0006944444467081"/>
        <n v="3.9361111111138598"/>
        <n v="0.79097222221753327"/>
        <n v="0.92777777777519077"/>
        <n v="4.8888888888905058"/>
        <n v="1.1159722222218988"/>
        <n v="1.8812499999985448"/>
        <n v="2.9277777777751908"/>
        <n v="16.206944444449618"/>
        <n v="0.88819444444379769"/>
        <n v="14.951388888890506"/>
        <n v="7.2916666671517305E-2"/>
        <n v="7.1437499999956344"/>
        <n v="0.90555555556056788"/>
        <n v="5.1388888881774619E-2"/>
        <n v="7.9013888888948713"/>
        <n v="1.8687499999941792"/>
        <n v="0.14236111111677019"/>
        <n v="1.0944444444394321"/>
        <n v="5.9125000000058208"/>
        <n v="0.976388888884685"/>
        <n v="1.1111111110949423E-2"/>
        <n v="0.97430555555911269"/>
        <n v="6.3194444439432118E-2"/>
        <n v="11.852777777778101"/>
        <n v="1.992361111108039"/>
        <n v="7.8430555555532919"/>
        <n v="0.95208333332993789"/>
        <n v="2.9076388888934162"/>
        <n v="0.88888888888322981"/>
        <n v="6.0923611111138598"/>
        <n v="3.8548611111109494"/>
        <n v="6.944444467080757E-4"/>
        <n v="2.9777777777781012"/>
        <n v="0.15694444444670808"/>
        <n v="0.74513888888759539"/>
        <n v="0.15972222221898846"/>
        <n v="0.81388888889341615"/>
        <n v="12.143749999995634"/>
        <n v="0.96041666666860692"/>
        <n v="1.0590277777737356"/>
        <n v="4.7277777777781012"/>
        <n v="0.22361111111240461"/>
        <n v="2.1201388888875954"/>
        <n v="14.828472222223354"/>
        <n v="9.930555555911269E-2"/>
        <n v="0.8555555555576575"/>
        <n v="3.8020833333284827"/>
        <n v="8.4027777782466728E-2"/>
        <n v="0.8006944444423425"/>
        <n v="0.31458333333284827"/>
        <n v="1.7923611111109494"/>
        <n v="53.047222222223354"/>
        <n v="0.83958333333430346"/>
        <n v="8.0166666666627862"/>
        <n v="0.22708333333866904"/>
        <n v="6.9333333333343035"/>
        <n v="1.0131944444437977"/>
        <n v="4.9597222222218988"/>
        <n v="0.9569444444423425"/>
        <n v="12.09236111111386"/>
        <n v="1.8034722222218988"/>
        <n v="0.15833333333284827"/>
        <n v="1.8534722222248092"/>
        <n v="7.0819444444423425"/>
        <n v="2.867361111108039"/>
        <n v="22.234027777776646"/>
        <n v="0.94097222222626442"/>
        <n v="27.163194444445253"/>
        <n v="0.88055555555911269"/>
        <n v="0.10277777777810115"/>
        <n v="0.94722222221753327"/>
        <n v="2.7472222222204437"/>
        <n v="2.2166666666671517"/>
        <n v="2.7083333334303461E-2"/>
        <n v="4.8868055555576575"/>
        <n v="0.98333333333721384"/>
        <n v="7.9631944444408873"/>
        <n v="1.0166666666627862"/>
        <n v="0.81944444444525288"/>
        <n v="19.926388888889051"/>
        <n v="9.9180555555576575"/>
        <n v="1.0756944444437977"/>
        <n v="16.059027777773736"/>
        <n v="0.81319444444670808"/>
        <n v="0.10624999999708962"/>
        <n v="2.8916666666700621"/>
        <n v="9.4444444439432118E-2"/>
        <n v="9.0798611111167702"/>
        <n v="13.997222222220444"/>
        <n v="1.9347222222204437"/>
        <n v="2.945138888891961"/>
        <n v="1.9819444444510737"/>
        <n v="5.9194444444437977"/>
        <n v="8.8736111111138598"/>
        <n v="0.14166666666278616"/>
        <n v="2.8430555555605679"/>
        <n v="50.069444444445253"/>
        <n v="0.82569444444379769"/>
        <n v="29.015277777776646"/>
        <n v="6.195138888891961"/>
        <n v="0.96944444443943212"/>
        <n v="3.8354166666686069"/>
        <n v="2.3611111115314998E-2"/>
        <n v="1.8229166666642413"/>
        <n v="9"/>
        <n v="0.77500000000145519"/>
        <n v="2.0458333333299379"/>
        <n v="0.10763888889050577"/>
        <n v="46.784722222226264"/>
        <n v="0.15416666666715173"/>
        <n v="6.0583333333343035"/>
        <n v="0.99166666666133096"/>
        <n v="9.8326388888890506"/>
        <n v="0.90277777777373558"/>
        <n v="15.147916666668607"/>
        <n v="3.0555555553291924E-2"/>
        <n v="5.9055555555532919"/>
        <n v="2.7152777777737356"/>
        <n v="12"/>
        <n v="12.924305555556202"/>
        <n v="1.1645833333313931"/>
        <n v="0.89166666666278616"/>
        <n v="6.2500000058207661E-3"/>
        <n v="3.1548611111138598"/>
        <n v="0.90972222221898846"/>
        <n v="0.77430555555474712"/>
        <n v="0.14444444444961846"/>
        <n v="4.722222221607808E-2"/>
        <n v="1.0888888888948713"/>
        <n v="0.80902777777373558"/>
        <n v="5.1395833333372138"/>
        <n v="1.9444444442342501E-2"/>
        <n v="3.9881944444423425"/>
        <n v="15.915277777778101"/>
        <n v="7.0500000000029104"/>
        <n v="7.9173611111109494"/>
        <n v="1.1062500000043656"/>
        <n v="2.9055555555532919"/>
        <n v="1.0118055555576575"/>
        <n v="0.19791666666424135"/>
        <n v="0.91944444444379769"/>
        <n v="2.8784722222189885"/>
        <n v="0.117361111115315"/>
        <n v="0.96180555555474712"/>
        <n v="0.95555555554892635"/>
        <n v="6.8750000005820766E-2"/>
        <n v="0.93680555555329192"/>
        <n v="13.966666666667152"/>
        <n v="5.9944444444481633"/>
        <n v="0.79722222222335404"/>
        <n v="8.0583333333343035"/>
        <n v="1.0812500000029104"/>
        <n v="0.77986111111385981"/>
        <n v="0.15277777777373558"/>
        <n v="3.9888888888890506"/>
        <n v="3.8645833333284827"/>
        <n v="0.18472222222044365"/>
        <n v="1.9250000000029104"/>
        <n v="0.10902777777664596"/>
        <n v="0.64166666667006211"/>
        <n v="1.1923611111124046"/>
        <n v="2.7256944444452529"/>
        <n v="2.0888888888948713"/>
        <n v="5.8333333327027503E-2"/>
        <n v="1.0347222222262644"/>
        <n v="0.851388888884685"/>
        <n v="0.15833333334012423"/>
        <n v="2.7861111111051287"/>
        <n v="5.7638888887595385E-2"/>
        <n v="0.74791666666715173"/>
        <n v="0.14513888888905058"/>
        <n v="5.0000000002910383E-2"/>
        <n v="0.97013888888614019"/>
        <n v="5.6944444448163267E-2"/>
        <n v="2.7895833333313931"/>
        <n v="0.98333333332993789"/>
        <n v="0.76319444444379769"/>
        <n v="15.100694444445253"/>
        <n v="8.8194444448163267E-2"/>
        <n v="2.9499999999970896"/>
        <n v="0.88472222222480923"/>
        <n v="5.03125"/>
        <n v="26.918750000004366"/>
        <n v="7.2916666664241347E-2"/>
        <n v="0.21597222222044365"/>
        <n v="0.89722222222189885"/>
        <n v="0.10138888889196096"/>
        <n v="4.96875"/>
        <n v="2.0138888889050577E-2"/>
        <n v="5.9673611111065838"/>
        <n v="6.8520833333313931"/>
        <n v="1.0194444444496185"/>
        <n v="2.1444444444423425"/>
        <n v="2.8527777777781012"/>
        <n v="1.0354166666656965"/>
        <n v="0.85972222222335404"/>
        <n v="3.9562499999956344"/>
        <n v="6.9097222222262644"/>
        <n v="0.98194444444379769"/>
        <n v="14.025694444440887"/>
        <n v="0.16944444444379769"/>
        <n v="0.83402777778246673"/>
        <n v="1.101388888884685"/>
        <n v="0.82152777777810115"/>
        <n v="5.1513888888875954"/>
        <n v="5.8416666666671517"/>
        <n v="15.152777777781012"/>
        <n v="0.85902777777664596"/>
        <n v="11.900000000001455"/>
        <n v="0.97083333333284827"/>
        <n v="0.92500000000291038"/>
        <n v="2.7840277777722804"/>
        <n v="2.2326388888905058"/>
        <n v="1.0194444444423425"/>
        <n v="0.88124999999854481"/>
        <n v="9.9458333333313931"/>
        <n v="9.1138888888890506"/>
        <n v="1.9819444444437977"/>
        <n v="11.897222222221899"/>
        <n v="1.0555555555547471"/>
        <n v="6.0854166666686069"/>
        <n v="3.8895833333372138"/>
        <n v="17.910416666672972"/>
        <n v="5.0715277777781012"/>
        <n v="14.994444444440887"/>
        <n v="4.5138888890505768E-2"/>
        <n v="3.952777777776646"/>
        <n v="0.75486111111240461"/>
        <n v="0.14375000000291038"/>
        <n v="0.90347222222044365"/>
        <n v="0.12361111111385981"/>
        <n v="0.96388888888759539"/>
        <n v="0.86249999999563443"/>
        <n v="34.106250000004366"/>
        <n v="0.96875"/>
        <n v="3.1520833333343035"/>
        <n v="0.63958333333721384"/>
        <n v="5.0694444449618459E-2"/>
        <n v="0.85416666666424135"/>
        <n v="16.103472222224809"/>
        <n v="2.875"/>
        <n v="1.0819444444423425"/>
        <n v="5.9798611111109494"/>
        <n v="15.049305555556202"/>
        <n v="7.9493055555576575"/>
        <n v="0.25902777777810115"/>
        <n v="5.0416666666642413"/>
        <n v="0.12708333333284827"/>
        <n v="13.888888888890506"/>
        <n v="2.0222222222218988"/>
        <n v="6.9090277777795563"/>
        <n v="3.2236111111124046"/>
        <n v="1.6868055555532919"/>
        <n v="7.0986111111124046"/>
        <n v="19.891666666662786"/>
        <n v="2.0409722222248092"/>
        <n v="4.9930555555547471"/>
        <n v="2.9875000000029104"/>
        <n v="6.8701388888875954"/>
        <n v="4.1701388888905058"/>
        <n v="0.89652777777519077"/>
        <n v="26.948611111110949"/>
        <n v="4.8305555555562023"/>
        <n v="0.19652777777810115"/>
        <n v="0.12986111110512866"/>
        <n v="16.961805555562023"/>
        <n v="0.92291666666278616"/>
        <n v="2.9375"/>
        <n v="1.0138888888905058"/>
        <n v="51.939583333332848"/>
        <n v="20.969444444446708"/>
        <n v="2.921527777776646"/>
        <n v="6.9812499999970896"/>
        <n v="3.0645833333328483"/>
        <n v="2.8791666666729725"/>
        <n v="0.87777777777228039"/>
        <n v="2.0250000000014552"/>
        <n v="0.86597222222189885"/>
        <n v="6.0111111111109494"/>
        <n v="12.271527777782467"/>
        <n v="21.840972222220444"/>
        <n v="63"/>
        <n v="6.8229166666642413"/>
        <n v="4.1263888888934162"/>
        <n v="6.7861111111051287"/>
        <n v="3.2680555555562023"/>
        <n v="0.75069444444670808"/>
        <n v="73.022222222221899"/>
        <n v="0.99791666666715173"/>
        <n v="20.854166666664241"/>
        <n v="7.2222222217533272E-2"/>
        <n v="8.7923611111109494"/>
        <n v="2.1527777782466728E-2"/>
        <n v="3.898611111115315"/>
        <n v="0.94861111111094942"/>
        <n v="1.3888888883229811E-2"/>
        <n v="21.000694444446708"/>
        <n v="3.1868055555532919"/>
        <n v="3.883333333338669"/>
        <n v="6.0826388888890506"/>
        <n v="1.0006944444394321"/>
        <n v="0.18541666666715173"/>
        <n v="1.9423611111051287"/>
        <n v="3.929861111108039"/>
        <n v="0.9729166666729725"/>
        <n v="4.9972222222204437"/>
        <n v="0.8868055555576575"/>
        <n v="9.5833333340124227E-2"/>
        <n v="0.89930555555474712"/>
        <n v="2.1499999999941792"/>
        <n v="2.9833333333372138"/>
        <n v="1.9159722222248092"/>
        <n v="1.1111111111094942"/>
        <n v="0.99027777777519077"/>
        <n v="2.8687500000014552"/>
        <n v="1.6666666662786156E-2"/>
        <n v="0.87569444444670808"/>
        <n v="15.191666666665697"/>
        <n v="5.1527777777737356"/>
        <n v="3.0458333333372138"/>
        <n v="5.9097222222262644"/>
        <n v="12.856250000004366"/>
        <n v="52.097916666665697"/>
        <n v="11.17013888888323"/>
        <n v="0.78194444444670808"/>
        <n v="1.9583333333357587"/>
        <n v="10.997916666667152"/>
        <n v="0.92847222222189885"/>
        <n v="0.80000000000291038"/>
        <n v="6.8583333333299379"/>
        <n v="0.14930555556202307"/>
        <n v="4.9388888888861402"/>
        <n v="2.1076388888905058"/>
        <n v="9.9354166666671517"/>
        <n v="4.0972222222189885"/>
        <n v="6.038888888891961"/>
        <n v="1.0437499999970896"/>
        <n v="3.0604166666671517"/>
        <n v="0.76458333333721384"/>
        <n v="0.14791666666133096"/>
        <n v="0.75694444444525288"/>
        <n v="13.971527777779556"/>
        <n v="0.18055555555474712"/>
        <n v="0.75"/>
        <n v="0.14583333333575865"/>
        <n v="0.75208333334012423"/>
        <n v="1.597222221607808E-2"/>
        <n v="4.0972222217533272E-2"/>
        <n v="3.913888888884685"/>
        <n v="19.87222222222772"/>
        <n v="0.94305555555183673"/>
        <n v="0.83888888888759539"/>
        <n v="0.19861111111094942"/>
        <n v="2.0333333333328483"/>
        <n v="2.9194444444510737"/>
        <n v="0.7618055555576575"/>
        <n v="5.882638888891961"/>
        <n v="0.19722222222480923"/>
        <n v="2.8034722222218988"/>
        <n v="0.18472222222771961"/>
        <n v="0.91249999999854481"/>
        <n v="0.13819444444379769"/>
        <n v="0.11805555555474712"/>
        <n v="0.72847222222480923"/>
        <n v="1.820138888884685"/>
        <n v="0.24305555555474712"/>
        <n v="1.8958333333284827"/>
        <n v="7.9694444444467081"/>
        <n v="0.820138888884685"/>
        <n v="0.17291666667006211"/>
        <n v="1.6902777777722804"/>
        <n v="4.8333333333284827"/>
        <n v="13.212500000001455"/>
        <n v="21.784722222226264"/>
        <n v="2.9250000000029104"/>
        <n v="2.9034722222204437"/>
        <n v="7.992361111115315"/>
        <n v="0.10555555555038154"/>
        <n v="1.9430555555591127"/>
        <n v="4.9395833333328483"/>
        <n v="0.12291666666715173"/>
        <n v="0.85763888889050577"/>
        <n v="0.83263888888905058"/>
        <n v="3.023611111108039"/>
        <n v="1.9444444444452529"/>
        <n v="1.8493055555591127"/>
        <n v="1.3194444444452529"/>
        <n v="3.6694444444437977"/>
        <n v="1.2729166666686069"/>
        <n v="6.8749999998544808E-2"/>
        <n v="0.81874999999854481"/>
        <n v="2.0166666666700621"/>
        <n v="2.1145833333284827"/>
        <n v="2.9569444444496185"/>
        <n v="3.961111111108039"/>
        <n v="1.0423611111109494"/>
        <n v="1.0368055555591127"/>
        <n v="4.8131944444394321"/>
        <n v="2.1583333333328483"/>
        <n v="0.87777777777955635"/>
        <n v="1.6729166666700621"/>
        <n v="2.0916666666671517"/>
        <n v="1.9131944444452529"/>
        <n v="21"/>
        <n v="10.853472222224809"/>
        <n v="2.8979166666686069"/>
        <n v="53.006249999998545"/>
        <n v="0.10416666667151731"/>
        <n v="1.0687500000058208"/>
        <n v="0.913888888884685"/>
        <n v="4.1284722222262644"/>
        <n v="1.9708333333328483"/>
        <n v="6.8451388888934162"/>
        <n v="98.926388888889051"/>
        <n v="2.234027777776646"/>
        <n v="1.7729166666686069"/>
        <n v="0.11388888888905058"/>
        <n v="5.922222222223354"/>
        <n v="25.838888888887595"/>
        <n v="2.2916666661330964E-2"/>
        <n v="0.96597222222044365"/>
        <n v="11.973611111112405"/>
        <n v="6.8611111111094942"/>
        <n v="2.8993055555547471"/>
        <n v="0.11249999999563443"/>
        <n v="0.82986111111677019"/>
        <n v="2.0902777777737356"/>
        <n v="0.65277777778101154"/>
        <n v="53.162499999998545"/>
        <n v="9.7916666665696539E-2"/>
        <n v="2.8659722222218988"/>
        <n v="3.0375000000058208"/>
        <n v="0.76736111110949423"/>
        <n v="9.1666666667151731E-2"/>
        <n v="1.929861111108039"/>
        <n v="4.1083333333372138"/>
        <n v="0.12916666666569654"/>
        <n v="0.91736111111094942"/>
        <n v="97"/>
        <n v="4.008333333338669"/>
        <n v="6.9791666666642413"/>
        <n v="7.5631944444467081"/>
        <n v="0.30555555555474712"/>
        <n v="2.0562500000014552"/>
        <n v="0.84652777777955635"/>
        <n v="3.0527777777751908"/>
        <n v="1.8423611111138598"/>
        <n v="1.2236111111124046"/>
        <n v="0.84791666666569654"/>
        <n v="3.0805555555562023"/>
        <n v="3.9159722222175333"/>
        <n v="0.20902777778246673"/>
        <n v="2.7902777777781012"/>
        <n v="3.9638888888875954"/>
      </sharedItems>
    </cacheField>
    <cacheField name="QTDE DIAS UTEIS (DATA INCIAL - DATA FINAL)" numFmtId="171">
      <sharedItems containsDate="1" containsMixedTypes="1" minDate="1899-12-31T00:58:12" maxDate="1900-08-25T00:00:00"/>
    </cacheField>
    <cacheField name="HORA DT INICIAL" numFmtId="169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8">
  <r>
    <s v="7515/2015 "/>
    <x v="0"/>
    <x v="0"/>
    <s v="Serviços Combustível"/>
    <s v="Contratação de empresa especializada, com sistema de gerenciamento on line e em tempo real, para o fornecimento de combustível e manutenções dos veículos da frota do TRE-PR._x000a__x000a_"/>
    <d v="2015-10-22T00:00:00"/>
    <d v="2016-03-21T00:00:00"/>
    <n v="149"/>
  </r>
  <r>
    <s v="2462/2015 "/>
    <x v="0"/>
    <x v="1"/>
    <s v="Alarme-Monitoramento"/>
    <s v="-"/>
    <d v="2015-04-24T00:00:00"/>
    <d v="2015-08-05T00:00:00"/>
    <n v="101"/>
  </r>
  <r>
    <s v="6475/2015"/>
    <x v="0"/>
    <x v="1"/>
    <s v="Alarme-Monitoramento"/>
    <s v="-"/>
    <d v="2015-09-16T00:00:00"/>
    <d v="2015-12-04T00:00:00"/>
    <n v="78"/>
  </r>
  <r>
    <s v="12566/2016"/>
    <x v="0"/>
    <x v="1"/>
    <s v="Alarme-Monitoramento"/>
    <s v="-"/>
    <d v="2016-09-20T00:00:00"/>
    <d v="2016-11-21T00:00:00"/>
    <n v="61"/>
  </r>
  <r>
    <s v="1247/2016"/>
    <x v="0"/>
    <x v="1"/>
    <s v="Alarme-Monitoramento"/>
    <s v="-"/>
    <d v="2016-02-22T00:00:00"/>
    <d v="2016-09-30T00:00:00"/>
    <n v="218"/>
  </r>
  <r>
    <s v="8379/2014"/>
    <x v="0"/>
    <x v="1"/>
    <s v="Alarme-Monitoramento"/>
    <s v="-"/>
    <d v="2014-11-12T00:00:00"/>
    <d v="2015-06-24T00:00:00"/>
    <n v="222"/>
  </r>
  <r>
    <s v="2370/2014"/>
    <x v="0"/>
    <x v="1"/>
    <s v="Alarme-Monitoramento"/>
    <s v="-"/>
    <d v="2014-04-09T00:00:00"/>
    <d v="2014-07-30T00:00:00"/>
    <n v="111"/>
  </r>
  <r>
    <s v="1056/2013"/>
    <x v="0"/>
    <x v="0"/>
    <s v="Serviços de Manutenção"/>
    <s v="Manutenção De Duplicadoras, Dobradeira E Serrilhadeira"/>
    <d v="2013-02-04T00:00:00"/>
    <d v="2013-06-06T00:00:00"/>
    <n v="122"/>
  </r>
  <r>
    <s v="5372/2015 "/>
    <x v="0"/>
    <x v="0"/>
    <s v="Serviços de Mão de Obra"/>
    <s v="Contratação De Empresa Especializada No Fornecimento De Mão De Obra Em Serviços Gráficos"/>
    <d v="2015-07-24T00:00:00"/>
    <d v="2016-11-09T00:00:00"/>
    <n v="465"/>
  </r>
  <r>
    <s v="304/2016"/>
    <x v="1"/>
    <x v="0"/>
    <s v="Serviço de Manutenção"/>
    <s v="contratação - serviço de manutenção predial -   limpeza de vidros - capital/ interior"/>
    <d v="2015-01-16T00:00:00"/>
    <d v="2016-10-28T00:00:00"/>
    <n v="642"/>
  </r>
  <r>
    <s v="15/2016"/>
    <x v="1"/>
    <x v="0"/>
    <s v="Serviço de Manutenção"/>
    <s v="CONTRATAÇÃO - SERVIÇO DE MANUTENÇÃO PREDIAL -  BENS IMÓVEIS"/>
    <d v="2016-01-07T00:00:00"/>
    <d v="2016-10-14T00:00:00"/>
    <n v="277"/>
  </r>
  <r>
    <s v="5087/2016"/>
    <x v="1"/>
    <x v="0"/>
    <s v="Aquisição Bens de Consumo"/>
    <s v="AQUISIÇÃO DE XÍCARAS PARA CAFEZINHO PARA ATENDER A SEDE DO ter E FÓRUNS ELEITORIAIS DO PARANÁ - PROCESSO 5087/2016"/>
    <d v="2016-05-30T00:00:00"/>
    <d v="2016-10-18T00:00:00"/>
    <n v="138"/>
  </r>
  <r>
    <s v="9656/2012"/>
    <x v="1"/>
    <x v="0"/>
    <s v="Serviços de Mão de Obra"/>
    <s v="PROJETO BÁSICO PARA CONTRATAÇÃO PRESTAÇÃO DE SERVIÇOS AUXILIARES DE SERVIÇOS GERAIS"/>
    <d v="2012-11-29T00:00:00"/>
    <d v="2013-07-17T00:00:00"/>
    <n v="228"/>
  </r>
  <r>
    <s v="1395/2014"/>
    <x v="1"/>
    <x v="0"/>
    <s v="Serviços de Mão de Obra"/>
    <s v="Contratação de limpeza de final de obra para os Fóruns Eleitorais a serem inaugurados em 2014 e 2015"/>
    <d v="2014-02-27T00:00:00"/>
    <d v="2014-10-20T00:00:00"/>
    <n v="233"/>
  </r>
  <r>
    <s v="6832/2015"/>
    <x v="1"/>
    <x v="0"/>
    <s v="Aquisição de Software"/>
    <s v="AQUISIÇÃO DE SOFTWARE CAD 2016"/>
    <d v="2015-09-25T00:00:00"/>
    <d v="2016-11-04T00:00:00"/>
    <n v="399"/>
  </r>
  <r>
    <s v="3140/2015"/>
    <x v="1"/>
    <x v="1"/>
    <s v="Serviços de Manutenção"/>
    <s v="CONTRATAÇÃO SERVIÇO DE MANUTENÇÃO PREDIAL  QUALIDADE DO AR"/>
    <d v="2015-05-11T00:00:00"/>
    <d v="2015-06-16T00:00:00"/>
    <n v="35"/>
  </r>
  <r>
    <s v="7836/2013"/>
    <x v="1"/>
    <x v="0"/>
    <s v="Serviços de Manutenção"/>
    <s v="CONTRATAÇÃO SERVIÇO DE MANUTENÇÃO PREDIAL  DIVISÓRIAS"/>
    <d v="2013-09-23T00:00:00"/>
    <d v="2013-12-26T00:00:00"/>
    <n v="93"/>
  </r>
  <r>
    <s v="7945/2013"/>
    <x v="1"/>
    <x v="1"/>
    <s v="Serviços de Manutenção"/>
    <s v="CONTRATAÇÃO SERVIÇO DE MANUTENÇÃO PREDIAL  REFORMAS"/>
    <d v="2013-10-01T00:00:00"/>
    <d v="2013-12-30T00:00:00"/>
    <n v="89"/>
  </r>
  <r>
    <s v="9280/2016"/>
    <x v="1"/>
    <x v="1"/>
    <s v="Serviços de Manutenção"/>
    <s v="Instalação de Película na CAE"/>
    <d v="2016-07-29T00:00:00"/>
    <d v="2016-09-28T00:00:00"/>
    <n v="59"/>
  </r>
  <r>
    <s v="11378/2016"/>
    <x v="1"/>
    <x v="1"/>
    <s v="Serviços de Manutenção Reformas"/>
    <s v="Demolição e reconstrução parcial de muro com realocação da caixa de passagem de fios telefônicos no Fórum Eleitoral de Chopinzinho-Pr. "/>
    <d v="2016-08-28T00:00:00"/>
    <d v="2016-11-30T00:00:00"/>
    <n v="92"/>
  </r>
  <r>
    <s v="1263/2015"/>
    <x v="1"/>
    <x v="2"/>
    <s v="Aquisição de Bens de Consumo -Mat Hidraulicos e Eletricos"/>
    <s v="Aquisição de materiais elétricos, de lógica e de instalação de painéis de senhas, ATRAVÉS DE REGISTRO DE PREÇOS, para adequação dos fóruns que realizarão o recadastramento biométrico 2015. "/>
    <d v="2015-03-04T00:00:00"/>
    <d v="2015-04-20T00:00:00"/>
    <n v="46"/>
  </r>
  <r>
    <s v="000785/2016 "/>
    <x v="1"/>
    <x v="2"/>
    <s v="Aquisição de Bens de Consumo Placas Indicaticas"/>
    <s v="Termo de Referência - Aquisição, por meio de Registro de Preços, de Materiais para Comunicação Visual para os Fóruns do Interior"/>
    <d v="2016-02-09T00:00:00"/>
    <d v="2016-09-28T00:00:00"/>
    <n v="229"/>
  </r>
  <r>
    <s v="008354/2012"/>
    <x v="1"/>
    <x v="0"/>
    <s v="Contratação Eletricista Capital"/>
    <s v="Contratação de serviços de manutenção predial para os prédios de Curitiba e interior do Estado -PGE INCORPORADORA DE OBRAS LTDA - ME - Contrato 17/2013."/>
    <d v="2012-10-25T00:00:00"/>
    <d v="2013-03-13T00:00:00"/>
    <n v="138"/>
  </r>
  <r>
    <s v="455/2012"/>
    <x v="1"/>
    <x v="2"/>
    <s v="Contratação Manutenção Predial"/>
    <s v="Solicitação de aquisição, mediante registro de preços, de extintores de pó químico classes &quot;A&quot;, &quot;B&quot; e &quot;C&quot; "/>
    <d v="2012-01-18T00:00:00"/>
    <d v="2012-04-16T00:00:00"/>
    <n v="88"/>
  </r>
  <r>
    <s v="6761/2014"/>
    <x v="1"/>
    <x v="2"/>
    <s v="Aquisição de Bens de Consumo -Mat Hidraulicos e Eletricos"/>
    <s v="CONTRATAÇÃO DE EMPRESA PARA FORNECIMENTO ATRAVÉS DE REGISTRO DE PREÇOS DE LÂMPADAS TUBOLED PARA PRÉDIO SEDE E FÓRUM ELEITORAL DE CURITIBA"/>
    <d v="2014-09-02T00:00:00"/>
    <d v="2014-12-23T00:00:00"/>
    <n v="111"/>
  </r>
  <r>
    <s v="1060/2012"/>
    <x v="1"/>
    <x v="2"/>
    <s v="CONTRATAÇÃO SERVIÇO DE MANUTENÇÃO PREDIAL  DETETIZAÇÃO E CONTROLE DE PRAGAS - CAPITAL/INTERIOR"/>
    <s v="Contratação de serviços de desinsetização, desratização, esgotamento de fossas, esgotamento de caixas de gordura e de passagem e limpeza de dutos de esgoto para os Fóruns Eleitorais do Interior. "/>
    <d v="2012-02-05T00:00:00"/>
    <d v="2012-07-13T00:00:00"/>
    <n v="158"/>
  </r>
  <r>
    <s v="3819/2016"/>
    <x v="1"/>
    <x v="2"/>
    <s v="Contratação de  Serviço de Reformas"/>
    <s v="Projeto Básico para contratação de serviços de pintura para 08 Fóruns Eleitorais. "/>
    <d v="2013-05-16T00:00:00"/>
    <d v="2013-12-18T00:00:00"/>
    <n v="212"/>
  </r>
  <r>
    <s v="7017/2016"/>
    <x v="1"/>
    <x v="2"/>
    <s v="Contratação de  Serviço de Manutenção Predial - DIVISÓRIAS"/>
    <s v="Contratação de empresa para fornecimento de materiais e serviços para montagem/desmontagem e readequação de forros e divisórias, através de Registro de Preços. "/>
    <d v="2014-09-14T00:00:00"/>
    <d v="2014-12-26T00:00:00"/>
    <n v="102"/>
  </r>
  <r>
    <s v="5779/2015"/>
    <x v="1"/>
    <x v="0"/>
    <s v="Serviços de Engenharia"/>
    <s v="CONTRATAÇÃO SERVIÇO DE ENGENHARIA - OBRAS  REFORMA"/>
    <d v="2015-08-11T00:00:00"/>
    <d v="2015-11-13T00:00:00"/>
    <n v="92"/>
  </r>
  <r>
    <s v="014337/2016"/>
    <x v="1"/>
    <x v="0"/>
    <s v="Contratação para serviços de jardinagem para os fóruns de Campina da Lagoa, Campo Mourão, Jacarezinho, Londrina, Santa Mariana, Cambará, Paranaguá e Cambé "/>
    <s v="CONTRATAÇÃO SERVIÇO DE MANUTENÇÃO PREDIAL  JARDINAGEM - CAPITAL/INTERIOR"/>
    <d v="2016-10-26T00:00:00"/>
    <d v="2017-03-23T00:00:00"/>
    <n v="147"/>
  </r>
  <r>
    <s v="011188/2016"/>
    <x v="1"/>
    <x v="0"/>
    <s v="Contratação de empresa especializada nos serviços de elaboração e fornecimento de PROJETOS para a construção da Central de Urnas Eletrônica. "/>
    <s v="CONTRATAÇÃO SERVIÇO DE ENGENHARIA - OBRAS  ELABORAÇÃO DE PROJETOS"/>
    <d v="2016-08-24T00:00:00"/>
    <d v="2016-09-20T00:00:00"/>
    <n v="26"/>
  </r>
  <r>
    <s v="011391/2016"/>
    <x v="1"/>
    <x v="1"/>
    <s v="Contratação de serviços topográficos - terreno localizado na Rua João Paroli, 097 "/>
    <s v="CONTRATAÇÃO SERVIÇO DE ENGENHARIA - OBRAS  ELABORAÇÃO DE PROJETOS"/>
    <d v="2016-08-30T00:00:00"/>
    <d v="2016-09-13T00:00:00"/>
    <n v="13"/>
  </r>
  <r>
    <s v="014040/2016"/>
    <x v="1"/>
    <x v="0"/>
    <s v="CONTRATAÇÃO DE EMPRESA PARA AMPLIAÇÃO E REFORMA DO FÓRUM ELEITORAL DE SÃO JOSÉ DOS PINHAIS"/>
    <s v="CONTRATAÇÃO SERVIÇO DE ENGENHARIA - OBRAS  CONSTRUÇÃO"/>
    <d v="2016-10-20T00:00:00"/>
    <d v="2016-12-21T00:00:00"/>
    <n v="61"/>
  </r>
  <r>
    <s v="011231/2016"/>
    <x v="1"/>
    <x v="1"/>
    <s v="Contratação de empresa especializada para realizar assessoria para projeto de eficiência energética de iluminação dos imóveis do prédio sede do TRE/PR e Fórum Eleitoral de Curitiba. Empresa: Eletron Energia EIRELI-ME"/>
    <s v="CONTRATAÇÃO SERVIÇO DE ENGENHARIA - OBRAS  ELABORAÇÃO DE PROJETOS"/>
    <d v="2016-08-31T00:00:00"/>
    <d v="2016-09-28T00:00:00"/>
    <n v="28"/>
  </r>
  <r>
    <s v="011875/2016"/>
    <x v="1"/>
    <x v="0"/>
    <s v="Contratação de serviços de reforma para os Fóruns Eleitorais de Arapongas, Castro, Formosa do Oeste e Ibiporã "/>
    <s v="CONTRATAÇÃO SERVIÇO DE ENGENHARIA - OBRAS  REFORMA"/>
    <d v="2016-09-14T00:00:00"/>
    <d v="2016-11-11T00:00:00"/>
    <n v="57"/>
  </r>
  <r>
    <s v="007141/2016"/>
    <x v="1"/>
    <x v="0"/>
    <s v="CONTRATAÇÃO DE EMPRESA ESPECIALIZADA PARA FORNECIMENTO E INSTALAÇÃO DE ELEVADOR NO PRÉDIO SEDE DESTE TRIBUNAL"/>
    <s v="AQUISIÇÃO BENS PERMANENTES  EQUIPAMENTOS EM GERAL"/>
    <d v="2016-07-04T00:00:00"/>
    <d v="2017-03-28T00:00:00"/>
    <n v="264"/>
  </r>
  <r>
    <s v="012682/2016 "/>
    <x v="1"/>
    <x v="1"/>
    <s v="Contratação de empresa especializada para prestação de serviços de levantamento topográfico/planialtimétrico nos terrenos localizados na Rua João Parolin, 055 e 224"/>
    <s v="CONTRATAÇÃO SERVIÇO DE ENGENHARIA - OBRAS  CONSTRUÇÃO"/>
    <d v="2016-09-22T00:00:00"/>
    <d v="2016-10-31T00:00:00"/>
    <n v="39"/>
  </r>
  <r>
    <s v="013288/2016"/>
    <x v="1"/>
    <x v="0"/>
    <s v="PARTE FINANCEIRA - A. A. Bello Filho - ME - CNPJ 11.111383/0001-91 - Contratação de serviços de manutenção integrada para o interior do Estado - projeto piloto (PAD principal n. 8209/2015) - Contrato n. 82/16"/>
    <s v="PAGAMENTOS E DEVOLUÇÕES NOTAS FISCAIS A FORNECEDORES"/>
    <d v="2016-10-07T00:00:00"/>
    <d v="2016-12-21T00:00:00"/>
    <n v="7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98">
  <r>
    <x v="0"/>
    <s v="2462/2015"/>
    <x v="0"/>
    <s v="041ZE_ORIGI"/>
    <s v="041ZE_Atualiz"/>
    <x v="0"/>
    <x v="0"/>
    <d v="2015-04-23T13:32:00"/>
    <d v="2015-04-24T13:32:00"/>
    <s v="-"/>
    <d v="1899-12-31T00:00:00"/>
    <x v="0"/>
    <d v="1900-01-01T00:00:00"/>
    <s v="13:32"/>
  </r>
  <r>
    <x v="0"/>
    <s v="2462/2015"/>
    <x v="0"/>
    <s v="DG_ORIGI"/>
    <s v="DG_Atualiz"/>
    <x v="1"/>
    <x v="0"/>
    <d v="2015-04-24T13:32:00"/>
    <d v="2015-04-24T20:09:00"/>
    <s v="Para conhecimento."/>
    <d v="1899-12-30T06:37:00"/>
    <x v="1"/>
    <d v="1899-12-31T00:00:00"/>
    <s v="13:32"/>
  </r>
  <r>
    <x v="0"/>
    <s v="2462/2015"/>
    <x v="0"/>
    <s v="ASSISEG_ORIGI"/>
    <s v="SESEG_Atualiz"/>
    <x v="2"/>
    <x v="1"/>
    <d v="2015-04-24T20:09:00"/>
    <d v="2015-05-14T19:14:00"/>
    <s v="para informar"/>
    <d v="1900-01-18T23:05:00"/>
    <x v="2"/>
    <n v="-7"/>
    <s v="20:9"/>
  </r>
  <r>
    <x v="0"/>
    <s v="2462/2015"/>
    <x v="0"/>
    <s v="CAA_ORIGI"/>
    <s v="CIP_Atualiz"/>
    <x v="3"/>
    <x v="1"/>
    <d v="2015-05-14T19:14:00"/>
    <d v="2015-05-19T16:05:00"/>
    <s v="Para análise"/>
    <d v="1900-01-03T20:51:00"/>
    <x v="3"/>
    <d v="1900-01-03T00:00:00"/>
    <s v="19:14"/>
  </r>
  <r>
    <x v="0"/>
    <s v="2462/2015"/>
    <x v="0"/>
    <s v="ASSISEG_ORIGI"/>
    <s v="SESEG_Atualiz"/>
    <x v="2"/>
    <x v="1"/>
    <d v="2015-05-19T16:05:00"/>
    <d v="2015-05-21T17:13:00"/>
    <s v="Para complementar o Projeto B ico."/>
    <d v="1900-01-01T01:08:00"/>
    <x v="4"/>
    <d v="1900-01-02T00:00:00"/>
    <s v="16:5"/>
  </r>
  <r>
    <x v="0"/>
    <s v="2462/2015"/>
    <x v="0"/>
    <s v="041ZE_ORIGI"/>
    <s v="041ZE_Atualiz"/>
    <x v="0"/>
    <x v="0"/>
    <d v="2015-05-21T17:13:00"/>
    <d v="2015-05-25T12:16:00"/>
    <s v="Para providências"/>
    <d v="1900-01-02T19:03:00"/>
    <x v="5"/>
    <d v="1900-01-02T00:00:00"/>
    <s v="17:13"/>
  </r>
  <r>
    <x v="0"/>
    <s v="2462/2015"/>
    <x v="0"/>
    <s v="ASSISEG_ORIGI"/>
    <s v="SESEG_Atualiz"/>
    <x v="2"/>
    <x v="1"/>
    <d v="2015-05-25T12:16:00"/>
    <d v="2015-06-03T16:18:00"/>
    <s v="Em atendimento ao Documento nº 092135/2015."/>
    <d v="1900-01-08T04:02:00"/>
    <x v="6"/>
    <n v="-16"/>
    <s v="12:16"/>
  </r>
  <r>
    <x v="0"/>
    <s v="2462/2015"/>
    <x v="0"/>
    <s v="CAA_ORIGI"/>
    <s v="CIP_Atualiz"/>
    <x v="3"/>
    <x v="1"/>
    <d v="2015-06-03T16:18:00"/>
    <d v="2015-06-08T14:01:00"/>
    <s v="Em devolução"/>
    <d v="1900-01-03T21:43:00"/>
    <x v="7"/>
    <d v="1900-01-02T00:00:00"/>
    <s v="16:18"/>
  </r>
  <r>
    <x v="0"/>
    <s v="2462/2015"/>
    <x v="0"/>
    <s v="SECADM_ORIGI"/>
    <s v="SECADM_Atualiz"/>
    <x v="4"/>
    <x v="0"/>
    <d v="2015-06-08T14:01:00"/>
    <d v="2015-06-08T16:42:00"/>
    <s v="Para análise."/>
    <d v="1899-12-30T02:41:00"/>
    <x v="8"/>
    <d v="1899-12-31T00:00:00"/>
    <s v="14:1"/>
  </r>
  <r>
    <x v="0"/>
    <s v="2462/2015"/>
    <x v="0"/>
    <s v="SPO_ORIGI"/>
    <s v="SPO_Atualiz"/>
    <x v="5"/>
    <x v="0"/>
    <d v="2015-06-08T16:42:00"/>
    <d v="2015-06-08T20:27:00"/>
    <s v="Para informar disponibilidade orçamentária."/>
    <d v="1899-12-30T03:45:00"/>
    <x v="9"/>
    <d v="1899-12-31T00:00:00"/>
    <s v="16:42"/>
  </r>
  <r>
    <x v="0"/>
    <s v="2462/2015"/>
    <x v="0"/>
    <s v="CO_ORIGI"/>
    <s v="CO_Atualiz"/>
    <x v="6"/>
    <x v="0"/>
    <d v="2015-06-08T20:27:00"/>
    <d v="2015-06-09T13:35:00"/>
    <s v="Com informação"/>
    <d v="1899-12-30T17:08:00"/>
    <x v="10"/>
    <d v="1900-01-01T00:00:00"/>
    <s v="20:27"/>
  </r>
  <r>
    <x v="0"/>
    <s v="2462/2015"/>
    <x v="0"/>
    <s v="SECOFC_ORIGI"/>
    <s v="SECOFC_Atualiz"/>
    <x v="7"/>
    <x v="0"/>
    <d v="2015-06-09T13:35:00"/>
    <d v="2015-06-09T15:11:00"/>
    <s v="Para ciência e encaminhamento."/>
    <d v="1899-12-30T01:36:00"/>
    <x v="11"/>
    <d v="1899-12-31T00:00:00"/>
    <s v="13:35"/>
  </r>
  <r>
    <x v="0"/>
    <s v="2462/2015"/>
    <x v="0"/>
    <s v="CLC_ORIGI"/>
    <s v="CLC_Atualiz"/>
    <x v="8"/>
    <x v="0"/>
    <d v="2015-06-09T15:11:00"/>
    <d v="2015-06-09T16:54:00"/>
    <s v="Para demais providências"/>
    <d v="1899-12-30T01:43:00"/>
    <x v="12"/>
    <d v="1899-12-31T00:00:00"/>
    <s v="15:11"/>
  </r>
  <r>
    <x v="0"/>
    <s v="2462/2015"/>
    <x v="0"/>
    <s v="SC_ORIGI"/>
    <s v="SC_Atualiz"/>
    <x v="9"/>
    <x v="0"/>
    <d v="2015-06-09T16:54:00"/>
    <d v="2015-06-15T18:12:00"/>
    <s v="Para elaborar Termo de Dispensa de Licitação."/>
    <d v="1900-01-05T01:18:00"/>
    <x v="13"/>
    <d v="1900-01-04T00:00:00"/>
    <s v="16:54"/>
  </r>
  <r>
    <x v="0"/>
    <s v="2462/2015"/>
    <x v="0"/>
    <s v="CLC_ORIGI"/>
    <s v="CLC_Atualiz"/>
    <x v="8"/>
    <x v="0"/>
    <d v="2015-06-15T18:12:00"/>
    <d v="2015-06-16T15:28:00"/>
    <s v="Segue Termo de Dispensa de Licitação, e e-mail com o aceite da empresa contratada."/>
    <d v="1899-12-30T21:16:00"/>
    <x v="14"/>
    <d v="1900-01-01T00:00:00"/>
    <s v="18:12"/>
  </r>
  <r>
    <x v="0"/>
    <s v="2462/2015"/>
    <x v="0"/>
    <s v="SCON_ORIGI"/>
    <s v="SCON_Atualiz"/>
    <x v="10"/>
    <x v="0"/>
    <d v="2015-06-16T15:28:00"/>
    <d v="2015-06-17T18:23:00"/>
    <s v="Para elaborar a minuta do contrato de prestação de serviços de alarme monitorado para"/>
    <d v="1899-12-31T02:55:00"/>
    <x v="15"/>
    <d v="1900-01-01T00:00:00"/>
    <s v="15:28"/>
  </r>
  <r>
    <x v="0"/>
    <s v="2462/2015"/>
    <x v="0"/>
    <s v="CAA_ORIGI"/>
    <s v="CIP_Atualiz"/>
    <x v="3"/>
    <x v="1"/>
    <d v="2015-06-17T18:23:00"/>
    <d v="2015-06-18T17:22:00"/>
    <s v="Segue para verificar e/ ou ratificar, bem como justificar se for mantido o regime de comodato."/>
    <d v="1899-12-30T22:59:00"/>
    <x v="16"/>
    <d v="1900-01-01T00:00:00"/>
    <s v="18:23"/>
  </r>
  <r>
    <x v="0"/>
    <s v="2462/2015"/>
    <x v="0"/>
    <s v="SPO_ORIGI"/>
    <s v="SPO_Atualiz"/>
    <x v="5"/>
    <x v="0"/>
    <d v="2015-06-18T17:22:00"/>
    <d v="2015-06-18T19:22:00"/>
    <s v="Para informar."/>
    <d v="1899-12-30T02:00:00"/>
    <x v="17"/>
    <d v="1899-12-31T00:00:00"/>
    <s v="17:22"/>
  </r>
  <r>
    <x v="0"/>
    <s v="2462/2015"/>
    <x v="0"/>
    <s v="CO_ORIGI"/>
    <s v="CO_Atualiz"/>
    <x v="6"/>
    <x v="0"/>
    <d v="2015-06-18T19:22:00"/>
    <d v="2015-06-19T13:00:00"/>
    <s v="Com a informação."/>
    <d v="1899-12-30T17:38:00"/>
    <x v="18"/>
    <d v="1900-01-01T00:00:00"/>
    <s v="19:22"/>
  </r>
  <r>
    <x v="0"/>
    <s v="2462/2015"/>
    <x v="0"/>
    <s v="SECOFC_ORIGI"/>
    <s v="SECOFC_Atualiz"/>
    <x v="7"/>
    <x v="0"/>
    <d v="2015-06-19T13:00:00"/>
    <d v="2015-06-19T14:10:00"/>
    <s v="Para ciência e encaminhamento."/>
    <d v="1899-12-30T01:10:00"/>
    <x v="19"/>
    <d v="1899-12-31T00:00:00"/>
    <s v="13:0"/>
  </r>
  <r>
    <x v="0"/>
    <s v="2462/2015"/>
    <x v="0"/>
    <s v="CLC_ORIGI"/>
    <s v="CLC_Atualiz"/>
    <x v="8"/>
    <x v="0"/>
    <d v="2015-06-19T14:10:00"/>
    <d v="2015-06-19T15:59:00"/>
    <s v="Para demais providências"/>
    <d v="1899-12-30T01:49:00"/>
    <x v="20"/>
    <d v="1899-12-31T00:00:00"/>
    <s v="14:10"/>
  </r>
  <r>
    <x v="0"/>
    <s v="2462/2015"/>
    <x v="0"/>
    <s v="SC_ORIGI"/>
    <s v="SC_Atualiz"/>
    <x v="9"/>
    <x v="0"/>
    <d v="2015-06-19T15:59:00"/>
    <d v="2015-07-01T14:48:00"/>
    <s v="Para retificar Termo de Dispensa."/>
    <d v="1900-01-10T22:49:00"/>
    <x v="21"/>
    <n v="-13"/>
    <s v="15:59"/>
  </r>
  <r>
    <x v="0"/>
    <s v="2462/2015"/>
    <x v="0"/>
    <s v="CLC_ORIGI"/>
    <s v="CLC_Atualiz"/>
    <x v="8"/>
    <x v="0"/>
    <d v="2015-07-01T14:48:00"/>
    <d v="2015-07-01T18:48:00"/>
    <s v="Segue o termo de dispensa de licitação retificado."/>
    <d v="1899-12-30T04:00:00"/>
    <x v="22"/>
    <d v="1899-12-31T00:00:00"/>
    <s v="14:48"/>
  </r>
  <r>
    <x v="0"/>
    <s v="2462/2015"/>
    <x v="0"/>
    <s v="SCON_ORIGI"/>
    <s v="SCON_Atualiz"/>
    <x v="10"/>
    <x v="0"/>
    <d v="2015-07-01T18:48:00"/>
    <d v="2015-07-08T14:40:00"/>
    <s v="Para elaborar minuta do contrato."/>
    <d v="1900-01-05T19:52:00"/>
    <x v="23"/>
    <d v="1900-01-05T00:00:00"/>
    <s v="18:48"/>
  </r>
  <r>
    <x v="0"/>
    <s v="2462/2015"/>
    <x v="0"/>
    <s v="CLC_ORIGI"/>
    <s v="CLC_Atualiz"/>
    <x v="8"/>
    <x v="0"/>
    <d v="2015-07-08T14:40:00"/>
    <d v="2015-07-09T13:36:00"/>
    <s v="Segue minuta para análise e, se de acordo, para empenho."/>
    <d v="1899-12-30T22:56:00"/>
    <x v="24"/>
    <d v="1900-01-01T00:00:00"/>
    <s v="14:40"/>
  </r>
  <r>
    <x v="0"/>
    <s v="2462/2015"/>
    <x v="0"/>
    <s v="SECADM_ORIGI"/>
    <s v="SECADM_Atualiz"/>
    <x v="4"/>
    <x v="0"/>
    <d v="2015-07-09T13:36:00"/>
    <d v="2015-07-09T16:14:00"/>
    <s v="Para autorizar a dispensa de licitação."/>
    <d v="1899-12-30T02:38:00"/>
    <x v="25"/>
    <d v="1899-12-31T00:00:00"/>
    <s v="13:36"/>
  </r>
  <r>
    <x v="0"/>
    <s v="2462/2015"/>
    <x v="0"/>
    <s v="SCON_ORIGI"/>
    <s v="SCON_Atualiz"/>
    <x v="10"/>
    <x v="0"/>
    <d v="2015-07-09T16:14:00"/>
    <d v="2015-07-10T14:45:00"/>
    <s v="análise e correções na minuta contratual pertinente"/>
    <d v="1899-12-30T22:31:00"/>
    <x v="26"/>
    <d v="1900-01-01T00:00:00"/>
    <s v="16:14"/>
  </r>
  <r>
    <x v="0"/>
    <s v="2462/2015"/>
    <x v="0"/>
    <s v="SECADM_ORIGI"/>
    <s v="SECADM_Atualiz"/>
    <x v="4"/>
    <x v="0"/>
    <d v="2015-07-10T14:45:00"/>
    <d v="2015-07-10T17:37:00"/>
    <s v="análise e correções na minuta contratual pertinente"/>
    <d v="1899-12-30T02:52:00"/>
    <x v="27"/>
    <d v="1899-12-31T00:00:00"/>
    <s v="14:45"/>
  </r>
  <r>
    <x v="0"/>
    <s v="2462/2015"/>
    <x v="0"/>
    <s v="CPL_ORIGI"/>
    <s v="CPL_Atualiz"/>
    <x v="11"/>
    <x v="0"/>
    <d v="2015-07-10T17:37:00"/>
    <d v="2015-07-13T17:50:00"/>
    <s v="De acordo com a minuta do Edital e seus anexos Segue para análise dessa CPL e demais encaminhament"/>
    <d v="1900-01-02T00:13:00"/>
    <x v="28"/>
    <d v="1900-01-01T00:00:00"/>
    <s v="17:37"/>
  </r>
  <r>
    <x v="0"/>
    <s v="2462/2015"/>
    <x v="0"/>
    <s v="ASSDG_ORIGI"/>
    <s v="ASSDG_Atualiz"/>
    <x v="12"/>
    <x v="0"/>
    <d v="2015-07-13T17:50:00"/>
    <d v="2015-07-13T19:38:00"/>
    <s v="Para análise da minuta contratual"/>
    <d v="1899-12-30T01:48:00"/>
    <x v="29"/>
    <d v="1899-12-31T00:00:00"/>
    <s v="17:50"/>
  </r>
  <r>
    <x v="0"/>
    <s v="2462/2015"/>
    <x v="0"/>
    <s v="SECADM_ORIGI"/>
    <s v="SECADM_Atualiz"/>
    <x v="4"/>
    <x v="0"/>
    <d v="2015-07-13T19:38:00"/>
    <d v="2015-07-14T17:51:00"/>
    <s v="Para manifestação."/>
    <d v="1899-12-30T22:13:00"/>
    <x v="30"/>
    <d v="1900-01-01T00:00:00"/>
    <s v="19:38"/>
  </r>
  <r>
    <x v="0"/>
    <s v="2462/2015"/>
    <x v="0"/>
    <s v="ASSDG_ORIGI"/>
    <s v="ASSDG_Atualiz"/>
    <x v="12"/>
    <x v="0"/>
    <d v="2015-07-14T17:51:00"/>
    <d v="2015-07-21T16:49:00"/>
    <s v="Segue para análise da minuta contratual."/>
    <d v="1900-01-05T22:58:00"/>
    <x v="31"/>
    <d v="1900-01-05T00:00:00"/>
    <s v="17:51"/>
  </r>
  <r>
    <x v="0"/>
    <s v="2462/2015"/>
    <x v="0"/>
    <s v="DG_ORIGI"/>
    <s v="DG_Atualiz"/>
    <x v="1"/>
    <x v="0"/>
    <d v="2015-07-21T16:49:00"/>
    <d v="2015-07-21T19:28:00"/>
    <s v="Com a análise da minuta contratual."/>
    <d v="1899-12-30T02:39:00"/>
    <x v="32"/>
    <d v="1899-12-31T00:00:00"/>
    <s v="16:49"/>
  </r>
  <r>
    <x v="0"/>
    <s v="2462/2015"/>
    <x v="0"/>
    <s v="CO_ORIGI"/>
    <s v="CO_Atualiz"/>
    <x v="6"/>
    <x v="0"/>
    <d v="2015-07-21T19:28:00"/>
    <d v="2015-07-22T14:39:00"/>
    <s v="Para empenhar."/>
    <d v="1899-12-30T19:11:00"/>
    <x v="33"/>
    <d v="1900-01-01T00:00:00"/>
    <s v="19:28"/>
  </r>
  <r>
    <x v="0"/>
    <s v="2462/2015"/>
    <x v="0"/>
    <s v="ACO_ORIGI"/>
    <s v="ACO_Atualiz"/>
    <x v="13"/>
    <x v="0"/>
    <d v="2015-07-22T14:39:00"/>
    <d v="2015-07-23T15:14:00"/>
    <s v="Para emissão das notas de empenho."/>
    <d v="1899-12-31T00:35:00"/>
    <x v="34"/>
    <d v="1900-01-01T00:00:00"/>
    <s v="14:39"/>
  </r>
  <r>
    <x v="0"/>
    <s v="2462/2015"/>
    <x v="0"/>
    <s v="SECOFC_ORIGI"/>
    <s v="SECOFC_Atualiz"/>
    <x v="7"/>
    <x v="0"/>
    <d v="2015-07-23T15:14:00"/>
    <d v="2015-07-23T16:44:00"/>
    <s v="-"/>
    <d v="1899-12-30T01:30:00"/>
    <x v="35"/>
    <d v="1899-12-31T00:00:00"/>
    <s v="15:14"/>
  </r>
  <r>
    <x v="0"/>
    <s v="2462/2015"/>
    <x v="0"/>
    <s v="DG_ORIGI"/>
    <s v="DG_Atualiz"/>
    <x v="1"/>
    <x v="0"/>
    <d v="2015-07-23T15:14:00"/>
    <d v="2015-07-23T19:23:00"/>
    <s v="-"/>
    <d v="1899-12-30T04:09:00"/>
    <x v="36"/>
    <d v="1899-12-31T00:00:00"/>
    <s v="15:14"/>
  </r>
  <r>
    <x v="0"/>
    <s v="2462/2015"/>
    <x v="0"/>
    <s v="ACO_ORIGI"/>
    <s v="ACO_Atualiz"/>
    <x v="13"/>
    <x v="0"/>
    <d v="2015-07-23T19:23:00"/>
    <d v="2015-07-24T14:22:00"/>
    <s v="Conclusão de trâmite colaborativo"/>
    <d v="1899-12-30T18:59:00"/>
    <x v="37"/>
    <d v="1900-01-01T00:00:00"/>
    <s v="19:23"/>
  </r>
  <r>
    <x v="0"/>
    <s v="2462/2015"/>
    <x v="0"/>
    <s v="SAEO_ORIGI"/>
    <s v="SAEO_Atualiz"/>
    <x v="14"/>
    <x v="0"/>
    <d v="2015-07-24T14:22:00"/>
    <d v="2015-07-24T17:43:00"/>
    <s v="Para registros."/>
    <d v="1899-12-30T03:21:00"/>
    <x v="38"/>
    <d v="1899-12-31T00:00:00"/>
    <s v="14:22"/>
  </r>
  <r>
    <x v="0"/>
    <s v="2462/2015"/>
    <x v="0"/>
    <s v="CLC_ORIGI"/>
    <s v="CLC_Atualiz"/>
    <x v="8"/>
    <x v="0"/>
    <d v="2015-07-24T17:43:00"/>
    <d v="2015-07-24T19:39:00"/>
    <s v="Para formalização dos procedimentos contratuais, conforme &quot;item IV&quot; do despacho 136.940/15."/>
    <d v="1899-12-30T01:56:00"/>
    <x v="39"/>
    <d v="1899-12-31T00:00:00"/>
    <s v="17:43"/>
  </r>
  <r>
    <x v="0"/>
    <s v="2462/2015"/>
    <x v="0"/>
    <s v="SCON_ORIGI"/>
    <s v="SCON_Atualiz"/>
    <x v="10"/>
    <x v="0"/>
    <d v="2015-07-24T19:39:00"/>
    <d v="2015-08-04T16:07:00"/>
    <s v="Para formalização da contratação."/>
    <d v="1900-01-09T20:28:00"/>
    <x v="40"/>
    <n v="-14"/>
    <s v="19:39"/>
  </r>
  <r>
    <x v="0"/>
    <s v="2462/2015"/>
    <x v="0"/>
    <s v="CLC_ORIGI"/>
    <s v="CLC_Atualiz"/>
    <x v="8"/>
    <x v="0"/>
    <d v="2015-08-04T16:07:00"/>
    <d v="2015-08-05T14:21:00"/>
    <s v="Concluídos os procedimentos de formalização do Contrato nº 109/15, anexado extrato de publicação"/>
    <d v="1899-12-30T22:14:00"/>
    <x v="41"/>
    <d v="1900-01-01T00:00:00"/>
    <s v="16:7"/>
  </r>
  <r>
    <x v="0"/>
    <s v="6475/2015"/>
    <x v="0"/>
    <s v="140ZE_ORIGI"/>
    <s v="140ZE_Atualiz"/>
    <x v="15"/>
    <x v="0"/>
    <s v="-"/>
    <d v="2015-09-16T15:35:00"/>
    <s v="-"/>
    <d v="1899-12-30T00:00:00"/>
    <x v="42"/>
    <e v="#VALUE!"/>
    <e v="#VALUE!"/>
  </r>
  <r>
    <x v="0"/>
    <s v="6475/2015"/>
    <x v="0"/>
    <s v="ASSISEG_ORIGI"/>
    <s v="SESEG_Atualiz"/>
    <x v="2"/>
    <x v="1"/>
    <d v="2015-09-16T15:35:00"/>
    <d v="2015-09-17T12:53:00"/>
    <s v="Para análise e providencias."/>
    <d v="1899-12-30T21:18:00"/>
    <x v="43"/>
    <d v="1900-01-01T00:00:00"/>
    <s v="15:35"/>
  </r>
  <r>
    <x v="0"/>
    <s v="6475/2015"/>
    <x v="0"/>
    <s v="140ZE_ORIGI"/>
    <s v="140ZE_Atualiz"/>
    <x v="15"/>
    <x v="0"/>
    <d v="2015-09-17T12:53:00"/>
    <d v="2015-09-21T17:09:00"/>
    <s v="Para providências"/>
    <d v="1900-01-03T04:16:00"/>
    <x v="44"/>
    <d v="1900-01-02T00:00:00"/>
    <s v="12:53"/>
  </r>
  <r>
    <x v="0"/>
    <s v="6475/2015"/>
    <x v="0"/>
    <s v="ASSISEG_ORIGI"/>
    <s v="SESEG_Atualiz"/>
    <x v="2"/>
    <x v="1"/>
    <d v="2015-09-21T17:09:00"/>
    <d v="2015-09-25T18:33:00"/>
    <s v="Seguem orçamentos com as complementações solicitadas."/>
    <d v="1900-01-03T01:24:00"/>
    <x v="45"/>
    <d v="1900-01-04T00:00:00"/>
    <s v="17:9"/>
  </r>
  <r>
    <x v="0"/>
    <s v="6475/2015"/>
    <x v="0"/>
    <s v="CAA_ORIGI"/>
    <s v="CIP_Atualiz"/>
    <x v="3"/>
    <x v="1"/>
    <d v="2015-09-25T18:33:00"/>
    <d v="2015-10-01T16:29:00"/>
    <s v="Para análise"/>
    <d v="1900-01-04T21:56:00"/>
    <x v="46"/>
    <n v="-16"/>
    <s v="18:33"/>
  </r>
  <r>
    <x v="0"/>
    <s v="6475/2015"/>
    <x v="0"/>
    <s v="SECADM_ORIGI"/>
    <s v="SECADM_Atualiz"/>
    <x v="4"/>
    <x v="0"/>
    <d v="2015-10-01T16:29:00"/>
    <d v="2015-10-01T18:27:00"/>
    <s v="Para análise."/>
    <d v="1899-12-30T01:58:00"/>
    <x v="47"/>
    <d v="1899-12-31T00:00:00"/>
    <s v="16:29"/>
  </r>
  <r>
    <x v="0"/>
    <s v="6475/2015"/>
    <x v="0"/>
    <s v="SPO_ORIGI"/>
    <s v="SPO_Atualiz"/>
    <x v="5"/>
    <x v="0"/>
    <d v="2015-10-01T18:27:00"/>
    <d v="2015-10-02T14:25:00"/>
    <s v="Solicito informar disponibilidade orçamentária"/>
    <d v="1899-12-30T19:58:00"/>
    <x v="48"/>
    <d v="1900-01-01T00:00:00"/>
    <s v="18:27"/>
  </r>
  <r>
    <x v="0"/>
    <s v="6475/2015"/>
    <x v="0"/>
    <s v="CO_ORIGI"/>
    <s v="CO_Atualiz"/>
    <x v="6"/>
    <x v="0"/>
    <d v="2015-10-02T14:25:00"/>
    <d v="2015-10-02T15:32:00"/>
    <s v="Com a informação."/>
    <d v="1899-12-30T01:07:00"/>
    <x v="49"/>
    <d v="1899-12-31T00:00:00"/>
    <s v="14:25"/>
  </r>
  <r>
    <x v="0"/>
    <s v="6475/2015"/>
    <x v="0"/>
    <s v="SECOFC_ORIGI"/>
    <s v="SECOFC_Atualiz"/>
    <x v="7"/>
    <x v="0"/>
    <d v="2015-10-02T15:32:00"/>
    <d v="2015-10-02T18:47:00"/>
    <s v="Para ciência e encaminhamento."/>
    <d v="1899-12-30T03:15:00"/>
    <x v="50"/>
    <d v="1899-12-31T00:00:00"/>
    <s v="15:32"/>
  </r>
  <r>
    <x v="0"/>
    <s v="6475/2015"/>
    <x v="0"/>
    <s v="CLC_ORIGI"/>
    <s v="CLC_Atualiz"/>
    <x v="8"/>
    <x v="0"/>
    <d v="2015-10-02T18:47:00"/>
    <d v="2015-10-05T12:34:00"/>
    <s v="Para os procedimentos necessários."/>
    <d v="1900-01-01T17:47:00"/>
    <x v="51"/>
    <d v="1900-01-01T00:00:00"/>
    <s v="18:47"/>
  </r>
  <r>
    <x v="0"/>
    <s v="6475/2015"/>
    <x v="0"/>
    <s v="SC_ORIGI"/>
    <s v="SC_Atualiz"/>
    <x v="9"/>
    <x v="0"/>
    <d v="2015-10-05T12:34:00"/>
    <d v="2015-10-16T17:00:00"/>
    <s v="Para elaborar Termo de Dispensade Licitação."/>
    <d v="1900-01-10T04:26:00"/>
    <x v="52"/>
    <d v="1900-01-08T00:00:00"/>
    <s v="12:34"/>
  </r>
  <r>
    <x v="0"/>
    <s v="6475/2015"/>
    <x v="0"/>
    <s v="CLC_ORIGI"/>
    <s v="CLC_Atualiz"/>
    <x v="8"/>
    <x v="0"/>
    <d v="2015-10-16T17:00:00"/>
    <d v="2015-10-16T19:15:00"/>
    <s v="Segue Termo de Dispensa de Licitação, e e-mail com o aceite da empresa contratada."/>
    <d v="1899-12-30T02:15:00"/>
    <x v="53"/>
    <d v="1899-12-31T00:00:00"/>
    <s v="17:0"/>
  </r>
  <r>
    <x v="0"/>
    <s v="6475/2015"/>
    <x v="0"/>
    <s v="SCON_ORIGI"/>
    <s v="SCON_Atualiz"/>
    <x v="10"/>
    <x v="0"/>
    <d v="2015-10-16T19:15:00"/>
    <d v="2015-10-27T13:36:00"/>
    <s v="Para elaborar minuta do Contrato."/>
    <d v="1900-01-09T18:21:00"/>
    <x v="54"/>
    <d v="1900-01-07T00:00:00"/>
    <s v="19:15"/>
  </r>
  <r>
    <x v="0"/>
    <s v="6475/2015"/>
    <x v="0"/>
    <s v="CLC_ORIGI"/>
    <s v="CLC_Atualiz"/>
    <x v="8"/>
    <x v="0"/>
    <d v="2015-10-27T13:36:00"/>
    <d v="2015-10-27T15:36:00"/>
    <s v="Para análise da minuta do contrato."/>
    <d v="1899-12-30T02:00:00"/>
    <x v="55"/>
    <d v="1899-12-31T00:00:00"/>
    <s v="13:36"/>
  </r>
  <r>
    <x v="0"/>
    <s v="6475/2015"/>
    <x v="0"/>
    <s v="SECADM_ORIGI"/>
    <s v="SECADM_Atualiz"/>
    <x v="4"/>
    <x v="0"/>
    <d v="2015-10-27T15:36:00"/>
    <d v="2015-10-28T12:36:00"/>
    <s v="Para autorizar a Dispensa de Licitação."/>
    <d v="1899-12-30T21:00:00"/>
    <x v="56"/>
    <d v="1900-01-01T00:00:00"/>
    <s v="15:36"/>
  </r>
  <r>
    <x v="0"/>
    <s v="6475/2015"/>
    <x v="0"/>
    <s v="ASSDG_ORIGI"/>
    <s v="ASSDG_Atualiz"/>
    <x v="12"/>
    <x v="0"/>
    <d v="2015-10-28T12:36:00"/>
    <d v="2015-11-03T18:15:00"/>
    <s v="Para anpalise da minuta contratual."/>
    <d v="1900-01-05T05:39:00"/>
    <x v="57"/>
    <n v="-19"/>
    <s v="12:36"/>
  </r>
  <r>
    <x v="0"/>
    <s v="6475/2015"/>
    <x v="0"/>
    <s v="DG_ORIGI"/>
    <s v="DG_Atualiz"/>
    <x v="1"/>
    <x v="0"/>
    <d v="2015-11-03T18:15:00"/>
    <d v="2015-11-03T18:20:00"/>
    <s v="Para apreciação."/>
    <d v="1899-12-30T00:05:00"/>
    <x v="58"/>
    <d v="1899-12-31T00:00:00"/>
    <s v="18:15"/>
  </r>
  <r>
    <x v="0"/>
    <s v="6475/2015"/>
    <x v="0"/>
    <s v="CO_ORIGI"/>
    <s v="CO_Atualiz"/>
    <x v="6"/>
    <x v="0"/>
    <d v="2015-11-03T18:20:00"/>
    <d v="2015-11-03T18:56:00"/>
    <s v="para empenhar"/>
    <d v="1899-12-30T00:36:00"/>
    <x v="59"/>
    <d v="1899-12-31T00:00:00"/>
    <s v="18:20"/>
  </r>
  <r>
    <x v="0"/>
    <s v="6475/2015"/>
    <x v="0"/>
    <s v="ACO_ORIGI"/>
    <s v="ACO_Atualiz"/>
    <x v="13"/>
    <x v="0"/>
    <d v="2015-11-03T18:56:00"/>
    <d v="2015-11-05T14:05:00"/>
    <s v="Para emissão das notas de empenho."/>
    <d v="1899-12-31T19:09:00"/>
    <x v="60"/>
    <d v="1900-01-02T00:00:00"/>
    <s v="18:56"/>
  </r>
  <r>
    <x v="0"/>
    <s v="6475/2015"/>
    <x v="0"/>
    <s v="DG_ORIGI"/>
    <s v="DG_Atualiz"/>
    <x v="1"/>
    <x v="0"/>
    <d v="2015-11-05T14:05:00"/>
    <d v="2015-11-05T14:46:00"/>
    <s v="-"/>
    <d v="1899-12-30T00:41:00"/>
    <x v="61"/>
    <d v="1899-12-31T00:00:00"/>
    <s v="14:5"/>
  </r>
  <r>
    <x v="0"/>
    <s v="6475/2015"/>
    <x v="0"/>
    <s v="SECOFC_ORIGI"/>
    <s v="SECOFC_Atualiz"/>
    <x v="7"/>
    <x v="0"/>
    <d v="2015-11-05T14:05:00"/>
    <d v="2015-11-05T15:43:00"/>
    <s v="-"/>
    <d v="1899-12-30T01:38:00"/>
    <x v="62"/>
    <d v="1899-12-31T00:00:00"/>
    <s v="14:5"/>
  </r>
  <r>
    <x v="0"/>
    <s v="6475/2015"/>
    <x v="0"/>
    <s v="ACO_ORIGI"/>
    <s v="ACO_Atualiz"/>
    <x v="13"/>
    <x v="0"/>
    <d v="2015-11-05T15:43:00"/>
    <d v="2015-11-05T15:45:00"/>
    <s v="Conclusão de trâmite colaborativo"/>
    <d v="1899-12-30T00:02:00"/>
    <x v="63"/>
    <d v="1899-12-31T00:00:00"/>
    <s v="15:43"/>
  </r>
  <r>
    <x v="0"/>
    <s v="6475/2015"/>
    <x v="0"/>
    <s v="SAEO_ORIGI"/>
    <s v="SAEO_Atualiz"/>
    <x v="14"/>
    <x v="0"/>
    <d v="2015-11-05T15:45:00"/>
    <d v="2015-11-05T16:48:00"/>
    <s v="Para registros."/>
    <d v="1899-12-30T01:03:00"/>
    <x v="64"/>
    <d v="1899-12-31T00:00:00"/>
    <s v="15:45"/>
  </r>
  <r>
    <x v="0"/>
    <s v="6475/2015"/>
    <x v="0"/>
    <s v="CLC_ORIGI"/>
    <s v="CLC_Atualiz"/>
    <x v="8"/>
    <x v="0"/>
    <d v="2015-11-05T16:48:00"/>
    <d v="2015-11-05T19:04:00"/>
    <s v="Para registro da contratação."/>
    <d v="1899-12-30T02:16:00"/>
    <x v="65"/>
    <d v="1899-12-31T00:00:00"/>
    <s v="16:48"/>
  </r>
  <r>
    <x v="0"/>
    <s v="6475/2015"/>
    <x v="0"/>
    <s v="SC_ORIGI"/>
    <s v="SC_Atualiz"/>
    <x v="9"/>
    <x v="0"/>
    <d v="2015-11-05T19:04:00"/>
    <d v="2015-11-09T18:26:00"/>
    <s v="Para registro no SIASG."/>
    <d v="1900-01-02T23:22:00"/>
    <x v="66"/>
    <d v="1900-01-02T00:00:00"/>
    <s v="19:4"/>
  </r>
  <r>
    <x v="0"/>
    <s v="6475/2015"/>
    <x v="0"/>
    <s v="SPO_ORIGI"/>
    <s v="SPO_Atualiz"/>
    <x v="5"/>
    <x v="0"/>
    <d v="2015-11-09T18:26:00"/>
    <d v="2015-11-09T19:45:00"/>
    <s v="A pedido"/>
    <d v="1899-12-30T01:19:00"/>
    <x v="67"/>
    <d v="1899-12-31T00:00:00"/>
    <s v="18:26"/>
  </r>
  <r>
    <x v="0"/>
    <s v="6475/2015"/>
    <x v="0"/>
    <s v="CLC_ORIGI"/>
    <s v="CLC_Atualiz"/>
    <x v="8"/>
    <x v="0"/>
    <d v="2015-11-09T19:45:00"/>
    <d v="2015-11-10T16:08:00"/>
    <s v="Para registros."/>
    <d v="1899-12-30T20:23:00"/>
    <x v="68"/>
    <d v="1900-01-01T00:00:00"/>
    <s v="19:45"/>
  </r>
  <r>
    <x v="0"/>
    <s v="6475/2015"/>
    <x v="0"/>
    <s v="SC_ORIGI"/>
    <s v="SC_Atualiz"/>
    <x v="9"/>
    <x v="0"/>
    <d v="2015-11-10T16:08:00"/>
    <d v="2015-11-10T17:27:00"/>
    <s v="Para emitir em definitivo o contrato de prestação de serviços."/>
    <d v="1899-12-30T01:19:00"/>
    <x v="67"/>
    <d v="1899-12-31T00:00:00"/>
    <s v="16:8"/>
  </r>
  <r>
    <x v="0"/>
    <s v="6475/2015"/>
    <x v="0"/>
    <s v="CLC_ORIGI"/>
    <s v="CLC_Atualiz"/>
    <x v="8"/>
    <x v="0"/>
    <d v="2015-11-10T17:27:00"/>
    <d v="2015-11-10T18:00:00"/>
    <s v="A pedido"/>
    <d v="1899-12-30T00:33:00"/>
    <x v="69"/>
    <d v="1899-12-31T00:00:00"/>
    <s v="17:27"/>
  </r>
  <r>
    <x v="0"/>
    <s v="6475/2015"/>
    <x v="0"/>
    <s v="SCON_ORIGI"/>
    <s v="SCON_Atualiz"/>
    <x v="10"/>
    <x v="0"/>
    <d v="2015-11-10T18:00:00"/>
    <d v="2015-12-03T16:58:00"/>
    <s v="Para emitir o contrato de prestação de serviços em definitivo."/>
    <d v="1900-01-21T22:58:00"/>
    <x v="70"/>
    <n v="-5"/>
    <s v="18:0"/>
  </r>
  <r>
    <x v="0"/>
    <s v="6475/2015"/>
    <x v="0"/>
    <s v="CLC_ORIGI"/>
    <s v="CLC_Atualiz"/>
    <x v="8"/>
    <x v="0"/>
    <d v="2015-12-03T16:58:00"/>
    <d v="2015-12-03T19:01:00"/>
    <s v="Concluídos os procedimentos."/>
    <d v="1899-12-30T02:03:00"/>
    <x v="71"/>
    <d v="1899-12-31T00:00:00"/>
    <s v="16:58"/>
  </r>
  <r>
    <x v="0"/>
    <s v="6475/2015"/>
    <x v="0"/>
    <s v="SAEO_ORIGI"/>
    <s v="SAEO_Atualiz"/>
    <x v="14"/>
    <x v="0"/>
    <d v="2015-12-03T19:01:00"/>
    <d v="2015-12-04T16:00:00"/>
    <s v="Para lançamentos e registros."/>
    <d v="1899-12-30T20:59:00"/>
    <x v="72"/>
    <d v="1900-01-01T00:00:00"/>
    <s v="19:1"/>
  </r>
  <r>
    <x v="0"/>
    <s v="12566/2016"/>
    <x v="0"/>
    <s v="150ZE_ORIGI"/>
    <s v="150ZE_Atualiz"/>
    <x v="16"/>
    <x v="0"/>
    <s v="-"/>
    <d v="2016-09-20T18:46:00"/>
    <s v="-"/>
    <d v="1899-12-30T00:00:00"/>
    <x v="42"/>
    <e v="#VALUE!"/>
    <e v="#VALUE!"/>
  </r>
  <r>
    <x v="0"/>
    <s v="12566/2016"/>
    <x v="0"/>
    <s v="SESEG_ORIGI"/>
    <s v="SESEG_Atualiz"/>
    <x v="2"/>
    <x v="1"/>
    <d v="2016-09-20T18:46:00"/>
    <d v="2016-09-22T13:37:00"/>
    <s v="Para análise."/>
    <d v="1899-12-31T18:51:00"/>
    <x v="73"/>
    <d v="1900-01-02T00:00:00"/>
    <s v="18:46"/>
  </r>
  <r>
    <x v="0"/>
    <s v="12566/2016"/>
    <x v="0"/>
    <s v="CSTA_ORIGI"/>
    <s v="CSTA_Atualiz"/>
    <x v="17"/>
    <x v="1"/>
    <d v="2016-09-22T13:37:00"/>
    <d v="2016-09-26T14:32:00"/>
    <s v="Para análise"/>
    <d v="1900-01-03T00:55:00"/>
    <x v="74"/>
    <d v="1900-01-02T00:00:00"/>
    <s v="13:37"/>
  </r>
  <r>
    <x v="1"/>
    <s v="12566/2016"/>
    <x v="0"/>
    <s v="SECGS_ORIGI"/>
    <s v="SECGS_Atualiz"/>
    <x v="18"/>
    <x v="1"/>
    <d v="2016-09-26T14:32:00"/>
    <d v="2016-09-26T16:46:00"/>
    <s v="Para prosseguimento."/>
    <d v="1899-12-30T02:14:00"/>
    <x v="75"/>
    <d v="1899-12-31T00:00:00"/>
    <s v="14:32"/>
  </r>
  <r>
    <x v="0"/>
    <s v="12566/2016"/>
    <x v="0"/>
    <s v="SECOFC_ORIGI"/>
    <s v="SECOFC_Atualiz"/>
    <x v="7"/>
    <x v="0"/>
    <d v="2016-09-26T16:46:00"/>
    <d v="2016-09-26T17:34:00"/>
    <s v="Para verificar disponibilidade orçamentária"/>
    <d v="1899-12-30T00:48:00"/>
    <x v="76"/>
    <d v="1899-12-31T00:00:00"/>
    <s v="16:46"/>
  </r>
  <r>
    <x v="0"/>
    <s v="12566/2016"/>
    <x v="0"/>
    <s v="CO_ORIGI"/>
    <s v="CO_Atualiz"/>
    <x v="6"/>
    <x v="0"/>
    <d v="2016-09-26T17:34:00"/>
    <d v="2016-09-26T18:05:00"/>
    <s v="Para informar disponibilidade orçamentária."/>
    <d v="1899-12-30T00:31:00"/>
    <x v="77"/>
    <d v="1899-12-31T00:00:00"/>
    <s v="17:34"/>
  </r>
  <r>
    <x v="0"/>
    <s v="12566/2016"/>
    <x v="0"/>
    <s v="SPO_ORIGI"/>
    <s v="SPO_Atualiz"/>
    <x v="5"/>
    <x v="0"/>
    <d v="2016-09-26T18:05:00"/>
    <d v="2016-09-27T13:04:00"/>
    <s v="Para informar disponibilidade orçamentária."/>
    <d v="1899-12-30T18:59:00"/>
    <x v="37"/>
    <d v="1900-01-01T00:00:00"/>
    <s v="18:5"/>
  </r>
  <r>
    <x v="0"/>
    <s v="12566/2016"/>
    <x v="0"/>
    <s v="CO_ORIGI"/>
    <s v="CO_Atualiz"/>
    <x v="6"/>
    <x v="0"/>
    <d v="2016-09-27T13:04:00"/>
    <d v="2016-09-27T14:38:00"/>
    <s v="Com a informação de disponibilidade."/>
    <d v="1899-12-30T01:34:00"/>
    <x v="78"/>
    <d v="1899-12-31T00:00:00"/>
    <s v="13:4"/>
  </r>
  <r>
    <x v="0"/>
    <s v="12566/2016"/>
    <x v="0"/>
    <s v="SECOFC_ORIGI"/>
    <s v="SECOFC_Atualiz"/>
    <x v="7"/>
    <x v="0"/>
    <d v="2016-09-27T14:38:00"/>
    <d v="2016-09-27T16:06:00"/>
    <s v="Para ciência e encaminhamento."/>
    <d v="1899-12-30T01:28:00"/>
    <x v="79"/>
    <d v="1899-12-31T00:00:00"/>
    <s v="14:38"/>
  </r>
  <r>
    <x v="0"/>
    <s v="12566/2016"/>
    <x v="0"/>
    <s v="CLC_ORIGI"/>
    <s v="CLC_Atualiz"/>
    <x v="8"/>
    <x v="0"/>
    <d v="2016-09-27T16:06:00"/>
    <d v="2016-09-28T18:44:00"/>
    <s v="Para demais providências"/>
    <d v="1899-12-31T02:38:00"/>
    <x v="80"/>
    <d v="1900-01-01T00:00:00"/>
    <s v="16:6"/>
  </r>
  <r>
    <x v="0"/>
    <s v="12566/2016"/>
    <x v="0"/>
    <s v="SASG_ORIGI"/>
    <s v="SASG_Atualiz"/>
    <x v="19"/>
    <x v="0"/>
    <d v="2016-09-28T18:44:00"/>
    <d v="2016-09-29T11:26:00"/>
    <s v="-"/>
    <d v="1899-12-30T16:42:00"/>
    <x v="81"/>
    <d v="1900-01-01T00:00:00"/>
    <s v="18:44"/>
  </r>
  <r>
    <x v="0"/>
    <s v="12566/2016"/>
    <x v="0"/>
    <s v="SC_ORIGI"/>
    <s v="SC_Atualiz"/>
    <x v="9"/>
    <x v="0"/>
    <d v="2016-09-28T18:44:00"/>
    <d v="2016-09-30T15:02:00"/>
    <s v="-"/>
    <d v="1899-12-31T20:18:00"/>
    <x v="82"/>
    <d v="1900-01-02T00:00:00"/>
    <s v="18:44"/>
  </r>
  <r>
    <x v="0"/>
    <s v="12566/2016"/>
    <x v="0"/>
    <s v="CLC_ORIGI"/>
    <s v="CLC_Atualiz"/>
    <x v="8"/>
    <x v="0"/>
    <d v="2016-09-30T15:02:00"/>
    <d v="2016-10-03T19:04:00"/>
    <s v="Conclusão de trâmite colaborativo"/>
    <d v="1900-01-02T04:02:00"/>
    <x v="83"/>
    <n v="-19"/>
    <s v="15:2"/>
  </r>
  <r>
    <x v="0"/>
    <s v="12566/2016"/>
    <x v="0"/>
    <s v="SCON_ORIGI"/>
    <s v="SCON_Atualiz"/>
    <x v="10"/>
    <x v="0"/>
    <d v="2016-10-03T19:04:00"/>
    <d v="2016-10-10T18:22:00"/>
    <s v="À SCON: para elaborar minuta contratual."/>
    <d v="1900-01-05T23:18:00"/>
    <x v="84"/>
    <d v="1900-01-05T00:00:00"/>
    <s v="19:4"/>
  </r>
  <r>
    <x v="0"/>
    <s v="12566/2016"/>
    <x v="0"/>
    <s v="CLC_ORIGI"/>
    <s v="CLC_Atualiz"/>
    <x v="8"/>
    <x v="0"/>
    <d v="2016-10-10T18:22:00"/>
    <d v="2016-10-13T19:40:00"/>
    <s v="Para análise."/>
    <d v="1900-01-02T01:18:00"/>
    <x v="85"/>
    <d v="1900-01-02T00:00:00"/>
    <s v="18:22"/>
  </r>
  <r>
    <x v="0"/>
    <s v="12566/2016"/>
    <x v="0"/>
    <s v="SECGA_ORIGI"/>
    <s v="SECGA_Atualiz"/>
    <x v="20"/>
    <x v="0"/>
    <d v="2016-10-13T19:40:00"/>
    <d v="2016-10-14T16:34:00"/>
    <s v="Para análise e encaminhamento."/>
    <d v="1899-12-30T20:54:00"/>
    <x v="86"/>
    <d v="1900-01-01T00:00:00"/>
    <s v="19:40"/>
  </r>
  <r>
    <x v="0"/>
    <s v="12566/2016"/>
    <x v="0"/>
    <s v="SASG_ORIGI"/>
    <s v="SASG_Atualiz"/>
    <x v="19"/>
    <x v="0"/>
    <d v="2016-10-14T16:34:00"/>
    <d v="2016-10-20T12:06:00"/>
    <s v="Para verificaÃ§Ã£o quanto ao registro da empresa no Sicaf. ApÃ³s, Ã€ CLC Para continuidade."/>
    <d v="1900-01-04T19:32:00"/>
    <x v="87"/>
    <d v="1900-01-04T00:00:00"/>
    <s v="16:34"/>
  </r>
  <r>
    <x v="0"/>
    <s v="12566/2016"/>
    <x v="0"/>
    <s v="CLC_ORIGI"/>
    <s v="CLC_Atualiz"/>
    <x v="8"/>
    <x v="0"/>
    <d v="2016-10-20T12:06:00"/>
    <d v="2016-10-20T16:04:00"/>
    <s v="COM COMPROVANTE DE CADASTRO DA EMPRESA NO SICAF"/>
    <d v="1899-12-30T03:58:00"/>
    <x v="88"/>
    <d v="1899-12-31T00:00:00"/>
    <s v="12:6"/>
  </r>
  <r>
    <x v="0"/>
    <s v="12566/2016"/>
    <x v="0"/>
    <s v="SECGA_ORIGI"/>
    <s v="SECGA_Atualiz"/>
    <x v="20"/>
    <x v="0"/>
    <d v="2016-10-20T16:04:00"/>
    <d v="2016-10-20T17:56:00"/>
    <s v="Para análise e autorização."/>
    <d v="1899-12-30T01:52:00"/>
    <x v="89"/>
    <d v="1899-12-31T00:00:00"/>
    <s v="16:4"/>
  </r>
  <r>
    <x v="0"/>
    <s v="12566/2016"/>
    <x v="0"/>
    <s v="ASSDG_ORIGI"/>
    <s v="ASSDG_Atualiz"/>
    <x v="12"/>
    <x v="0"/>
    <d v="2016-10-20T17:56:00"/>
    <d v="2016-10-21T18:22:00"/>
    <s v="para análise da minuta contratual"/>
    <d v="1899-12-31T00:26:00"/>
    <x v="90"/>
    <d v="1900-01-01T00:00:00"/>
    <s v="17:56"/>
  </r>
  <r>
    <x v="0"/>
    <s v="12566/2016"/>
    <x v="0"/>
    <s v="DG_ORIGI"/>
    <s v="DG_Atualiz"/>
    <x v="1"/>
    <x v="0"/>
    <d v="2016-10-21T18:22:00"/>
    <d v="2016-10-24T18:55:00"/>
    <s v="Para apreciação."/>
    <d v="1900-01-02T00:33:00"/>
    <x v="91"/>
    <d v="1900-01-01T00:00:00"/>
    <s v="18:22"/>
  </r>
  <r>
    <x v="0"/>
    <s v="12566/2016"/>
    <x v="0"/>
    <s v="CO_ORIGI"/>
    <s v="CO_Atualiz"/>
    <x v="6"/>
    <x v="0"/>
    <d v="2016-10-24T18:55:00"/>
    <d v="2016-10-24T19:00:00"/>
    <s v="Para empenhar."/>
    <d v="1899-12-30T00:05:00"/>
    <x v="92"/>
    <d v="1899-12-31T00:00:00"/>
    <s v="18:55"/>
  </r>
  <r>
    <x v="0"/>
    <s v="12566/2016"/>
    <x v="0"/>
    <s v="ACO_ORIGI"/>
    <s v="ACO_Atualiz"/>
    <x v="13"/>
    <x v="0"/>
    <d v="2016-10-24T19:00:00"/>
    <d v="2016-10-25T15:41:00"/>
    <s v="Segue para emissão das Notas de Empenho conforme autorização constante do documento retro"/>
    <d v="1899-12-30T20:41:00"/>
    <x v="93"/>
    <d v="1900-01-01T00:00:00"/>
    <s v="19:0"/>
  </r>
  <r>
    <x v="0"/>
    <s v="12566/2016"/>
    <x v="0"/>
    <s v="SECOFC_ORIGI"/>
    <s v="SECOFC_Atualiz"/>
    <x v="7"/>
    <x v="0"/>
    <d v="2016-10-25T15:41:00"/>
    <d v="2016-10-25T15:46:00"/>
    <s v="-"/>
    <d v="1899-12-30T00:05:00"/>
    <x v="58"/>
    <d v="1899-12-31T00:00:00"/>
    <s v="15:41"/>
  </r>
  <r>
    <x v="0"/>
    <s v="12566/2016"/>
    <x v="0"/>
    <s v="ACO_ORIGI"/>
    <s v="ACO_Atualiz"/>
    <x v="13"/>
    <x v="0"/>
    <d v="2016-10-25T15:46:00"/>
    <d v="2016-10-25T15:49:00"/>
    <s v="Conclusão de trâmite colaborativo"/>
    <d v="1899-12-30T00:03:00"/>
    <x v="94"/>
    <d v="1899-12-31T00:00:00"/>
    <s v="15:46"/>
  </r>
  <r>
    <x v="0"/>
    <s v="12566/2016"/>
    <x v="0"/>
    <s v="DG_ORIGI"/>
    <s v="DG_Atualiz"/>
    <x v="1"/>
    <x v="0"/>
    <d v="2016-10-25T15:49:00"/>
    <d v="2016-10-25T17:39:00"/>
    <s v="-"/>
    <d v="1899-12-30T01:50:00"/>
    <x v="95"/>
    <d v="1899-12-31T00:00:00"/>
    <s v="15:49"/>
  </r>
  <r>
    <x v="0"/>
    <s v="12566/2016"/>
    <x v="0"/>
    <s v="ACO_ORIGI"/>
    <s v="ACO_Atualiz"/>
    <x v="13"/>
    <x v="0"/>
    <d v="2016-10-25T17:39:00"/>
    <d v="2016-10-25T17:42:00"/>
    <s v="Conclusão de trâmite colaborativo"/>
    <d v="1899-12-30T00:03:00"/>
    <x v="94"/>
    <d v="1899-12-31T00:00:00"/>
    <s v="17:39"/>
  </r>
  <r>
    <x v="0"/>
    <s v="12566/2016"/>
    <x v="0"/>
    <s v="SAEO_ORIGI"/>
    <s v="SAEO_Atualiz"/>
    <x v="14"/>
    <x v="0"/>
    <d v="2016-10-25T17:42:00"/>
    <d v="2016-10-26T16:03:00"/>
    <s v="Para registros."/>
    <d v="1899-12-30T22:21:00"/>
    <x v="96"/>
    <d v="1900-01-01T00:00:00"/>
    <s v="17:42"/>
  </r>
  <r>
    <x v="0"/>
    <s v="12566/2016"/>
    <x v="0"/>
    <s v="CLC_ORIGI"/>
    <s v="CLC_Atualiz"/>
    <x v="8"/>
    <x v="0"/>
    <d v="2016-10-26T16:03:00"/>
    <d v="2016-10-26T19:35:00"/>
    <s v="Para registros."/>
    <d v="1899-12-30T03:32:00"/>
    <x v="97"/>
    <d v="1899-12-31T00:00:00"/>
    <s v="16:3"/>
  </r>
  <r>
    <x v="0"/>
    <s v="12566/2016"/>
    <x v="0"/>
    <s v="SC_ORIGI"/>
    <s v="SC_Atualiz"/>
    <x v="9"/>
    <x v="0"/>
    <d v="2016-10-26T19:35:00"/>
    <d v="2016-10-27T15:00:00"/>
    <s v="Para efetuar o registro no SIASG."/>
    <d v="1899-12-30T19:25:00"/>
    <x v="98"/>
    <d v="1900-01-01T00:00:00"/>
    <s v="19:35"/>
  </r>
  <r>
    <x v="0"/>
    <s v="12566/2016"/>
    <x v="0"/>
    <s v="CLC_ORIGI"/>
    <s v="CLC_Atualiz"/>
    <x v="8"/>
    <x v="0"/>
    <d v="2016-10-27T15:00:00"/>
    <d v="2016-10-27T20:39:00"/>
    <s v="Com registro no SIASG"/>
    <d v="1899-12-30T05:39:00"/>
    <x v="99"/>
    <d v="1899-12-31T00:00:00"/>
    <s v="15:0"/>
  </r>
  <r>
    <x v="0"/>
    <s v="12566/2016"/>
    <x v="0"/>
    <s v="SCON_ORIGI"/>
    <s v="SCON_Atualiz"/>
    <x v="10"/>
    <x v="0"/>
    <d v="2016-10-27T20:39:00"/>
    <d v="2016-11-17T18:15:00"/>
    <s v="Para emissão do Contrato."/>
    <d v="1900-01-19T21:36:00"/>
    <x v="100"/>
    <n v="-7"/>
    <s v="20:39"/>
  </r>
  <r>
    <x v="0"/>
    <s v="12566/2016"/>
    <x v="0"/>
    <s v="CLC_ORIGI"/>
    <s v="CLC_Atualiz"/>
    <x v="8"/>
    <x v="0"/>
    <d v="2016-11-17T18:15:00"/>
    <d v="2016-11-18T18:45:00"/>
    <s v="Concluídos os procedimentos de formalização do contrato nr 113/2016,"/>
    <d v="1899-12-31T00:30:00"/>
    <x v="101"/>
    <d v="1900-01-01T00:00:00"/>
    <s v="18:15"/>
  </r>
  <r>
    <x v="0"/>
    <s v="12566/2016"/>
    <x v="0"/>
    <s v="SAEO_ORIGI"/>
    <s v="SAEO_Atualiz"/>
    <x v="14"/>
    <x v="0"/>
    <d v="2016-11-18T18:45:00"/>
    <d v="2016-11-21T14:38:00"/>
    <s v="Para efetuar os lançamentos e os registros relativo ao contrato nº 113/2016."/>
    <d v="1900-01-01T19:53:00"/>
    <x v="102"/>
    <d v="1900-01-01T00:00:00"/>
    <s v="18:45"/>
  </r>
  <r>
    <x v="0"/>
    <s v="12566/2016"/>
    <x v="0"/>
    <s v="SACONT_ORIGI"/>
    <s v="SACONT_Atualiz"/>
    <x v="21"/>
    <x v="0"/>
    <d v="2016-11-21T14:38:00"/>
    <d v="2016-11-21T16:56:00"/>
    <s v="Para registros."/>
    <d v="1899-12-30T02:18:00"/>
    <x v="103"/>
    <d v="1899-12-31T00:00:00"/>
    <s v="14:38"/>
  </r>
  <r>
    <x v="0"/>
    <s v="12566/2016"/>
    <x v="0"/>
    <s v="ACFIC_ORIGI"/>
    <s v="ACFIC_Atualiz"/>
    <x v="22"/>
    <x v="0"/>
    <d v="2016-11-21T16:56:00"/>
    <s v="-"/>
    <s v="para anotações"/>
    <d v="1899-12-30T00:00:00"/>
    <x v="42"/>
    <e v="#VALUE!"/>
    <s v="16:56"/>
  </r>
  <r>
    <x v="0"/>
    <s v="1247/2016"/>
    <x v="0"/>
    <s v="020ZE_ORIGI"/>
    <s v="020ZE_Atualiz"/>
    <x v="23"/>
    <x v="0"/>
    <s v="-"/>
    <d v="2016-02-22T18:13:00"/>
    <s v="-"/>
    <d v="1899-12-30T00:00:00"/>
    <x v="42"/>
    <e v="#VALUE!"/>
    <e v="#VALUE!"/>
  </r>
  <r>
    <x v="0"/>
    <s v="1247/2016"/>
    <x v="0"/>
    <s v="ASSISEG_ORIGI"/>
    <s v="SESEG_Atualiz"/>
    <x v="2"/>
    <x v="1"/>
    <d v="2016-02-22T18:13:00"/>
    <d v="2016-02-25T16:32:00"/>
    <s v="Para registro e processamento."/>
    <d v="1900-01-01T22:19:00"/>
    <x v="104"/>
    <d v="1900-01-03T00:00:00"/>
    <s v="18:13"/>
  </r>
  <r>
    <x v="0"/>
    <s v="1247/2016"/>
    <x v="0"/>
    <s v="CIP_ORIGI"/>
    <s v="CIP_Atualiz"/>
    <x v="3"/>
    <x v="1"/>
    <d v="2016-02-25T16:32:00"/>
    <d v="2016-02-26T17:08:00"/>
    <s v="Para análise"/>
    <d v="1899-12-31T00:36:00"/>
    <x v="105"/>
    <d v="1900-01-01T00:00:00"/>
    <s v="16:32"/>
  </r>
  <r>
    <x v="0"/>
    <s v="1247/2016"/>
    <x v="0"/>
    <s v="ASSISEG_ORIGI"/>
    <s v="SESEG_Atualiz"/>
    <x v="2"/>
    <x v="1"/>
    <d v="2016-02-26T17:08:00"/>
    <d v="2016-03-02T16:14:00"/>
    <s v="Previamente, solicito ratificar os valores pertinentes a peças e serviços."/>
    <d v="1900-01-03T23:06:00"/>
    <x v="106"/>
    <n v="-15"/>
    <s v="17:8"/>
  </r>
  <r>
    <x v="0"/>
    <s v="1247/2016"/>
    <x v="0"/>
    <s v="CIP_ORIGI"/>
    <s v="CIP_Atualiz"/>
    <x v="3"/>
    <x v="1"/>
    <d v="2016-03-02T16:14:00"/>
    <d v="2016-03-02T17:43:00"/>
    <s v="Encaminha-se com alterações solicitadas"/>
    <d v="1899-12-30T01:29:00"/>
    <x v="107"/>
    <d v="1899-12-31T00:00:00"/>
    <s v="16:14"/>
  </r>
  <r>
    <x v="0"/>
    <s v="1247/2016"/>
    <x v="0"/>
    <s v="ASSISEG_ORIGI"/>
    <s v="SESEG_Atualiz"/>
    <x v="2"/>
    <x v="1"/>
    <d v="2016-03-02T17:43:00"/>
    <d v="2016-03-14T12:45:00"/>
    <s v="Para anexar certidões atualizadas."/>
    <d v="1900-01-10T19:02:00"/>
    <x v="108"/>
    <d v="1900-01-08T00:00:00"/>
    <s v="17:43"/>
  </r>
  <r>
    <x v="0"/>
    <s v="1247/2016"/>
    <x v="0"/>
    <s v="CIP_ORIGI"/>
    <s v="CIP_Atualiz"/>
    <x v="3"/>
    <x v="1"/>
    <d v="2016-03-14T12:45:00"/>
    <d v="2016-03-21T17:12:00"/>
    <s v="Para continuidade ao processo"/>
    <d v="1900-01-06T04:27:00"/>
    <x v="109"/>
    <d v="1900-01-05T00:00:00"/>
    <s v="12:45"/>
  </r>
  <r>
    <x v="0"/>
    <s v="1247/2016"/>
    <x v="0"/>
    <s v="ASSISEG_ORIGI"/>
    <s v="SESEG_Atualiz"/>
    <x v="2"/>
    <x v="1"/>
    <d v="2016-03-21T17:12:00"/>
    <d v="2016-04-14T15:04:00"/>
    <s v="análise"/>
    <d v="1900-01-22T21:52:00"/>
    <x v="110"/>
    <n v="-5"/>
    <s v="17:12"/>
  </r>
  <r>
    <x v="0"/>
    <s v="1247/2016"/>
    <x v="0"/>
    <s v="CSTA_ORIGI"/>
    <s v="CSTA_Atualiz"/>
    <x v="17"/>
    <x v="1"/>
    <d v="2016-04-14T15:04:00"/>
    <d v="2016-04-19T13:22:00"/>
    <s v="Para autorizar contratação"/>
    <d v="1900-01-03T22:18:00"/>
    <x v="111"/>
    <d v="1900-01-03T00:00:00"/>
    <s v="15:4"/>
  </r>
  <r>
    <x v="0"/>
    <s v="1247/2016"/>
    <x v="0"/>
    <s v="SECADM_ORIGI"/>
    <s v="SECADM_Atualiz"/>
    <x v="4"/>
    <x v="0"/>
    <d v="2016-04-19T13:22:00"/>
    <d v="2016-04-19T16:01:00"/>
    <s v="Para prosseguimento do pedido."/>
    <d v="1899-12-30T02:39:00"/>
    <x v="32"/>
    <d v="1899-12-31T00:00:00"/>
    <s v="13:22"/>
  </r>
  <r>
    <x v="0"/>
    <s v="1247/2016"/>
    <x v="0"/>
    <s v="CSTA_ORIGI"/>
    <s v="CSTA_Atualiz"/>
    <x v="17"/>
    <x v="1"/>
    <d v="2016-04-19T16:01:00"/>
    <d v="2016-04-19T18:56:00"/>
    <s v="Em devolução a pedido."/>
    <d v="1899-12-30T02:55:00"/>
    <x v="112"/>
    <d v="1899-12-31T00:00:00"/>
    <s v="16:1"/>
  </r>
  <r>
    <x v="0"/>
    <s v="1247/2016"/>
    <x v="0"/>
    <s v="ASSISEG_ORIGI"/>
    <s v="SESEG_Atualiz"/>
    <x v="2"/>
    <x v="1"/>
    <d v="2016-04-19T18:56:00"/>
    <d v="2016-06-27T14:17:00"/>
    <s v="Desconsiderar o DOC/PAD n.º 073165/2016 e outras providências."/>
    <d v="1900-03-08T19:21:00"/>
    <x v="113"/>
    <d v="1900-01-05T00:00:00"/>
    <s v="18:56"/>
  </r>
  <r>
    <x v="0"/>
    <s v="1247/2016"/>
    <x v="0"/>
    <s v="020ZE_ORIGI"/>
    <s v="020ZE_Atualiz"/>
    <x v="23"/>
    <x v="0"/>
    <d v="2016-06-27T14:17:00"/>
    <d v="2016-06-27T16:38:00"/>
    <s v="Para informar"/>
    <d v="1899-12-30T02:21:00"/>
    <x v="114"/>
    <d v="1899-12-31T00:00:00"/>
    <s v="14:17"/>
  </r>
  <r>
    <x v="0"/>
    <s v="1247/2016"/>
    <x v="0"/>
    <s v="ASSISEG_ORIGI"/>
    <s v="SESEG_Atualiz"/>
    <x v="2"/>
    <x v="1"/>
    <d v="2016-06-27T16:38:00"/>
    <d v="2016-07-05T18:48:00"/>
    <s v="Para manutenção do contrato."/>
    <d v="1900-01-07T02:10:00"/>
    <x v="115"/>
    <n v="-17"/>
    <s v="16:38"/>
  </r>
  <r>
    <x v="0"/>
    <s v="1247/2016"/>
    <x v="0"/>
    <s v="CSTA_ORIGI"/>
    <s v="CSTA_Atualiz"/>
    <x v="17"/>
    <x v="1"/>
    <d v="2016-07-05T18:48:00"/>
    <d v="2016-07-21T14:38:00"/>
    <s v="Para análise"/>
    <d v="1900-01-14T19:50:00"/>
    <x v="116"/>
    <d v="1900-01-12T00:00:00"/>
    <s v="18:48"/>
  </r>
  <r>
    <x v="0"/>
    <s v="1247/2016"/>
    <x v="0"/>
    <s v="ASSISEG_ORIGI"/>
    <s v="SESEG_Atualiz"/>
    <x v="2"/>
    <x v="1"/>
    <d v="2016-07-21T14:38:00"/>
    <d v="2016-07-26T19:15:00"/>
    <s v="Para providências."/>
    <d v="1900-01-04T04:37:00"/>
    <x v="117"/>
    <d v="1900-01-03T00:00:00"/>
    <s v="14:38"/>
  </r>
  <r>
    <x v="0"/>
    <s v="1247/2016"/>
    <x v="0"/>
    <s v="CSTA_ORIGI"/>
    <s v="CSTA_Atualiz"/>
    <x v="17"/>
    <x v="1"/>
    <d v="2016-07-26T19:15:00"/>
    <d v="2016-07-30T11:49:00"/>
    <s v="Para continuidade com o termo de referência readequado conforme solicitação documento nº 143764/20"/>
    <d v="1900-01-02T16:34:00"/>
    <x v="118"/>
    <d v="1900-01-03T00:00:00"/>
    <s v="19:15"/>
  </r>
  <r>
    <x v="0"/>
    <s v="1247/2016"/>
    <x v="0"/>
    <s v="CLC_ORIGI"/>
    <s v="CLC_Atualiz"/>
    <x v="8"/>
    <x v="0"/>
    <d v="2016-07-30T11:49:00"/>
    <d v="2016-08-01T18:27:00"/>
    <s v="Para prosseguimento."/>
    <d v="1900-01-01T06:38:00"/>
    <x v="119"/>
    <n v="-22"/>
    <s v="11:49"/>
  </r>
  <r>
    <x v="0"/>
    <s v="1247/2016"/>
    <x v="0"/>
    <s v="SPO_ORIGI"/>
    <s v="SPO_Atualiz"/>
    <x v="5"/>
    <x v="0"/>
    <d v="2016-08-01T18:27:00"/>
    <d v="2016-08-02T14:12:00"/>
    <s v="Para informar disponibilidade orçamentária."/>
    <d v="1899-12-30T19:45:00"/>
    <x v="120"/>
    <d v="1900-01-01T00:00:00"/>
    <s v="18:27"/>
  </r>
  <r>
    <x v="0"/>
    <s v="1247/2016"/>
    <x v="0"/>
    <s v="CO_ORIGI"/>
    <s v="CO_Atualiz"/>
    <x v="6"/>
    <x v="0"/>
    <d v="2016-08-02T14:12:00"/>
    <d v="2016-08-02T14:32:00"/>
    <s v="Com a informação de disponibilidade"/>
    <d v="1899-12-30T00:20:00"/>
    <x v="121"/>
    <d v="1899-12-31T00:00:00"/>
    <s v="14:12"/>
  </r>
  <r>
    <x v="0"/>
    <s v="1247/2016"/>
    <x v="0"/>
    <s v="SECOFC_ORIGI"/>
    <s v="SECOFC_Atualiz"/>
    <x v="7"/>
    <x v="0"/>
    <d v="2016-08-02T14:32:00"/>
    <d v="2016-08-02T15:38:00"/>
    <s v="Segue para ciência e encaminhamento à Coordenadoria de Licitações e Contratos para as demais provid."/>
    <d v="1899-12-30T01:06:00"/>
    <x v="122"/>
    <d v="1899-12-31T00:00:00"/>
    <s v="14:32"/>
  </r>
  <r>
    <x v="0"/>
    <s v="1247/2016"/>
    <x v="0"/>
    <s v="CLC_ORIGI"/>
    <s v="CLC_Atualiz"/>
    <x v="8"/>
    <x v="0"/>
    <d v="2016-08-02T15:38:00"/>
    <d v="2016-08-02T18:51:00"/>
    <s v="Com informação de disponibilidade orçamentária, para demais providências."/>
    <d v="1899-12-30T03:13:00"/>
    <x v="123"/>
    <d v="1899-12-31T00:00:00"/>
    <s v="15:38"/>
  </r>
  <r>
    <x v="0"/>
    <s v="1247/2016"/>
    <x v="0"/>
    <s v="SC_ORIGI"/>
    <s v="SC_Atualiz"/>
    <x v="9"/>
    <x v="0"/>
    <d v="2016-08-02T18:51:00"/>
    <d v="2016-08-09T16:57:00"/>
    <s v="Para elaborar Termo de Dispensa de Licitação, com fulcro no art. 24, II, da L8666/93."/>
    <d v="1900-01-05T22:06:00"/>
    <x v="124"/>
    <d v="1900-01-05T00:00:00"/>
    <s v="18:51"/>
  </r>
  <r>
    <x v="0"/>
    <s v="1247/2016"/>
    <x v="0"/>
    <s v="CLC_ORIGI"/>
    <s v="CLC_Atualiz"/>
    <x v="8"/>
    <x v="0"/>
    <d v="2016-08-09T16:57:00"/>
    <d v="2016-08-10T18:44:00"/>
    <s v="Termo de dispensa de licitação"/>
    <d v="1899-12-31T01:47:00"/>
    <x v="125"/>
    <d v="1900-01-01T00:00:00"/>
    <s v="16:57"/>
  </r>
  <r>
    <x v="0"/>
    <s v="1247/2016"/>
    <x v="0"/>
    <s v="SCON_ORIGI"/>
    <s v="SCON_Atualiz"/>
    <x v="10"/>
    <x v="0"/>
    <d v="2016-08-10T18:44:00"/>
    <d v="2016-08-29T15:40:00"/>
    <s v="Para elaborar minuta de contrato."/>
    <d v="1900-01-17T20:56:00"/>
    <x v="126"/>
    <d v="1900-01-13T00:00:00"/>
    <s v="18:44"/>
  </r>
  <r>
    <x v="0"/>
    <s v="1247/2016"/>
    <x v="0"/>
    <s v="CLC_ORIGI"/>
    <s v="CLC_Atualiz"/>
    <x v="8"/>
    <x v="0"/>
    <d v="2016-08-29T15:40:00"/>
    <d v="2016-08-31T19:09:00"/>
    <s v="Segue minuta do contrato para análise e cadastro no SICAF"/>
    <d v="1900-01-01T03:29:00"/>
    <x v="127"/>
    <d v="1900-01-02T00:00:00"/>
    <s v="15:40"/>
  </r>
  <r>
    <x v="0"/>
    <s v="1247/2016"/>
    <x v="0"/>
    <s v="SECGA_ORIGI"/>
    <s v="SECGA_Atualiz"/>
    <x v="20"/>
    <x v="0"/>
    <d v="2016-08-31T19:09:00"/>
    <d v="2016-09-02T18:05:00"/>
    <s v="À SECGA, para apreciação do Termo de Dispensa de Licitação 115/16 e designação de gestor do contrato"/>
    <d v="1899-12-31T22:56:00"/>
    <x v="128"/>
    <n v="-19"/>
    <s v="19:9"/>
  </r>
  <r>
    <x v="0"/>
    <s v="1247/2016"/>
    <x v="0"/>
    <s v="ASSDG_ORIGI"/>
    <s v="ASSDG_Atualiz"/>
    <x v="12"/>
    <x v="0"/>
    <d v="2016-09-02T18:05:00"/>
    <d v="2016-09-04T15:36:00"/>
    <s v="De acordo com a dispensa de licitação 115/2016."/>
    <d v="1899-12-31T21:31:00"/>
    <x v="129"/>
    <d v="1899-12-31T00:00:00"/>
    <s v="18:5"/>
  </r>
  <r>
    <x v="0"/>
    <s v="1247/2016"/>
    <x v="0"/>
    <s v="DG_ORIGI"/>
    <s v="DG_Atualiz"/>
    <x v="1"/>
    <x v="0"/>
    <d v="2016-09-04T15:36:00"/>
    <d v="2016-09-06T16:46:00"/>
    <s v="Para os devidos fins."/>
    <d v="1900-01-01T01:10:00"/>
    <x v="130"/>
    <d v="1900-01-01T00:00:00"/>
    <s v="15:36"/>
  </r>
  <r>
    <x v="0"/>
    <s v="1247/2016"/>
    <x v="0"/>
    <s v="CO_ORIGI"/>
    <s v="CO_Atualiz"/>
    <x v="6"/>
    <x v="0"/>
    <d v="2016-09-06T16:46:00"/>
    <d v="2016-09-06T17:01:00"/>
    <s v="para empenhar"/>
    <d v="1899-12-30T00:15:00"/>
    <x v="131"/>
    <d v="1899-12-31T00:00:00"/>
    <s v="16:46"/>
  </r>
  <r>
    <x v="0"/>
    <s v="1247/2016"/>
    <x v="0"/>
    <s v="ACO_ORIGI"/>
    <s v="ACO_Atualiz"/>
    <x v="13"/>
    <x v="0"/>
    <d v="2016-09-06T17:01:00"/>
    <d v="2016-09-08T16:52:00"/>
    <s v="Para emissão da Nota de Empenho."/>
    <d v="1899-12-31T23:51:00"/>
    <x v="132"/>
    <d v="1899-12-31T00:00:00"/>
    <s v="17:1"/>
  </r>
  <r>
    <x v="0"/>
    <s v="1247/2016"/>
    <x v="0"/>
    <s v="SECOFC_ORIGI"/>
    <s v="SECOFC_Atualiz"/>
    <x v="7"/>
    <x v="0"/>
    <d v="2016-09-08T16:52:00"/>
    <d v="2016-09-08T17:49:00"/>
    <s v="-"/>
    <d v="1899-12-30T00:57:00"/>
    <x v="133"/>
    <d v="1899-12-30T00:00:00"/>
    <s v="16:52"/>
  </r>
  <r>
    <x v="0"/>
    <s v="1247/2016"/>
    <x v="0"/>
    <s v="DG_ORIGI"/>
    <s v="DG_Atualiz"/>
    <x v="1"/>
    <x v="0"/>
    <d v="2016-09-08T16:52:00"/>
    <d v="2016-09-09T13:50:00"/>
    <s v="-"/>
    <d v="1899-12-30T20:58:00"/>
    <x v="134"/>
    <d v="1899-12-31T00:00:00"/>
    <s v="16:52"/>
  </r>
  <r>
    <x v="0"/>
    <s v="1247/2016"/>
    <x v="0"/>
    <s v="ACO_ORIGI"/>
    <s v="ACO_Atualiz"/>
    <x v="13"/>
    <x v="0"/>
    <d v="2016-09-09T13:50:00"/>
    <d v="2016-09-09T14:23:00"/>
    <s v="Conclusão de trâmite colaborativo"/>
    <d v="1899-12-30T00:33:00"/>
    <x v="69"/>
    <d v="1899-12-31T00:00:00"/>
    <s v="13:50"/>
  </r>
  <r>
    <x v="0"/>
    <s v="1247/2016"/>
    <x v="0"/>
    <s v="SAEO_ORIGI"/>
    <s v="SAEO_Atualiz"/>
    <x v="14"/>
    <x v="0"/>
    <d v="2016-09-09T14:23:00"/>
    <d v="2016-09-09T16:06:00"/>
    <s v="Para registros."/>
    <d v="1899-12-30T01:43:00"/>
    <x v="135"/>
    <d v="1899-12-31T00:00:00"/>
    <s v="14:23"/>
  </r>
  <r>
    <x v="0"/>
    <s v="1247/2016"/>
    <x v="0"/>
    <s v="CLC_ORIGI"/>
    <s v="CLC_Atualiz"/>
    <x v="8"/>
    <x v="0"/>
    <d v="2016-09-09T16:06:00"/>
    <d v="2016-09-09T20:37:00"/>
    <s v="Conforme item IV do documento nº 178915/2016."/>
    <d v="1899-12-30T04:31:00"/>
    <x v="136"/>
    <d v="1899-12-31T00:00:00"/>
    <s v="16:6"/>
  </r>
  <r>
    <x v="0"/>
    <s v="1247/2016"/>
    <x v="0"/>
    <s v="SC_ORIGI"/>
    <s v="SC_Atualiz"/>
    <x v="9"/>
    <x v="0"/>
    <d v="2016-09-09T20:37:00"/>
    <d v="2016-09-13T15:38:00"/>
    <s v="Para efetuar o registro no SIASG."/>
    <d v="1900-01-02T19:01:00"/>
    <x v="137"/>
    <d v="1900-01-02T00:00:00"/>
    <s v="20:37"/>
  </r>
  <r>
    <x v="0"/>
    <s v="1247/2016"/>
    <x v="0"/>
    <s v="CLC_ORIGI"/>
    <s v="CLC_Atualiz"/>
    <x v="8"/>
    <x v="0"/>
    <d v="2016-09-13T15:38:00"/>
    <d v="2016-09-14T19:08:00"/>
    <s v="LANÇAMENTO SIASG"/>
    <d v="1899-12-31T03:30:00"/>
    <x v="138"/>
    <d v="1900-01-01T00:00:00"/>
    <s v="15:38"/>
  </r>
  <r>
    <x v="0"/>
    <s v="1247/2016"/>
    <x v="0"/>
    <s v="SCON_ORIGI"/>
    <s v="SCON_Atualiz"/>
    <x v="10"/>
    <x v="0"/>
    <d v="2016-09-14T19:08:00"/>
    <d v="2016-09-28T15:15:00"/>
    <s v="Para emitir em definitivo o contrato."/>
    <d v="1900-01-12T20:07:00"/>
    <x v="139"/>
    <d v="1900-01-10T00:00:00"/>
    <s v="19:8"/>
  </r>
  <r>
    <x v="0"/>
    <s v="1247/2016"/>
    <x v="0"/>
    <s v="CLC_ORIGI"/>
    <s v="CLC_Atualiz"/>
    <x v="8"/>
    <x v="0"/>
    <d v="2016-09-28T15:15:00"/>
    <d v="2016-09-30T16:43:00"/>
    <s v="Concluídos os procedimentos de formalização do contrato nº 91/2016"/>
    <d v="1900-01-01T01:28:00"/>
    <x v="140"/>
    <d v="1900-01-02T00:00:00"/>
    <s v="15:15"/>
  </r>
  <r>
    <x v="0"/>
    <s v="8379/2014"/>
    <x v="0"/>
    <s v="155ZE_ORIGI"/>
    <s v="155ZE_Atualiz"/>
    <x v="24"/>
    <x v="0"/>
    <s v="-"/>
    <d v="2014-11-12T13:24:00"/>
    <s v="-"/>
    <d v="1899-12-30T00:00:00"/>
    <x v="42"/>
    <e v="#VALUE!"/>
    <e v="#VALUE!"/>
  </r>
  <r>
    <x v="0"/>
    <s v="8379/2014"/>
    <x v="0"/>
    <s v="ASSISEG_ORIGI"/>
    <s v="SESEG_Atualiz"/>
    <x v="2"/>
    <x v="1"/>
    <d v="2014-11-12T13:24:00"/>
    <d v="2014-12-14T10:55:00"/>
    <s v="para conhecimento"/>
    <d v="1900-01-30T21:31:00"/>
    <x v="141"/>
    <d v="1899-12-31T00:00:00"/>
    <s v="13:24"/>
  </r>
  <r>
    <x v="0"/>
    <s v="8379/2014"/>
    <x v="0"/>
    <s v="155ZE_ORIGI"/>
    <s v="155ZE_Atualiz"/>
    <x v="24"/>
    <x v="0"/>
    <d v="2014-12-14T10:55:00"/>
    <d v="2015-02-02T14:35:00"/>
    <s v="Encaminhem os três orçamentos com as respectivas certidões."/>
    <d v="1900-02-18T03:40:00"/>
    <x v="142"/>
    <d v="1900-08-13T00:00:00"/>
    <s v="10:55"/>
  </r>
  <r>
    <x v="0"/>
    <s v="8379/2014"/>
    <x v="0"/>
    <s v="ASSISEG_ORIGI"/>
    <s v="SESEG_Atualiz"/>
    <x v="2"/>
    <x v="1"/>
    <d v="2015-02-02T14:35:00"/>
    <d v="2015-02-04T17:32:00"/>
    <s v="PARA PROVIDÊNCIAS"/>
    <d v="1900-01-01T02:57:00"/>
    <x v="143"/>
    <d v="1900-01-02T00:00:00"/>
    <s v="14:35"/>
  </r>
  <r>
    <x v="0"/>
    <s v="8379/2014"/>
    <x v="0"/>
    <s v="CAA_ORIGI"/>
    <s v="CIP_Atualiz"/>
    <x v="3"/>
    <x v="1"/>
    <d v="2015-02-04T17:32:00"/>
    <d v="2015-02-06T17:54:00"/>
    <s v="Para apreciação"/>
    <d v="1900-01-01T00:22:00"/>
    <x v="144"/>
    <d v="1900-01-02T00:00:00"/>
    <s v="17:32"/>
  </r>
  <r>
    <x v="0"/>
    <s v="8379/2014"/>
    <x v="0"/>
    <s v="ASSISEG_ORIGI"/>
    <s v="SESEG_Atualiz"/>
    <x v="2"/>
    <x v="1"/>
    <d v="2015-02-06T17:54:00"/>
    <d v="2015-02-06T18:50:00"/>
    <s v="Para esclarecer."/>
    <d v="1899-12-30T00:56:00"/>
    <x v="145"/>
    <d v="1899-12-31T00:00:00"/>
    <s v="17:54"/>
  </r>
  <r>
    <x v="0"/>
    <s v="8379/2014"/>
    <x v="0"/>
    <s v="155ZE_ORIGI"/>
    <s v="155ZE_Atualiz"/>
    <x v="24"/>
    <x v="0"/>
    <d v="2015-02-06T18:50:00"/>
    <d v="2015-02-18T18:27:00"/>
    <s v="Para providência"/>
    <d v="1900-01-10T23:37:00"/>
    <x v="146"/>
    <d v="1900-01-06T00:00:00"/>
    <s v="18:50"/>
  </r>
  <r>
    <x v="0"/>
    <s v="8379/2014"/>
    <x v="0"/>
    <s v="ASSISEG_ORIGI"/>
    <s v="SESEG_Atualiz"/>
    <x v="2"/>
    <x v="1"/>
    <d v="2015-02-18T18:27:00"/>
    <d v="2015-02-20T18:12:00"/>
    <s v="para providências"/>
    <d v="1899-12-31T23:45:00"/>
    <x v="147"/>
    <d v="1900-01-02T00:00:00"/>
    <s v="18:27"/>
  </r>
  <r>
    <x v="0"/>
    <s v="8379/2014"/>
    <x v="0"/>
    <s v="155ZE_ORIGI"/>
    <s v="155ZE_Atualiz"/>
    <x v="24"/>
    <x v="0"/>
    <d v="2015-02-20T18:12:00"/>
    <d v="2015-03-12T15:23:00"/>
    <s v="Conforme documento retro"/>
    <d v="1900-01-18T21:11:00"/>
    <x v="148"/>
    <n v="-7"/>
    <s v="18:12"/>
  </r>
  <r>
    <x v="0"/>
    <s v="8379/2014"/>
    <x v="0"/>
    <s v="ASSISEG_ORIGI"/>
    <s v="SESEG_Atualiz"/>
    <x v="2"/>
    <x v="1"/>
    <d v="2015-03-12T15:23:00"/>
    <d v="2015-03-16T17:20:00"/>
    <s v="PARA PROSSEGUIMENTO"/>
    <d v="1900-01-03T01:57:00"/>
    <x v="149"/>
    <d v="1900-01-02T00:00:00"/>
    <s v="15:23"/>
  </r>
  <r>
    <x v="0"/>
    <s v="8379/2014"/>
    <x v="0"/>
    <s v="155ZE_ORIGI"/>
    <s v="155ZE_Atualiz"/>
    <x v="24"/>
    <x v="0"/>
    <d v="2015-03-16T17:20:00"/>
    <d v="2015-03-20T13:28:00"/>
    <s v="Para verificar"/>
    <d v="1900-01-02T20:08:00"/>
    <x v="150"/>
    <d v="1900-01-04T00:00:00"/>
    <s v="17:20"/>
  </r>
  <r>
    <x v="0"/>
    <s v="8379/2014"/>
    <x v="0"/>
    <s v="ASSISEG_ORIGI"/>
    <s v="SESEG_Atualiz"/>
    <x v="2"/>
    <x v="1"/>
    <d v="2015-03-20T13:28:00"/>
    <d v="2015-03-31T18:23:00"/>
    <s v="para andamento."/>
    <d v="1900-01-10T04:55:00"/>
    <x v="151"/>
    <d v="1900-01-07T00:00:00"/>
    <s v="13:28"/>
  </r>
  <r>
    <x v="0"/>
    <s v="8379/2014"/>
    <x v="0"/>
    <s v="CAA_ORIGI"/>
    <s v="CIP_Atualiz"/>
    <x v="3"/>
    <x v="1"/>
    <d v="2015-03-31T18:23:00"/>
    <d v="2015-04-07T14:28:00"/>
    <s v="Para análise"/>
    <d v="1900-01-05T20:05:00"/>
    <x v="152"/>
    <n v="-17"/>
    <s v="18:23"/>
  </r>
  <r>
    <x v="0"/>
    <s v="8379/2014"/>
    <x v="0"/>
    <s v="SECADM_ORIGI"/>
    <s v="SECADM_Atualiz"/>
    <x v="4"/>
    <x v="0"/>
    <d v="2015-04-07T14:28:00"/>
    <d v="2015-04-07T19:24:00"/>
    <s v="Para análise."/>
    <d v="1899-12-30T04:56:00"/>
    <x v="153"/>
    <d v="1899-12-31T00:00:00"/>
    <s v="14:28"/>
  </r>
  <r>
    <x v="0"/>
    <s v="8379/2014"/>
    <x v="0"/>
    <s v="SPO_ORIGI"/>
    <s v="SPO_Atualiz"/>
    <x v="5"/>
    <x v="0"/>
    <d v="2015-04-07T19:24:00"/>
    <d v="2015-04-10T20:15:00"/>
    <s v="solicito informar disponibilidade orçamentária visando a contratação por dispensa de licitação;"/>
    <d v="1900-01-02T00:51:00"/>
    <x v="154"/>
    <d v="1900-01-03T00:00:00"/>
    <s v="19:24"/>
  </r>
  <r>
    <x v="0"/>
    <s v="8379/2014"/>
    <x v="0"/>
    <s v="CO_ORIGI"/>
    <s v="CO_Atualiz"/>
    <x v="6"/>
    <x v="0"/>
    <d v="2015-04-10T20:15:00"/>
    <d v="2015-04-13T13:43:00"/>
    <s v="Com a informação."/>
    <d v="1900-01-01T17:28:00"/>
    <x v="155"/>
    <d v="1900-01-01T00:00:00"/>
    <s v="20:15"/>
  </r>
  <r>
    <x v="0"/>
    <s v="8379/2014"/>
    <x v="0"/>
    <s v="SECOFC_ORIGI"/>
    <s v="SECOFC_Atualiz"/>
    <x v="7"/>
    <x v="0"/>
    <d v="2015-04-13T13:43:00"/>
    <d v="2015-04-13T15:02:00"/>
    <s v="Para ciência e encaminhamento à Assessoria da Direção Geral, conforme documento número 057692/2015."/>
    <d v="1899-12-30T01:19:00"/>
    <x v="67"/>
    <d v="1899-12-31T00:00:00"/>
    <s v="13:43"/>
  </r>
  <r>
    <x v="0"/>
    <s v="8379/2014"/>
    <x v="0"/>
    <s v="CLC_ORIGI"/>
    <s v="CLC_Atualiz"/>
    <x v="8"/>
    <x v="0"/>
    <d v="2015-04-13T15:02:00"/>
    <d v="2015-04-14T15:41:00"/>
    <s v="Para demais procedimentos"/>
    <d v="1899-12-31T00:39:00"/>
    <x v="156"/>
    <d v="1900-01-01T00:00:00"/>
    <s v="15:2"/>
  </r>
  <r>
    <x v="0"/>
    <s v="8379/2014"/>
    <x v="0"/>
    <s v="SC_ORIGI"/>
    <s v="SC_Atualiz"/>
    <x v="9"/>
    <x v="0"/>
    <d v="2015-04-14T15:41:00"/>
    <d v="2015-05-08T17:36:00"/>
    <s v="Para elaborar o termo de dispensa de Licitação."/>
    <d v="1900-01-23T01:55:00"/>
    <x v="157"/>
    <n v="-5"/>
    <s v="15:41"/>
  </r>
  <r>
    <x v="0"/>
    <s v="8379/2014"/>
    <x v="0"/>
    <s v="CLC_ORIGI"/>
    <s v="CLC_Atualiz"/>
    <x v="8"/>
    <x v="0"/>
    <d v="2015-05-08T17:36:00"/>
    <d v="2015-05-12T15:41:00"/>
    <s v="Com a informação."/>
    <d v="1900-01-02T22:05:00"/>
    <x v="158"/>
    <d v="1900-01-02T00:00:00"/>
    <s v="17:36"/>
  </r>
  <r>
    <x v="0"/>
    <s v="8379/2014"/>
    <x v="0"/>
    <s v="SC_ORIGI"/>
    <s v="SC_Atualiz"/>
    <x v="9"/>
    <x v="0"/>
    <d v="2015-05-12T15:41:00"/>
    <d v="2015-05-14T18:37:00"/>
    <s v="Para retificação."/>
    <d v="1900-01-01T02:56:00"/>
    <x v="159"/>
    <d v="1900-01-02T00:00:00"/>
    <s v="15:41"/>
  </r>
  <r>
    <x v="0"/>
    <s v="8379/2014"/>
    <x v="0"/>
    <s v="CLC_ORIGI"/>
    <s v="CLC_Atualiz"/>
    <x v="8"/>
    <x v="0"/>
    <d v="2015-05-14T18:37:00"/>
    <d v="2015-05-14T20:43:00"/>
    <s v="Com a informação."/>
    <d v="1899-12-30T02:06:00"/>
    <x v="160"/>
    <d v="1899-12-31T00:00:00"/>
    <s v="18:37"/>
  </r>
  <r>
    <x v="0"/>
    <s v="8379/2014"/>
    <x v="0"/>
    <s v="SCON_ORIGI"/>
    <s v="SCON_Atualiz"/>
    <x v="10"/>
    <x v="0"/>
    <d v="2015-05-14T20:43:00"/>
    <d v="2015-05-20T16:18:00"/>
    <s v="Para elaborar minuta do contrato."/>
    <d v="1900-01-04T19:35:00"/>
    <x v="161"/>
    <d v="1900-01-04T00:00:00"/>
    <s v="20:43"/>
  </r>
  <r>
    <x v="0"/>
    <s v="8379/2014"/>
    <x v="0"/>
    <s v="CLC_ORIGI"/>
    <s v="CLC_Atualiz"/>
    <x v="8"/>
    <x v="0"/>
    <d v="2015-05-20T16:18:00"/>
    <d v="2015-05-22T19:58:00"/>
    <s v="Segue minuta para análise e, se de acorodo para empenho."/>
    <d v="1900-01-01T03:40:00"/>
    <x v="162"/>
    <d v="1900-01-02T00:00:00"/>
    <s v="16:18"/>
  </r>
  <r>
    <x v="0"/>
    <s v="8379/2014"/>
    <x v="0"/>
    <s v="SECADM_ORIGI"/>
    <s v="SECADM_Atualiz"/>
    <x v="4"/>
    <x v="0"/>
    <d v="2015-05-22T19:58:00"/>
    <d v="2015-05-25T19:00:00"/>
    <s v="Para autorizar o Termo de Dispensa de Licitação nº 069/15 e designar os fiscais/gestores da contratação."/>
    <d v="1900-01-01T23:02:00"/>
    <x v="163"/>
    <d v="1900-01-01T00:00:00"/>
    <s v="19:58"/>
  </r>
  <r>
    <x v="0"/>
    <s v="8379/2014"/>
    <x v="0"/>
    <s v="ASSDG_ORIGI"/>
    <s v="ASSDG_Atualiz"/>
    <x v="12"/>
    <x v="0"/>
    <d v="2015-05-25T19:00:00"/>
    <d v="2015-05-29T15:23:00"/>
    <s v="análise e demais encaminhamentos pertinentes"/>
    <d v="1900-01-02T20:23:00"/>
    <x v="164"/>
    <d v="1900-01-04T00:00:00"/>
    <s v="19:0"/>
  </r>
  <r>
    <x v="0"/>
    <s v="8379/2014"/>
    <x v="0"/>
    <s v="DG_ORIGI"/>
    <s v="DG_Atualiz"/>
    <x v="1"/>
    <x v="0"/>
    <d v="2015-05-29T15:23:00"/>
    <d v="2015-05-29T19:26:00"/>
    <s v="Para apreciação."/>
    <d v="1899-12-30T04:03:00"/>
    <x v="165"/>
    <d v="1899-12-31T00:00:00"/>
    <s v="15:23"/>
  </r>
  <r>
    <x v="0"/>
    <s v="8379/2014"/>
    <x v="0"/>
    <s v="CO_ORIGI"/>
    <s v="CO_Atualiz"/>
    <x v="6"/>
    <x v="0"/>
    <d v="2015-05-29T19:26:00"/>
    <d v="2015-05-29T19:53:00"/>
    <s v="Para empenhar."/>
    <d v="1899-12-30T00:27:00"/>
    <x v="166"/>
    <d v="1899-12-31T00:00:00"/>
    <s v="19:26"/>
  </r>
  <r>
    <x v="0"/>
    <s v="8379/2014"/>
    <x v="0"/>
    <s v="ACO_ORIGI"/>
    <s v="ACO_Atualiz"/>
    <x v="13"/>
    <x v="0"/>
    <d v="2015-05-29T19:53:00"/>
    <d v="2015-06-02T17:33:00"/>
    <s v="Para emissão da nota de empenho."/>
    <d v="1900-01-02T21:40:00"/>
    <x v="167"/>
    <n v="-19"/>
    <s v="19:53"/>
  </r>
  <r>
    <x v="0"/>
    <s v="8379/2014"/>
    <x v="0"/>
    <s v="SECOFC_ORIGI"/>
    <s v="SECOFC_Atualiz"/>
    <x v="7"/>
    <x v="0"/>
    <d v="2015-06-02T17:33:00"/>
    <d v="2015-06-02T18:14:00"/>
    <s v="-"/>
    <d v="1899-12-30T00:41:00"/>
    <x v="168"/>
    <d v="1899-12-31T00:00:00"/>
    <s v="17:33"/>
  </r>
  <r>
    <x v="0"/>
    <s v="8379/2014"/>
    <x v="0"/>
    <s v="DG_ORIGI"/>
    <s v="DG_Atualiz"/>
    <x v="1"/>
    <x v="0"/>
    <d v="2015-06-02T17:33:00"/>
    <d v="2015-06-02T18:21:00"/>
    <s v="-"/>
    <d v="1899-12-30T00:48:00"/>
    <x v="76"/>
    <d v="1899-12-31T00:00:00"/>
    <s v="17:33"/>
  </r>
  <r>
    <x v="0"/>
    <s v="8379/2014"/>
    <x v="0"/>
    <s v="ACO_ORIGI"/>
    <s v="ACO_Atualiz"/>
    <x v="13"/>
    <x v="0"/>
    <d v="2015-06-02T18:21:00"/>
    <d v="2015-06-02T18:38:00"/>
    <s v="Conclusão de trâmite colaborativo"/>
    <d v="1899-12-30T00:17:00"/>
    <x v="169"/>
    <d v="1899-12-31T00:00:00"/>
    <s v="18:21"/>
  </r>
  <r>
    <x v="0"/>
    <s v="8379/2014"/>
    <x v="0"/>
    <s v="SAEO_ORIGI"/>
    <s v="SAEO_Atualiz"/>
    <x v="14"/>
    <x v="0"/>
    <d v="2015-06-02T18:38:00"/>
    <d v="2015-06-02T19:13:00"/>
    <s v="Para registros."/>
    <d v="1899-12-30T00:35:00"/>
    <x v="170"/>
    <d v="1899-12-31T00:00:00"/>
    <s v="18:38"/>
  </r>
  <r>
    <x v="0"/>
    <s v="8379/2014"/>
    <x v="0"/>
    <s v="CLC_ORIGI"/>
    <s v="CLC_Atualiz"/>
    <x v="8"/>
    <x v="0"/>
    <d v="2015-06-02T19:13:00"/>
    <d v="2015-06-03T15:11:00"/>
    <s v="Conforme item IV do documento nº 099844/2015."/>
    <d v="1899-12-30T19:58:00"/>
    <x v="171"/>
    <d v="1900-01-01T00:00:00"/>
    <s v="19:13"/>
  </r>
  <r>
    <x v="0"/>
    <s v="8379/2014"/>
    <x v="0"/>
    <s v="SC_ORIGI"/>
    <s v="SC_Atualiz"/>
    <x v="9"/>
    <x v="0"/>
    <d v="2015-06-03T15:11:00"/>
    <d v="2015-06-03T15:58:00"/>
    <s v="Para efetuar o registro no SIASG."/>
    <d v="1899-12-30T00:47:00"/>
    <x v="172"/>
    <d v="1899-12-31T00:00:00"/>
    <s v="15:11"/>
  </r>
  <r>
    <x v="0"/>
    <s v="8379/2014"/>
    <x v="0"/>
    <s v="CLC_ORIGI"/>
    <s v="CLC_Atualiz"/>
    <x v="8"/>
    <x v="0"/>
    <d v="2015-06-03T15:58:00"/>
    <d v="2015-06-03T19:32:00"/>
    <s v="Com a informação."/>
    <d v="1899-12-30T03:34:00"/>
    <x v="173"/>
    <d v="1899-12-31T00:00:00"/>
    <s v="15:58"/>
  </r>
  <r>
    <x v="0"/>
    <s v="8379/2014"/>
    <x v="0"/>
    <s v="SCON_ORIGI"/>
    <s v="SCON_Atualiz"/>
    <x v="10"/>
    <x v="0"/>
    <d v="2015-06-03T19:32:00"/>
    <d v="2015-06-23T18:52:00"/>
    <s v="Para emitir em definitivo o contrato."/>
    <d v="1900-01-18T23:20:00"/>
    <x v="174"/>
    <d v="1900-01-13T00:00:00"/>
    <s v="19:32"/>
  </r>
  <r>
    <x v="0"/>
    <s v="8379/2014"/>
    <x v="0"/>
    <s v="CLC_ORIGI"/>
    <s v="CLC_Atualiz"/>
    <x v="8"/>
    <x v="0"/>
    <d v="2015-06-23T18:52:00"/>
    <d v="2015-06-24T15:23:00"/>
    <s v="Concluídos os procedimentos de formalização do Contrato nº 82/15, anexado o extrato de publicação"/>
    <d v="1899-12-30T20:31:00"/>
    <x v="175"/>
    <d v="1900-01-01T00:00:00"/>
    <s v="18:52"/>
  </r>
  <r>
    <x v="0"/>
    <s v="8379/2014"/>
    <x v="0"/>
    <s v="SAEO_ORIGI"/>
    <s v="SAEO_Atualiz"/>
    <x v="14"/>
    <x v="0"/>
    <d v="2015-06-24T15:23:00"/>
    <d v="2015-06-24T16:51:00"/>
    <s v="Para lançamentos e registros."/>
    <d v="1899-12-30T01:28:00"/>
    <x v="79"/>
    <d v="1899-12-31T00:00:00"/>
    <s v="15:23"/>
  </r>
  <r>
    <x v="0"/>
    <s v="2370/2014"/>
    <x v="0"/>
    <s v="147ZE_ORIGI"/>
    <s v="147ZE_Atualiz"/>
    <x v="25"/>
    <x v="0"/>
    <s v="-"/>
    <d v="2014-04-09T16:20:00"/>
    <s v="-"/>
    <d v="1899-12-30T00:00:00"/>
    <x v="42"/>
    <e v="#VALUE!"/>
    <e v="#VALUE!"/>
  </r>
  <r>
    <x v="0"/>
    <s v="2370/2014"/>
    <x v="0"/>
    <s v="ASSISEG_ORIGI"/>
    <s v="SESEG_Atualiz"/>
    <x v="2"/>
    <x v="1"/>
    <d v="2014-04-09T16:20:00"/>
    <d v="2014-04-23T13:57:00"/>
    <s v="Para apreciação."/>
    <d v="1900-01-12T21:37:00"/>
    <x v="176"/>
    <d v="1900-01-06T00:00:00"/>
    <s v="16:20"/>
  </r>
  <r>
    <x v="0"/>
    <s v="2370/2014"/>
    <x v="0"/>
    <s v="147ZE_ORIGI"/>
    <s v="147ZE_Atualiz"/>
    <x v="25"/>
    <x v="0"/>
    <d v="2014-04-23T13:57:00"/>
    <d v="2014-04-28T19:23:00"/>
    <s v="Para adequações conforme e-mail encaminhado nesta data."/>
    <d v="1900-01-04T05:26:00"/>
    <x v="177"/>
    <d v="1900-01-03T00:00:00"/>
    <s v="13:57"/>
  </r>
  <r>
    <x v="0"/>
    <s v="2370/2014"/>
    <x v="0"/>
    <s v="ASSISEG_ORIGI"/>
    <s v="SESEG_Atualiz"/>
    <x v="2"/>
    <x v="1"/>
    <d v="2014-04-28T19:23:00"/>
    <d v="2014-05-19T11:41:00"/>
    <s v="Devolutiva dos orçamentos readequados."/>
    <d v="1900-01-19T16:18:00"/>
    <x v="178"/>
    <n v="-8"/>
    <s v="19:23"/>
  </r>
  <r>
    <x v="0"/>
    <s v="2370/2014"/>
    <x v="0"/>
    <s v="CAA_ORIGI"/>
    <s v="CIP_Atualiz"/>
    <x v="3"/>
    <x v="1"/>
    <d v="2014-05-19T11:41:00"/>
    <d v="2014-05-20T16:17:00"/>
    <s v="Para análise"/>
    <d v="1899-12-31T04:36:00"/>
    <x v="179"/>
    <d v="1900-01-01T00:00:00"/>
    <s v="11:41"/>
  </r>
  <r>
    <x v="0"/>
    <s v="2370/2014"/>
    <x v="0"/>
    <s v="ASSISEG_ORIGI"/>
    <s v="SESEG_Atualiz"/>
    <x v="2"/>
    <x v="1"/>
    <d v="2014-05-20T16:17:00"/>
    <d v="2014-05-21T15:00:00"/>
    <s v="Para informar."/>
    <d v="1899-12-30T22:43:00"/>
    <x v="180"/>
    <d v="1900-01-01T00:00:00"/>
    <s v="16:17"/>
  </r>
  <r>
    <x v="0"/>
    <s v="2370/2014"/>
    <x v="0"/>
    <s v="CAA_ORIGI"/>
    <s v="CIP_Atualiz"/>
    <x v="3"/>
    <x v="1"/>
    <d v="2014-05-21T15:00:00"/>
    <d v="2014-05-22T15:04:00"/>
    <s v="Para análise e encaminhamento."/>
    <d v="1899-12-31T00:04:00"/>
    <x v="181"/>
    <d v="1900-01-01T00:00:00"/>
    <s v="15:0"/>
  </r>
  <r>
    <x v="0"/>
    <s v="2370/2014"/>
    <x v="0"/>
    <s v="SECADM_ORIGI"/>
    <s v="SECADM_Atualiz"/>
    <x v="4"/>
    <x v="0"/>
    <d v="2014-05-22T15:04:00"/>
    <d v="2014-05-22T19:17:00"/>
    <s v="Segue para os procedimentos necessários aos serviços de monitoramento do Fórum de Foz do Iguaçú."/>
    <d v="1899-12-30T04:13:00"/>
    <x v="182"/>
    <d v="1899-12-31T00:00:00"/>
    <s v="15:4"/>
  </r>
  <r>
    <x v="0"/>
    <s v="2370/2014"/>
    <x v="0"/>
    <s v="SPO_ORIGI"/>
    <s v="SPO_Atualiz"/>
    <x v="5"/>
    <x v="0"/>
    <d v="2014-05-22T19:17:00"/>
    <d v="2014-05-23T19:28:00"/>
    <s v="Solicito informar disponibilidade orçamentária"/>
    <d v="1899-12-31T00:11:00"/>
    <x v="183"/>
    <d v="1900-01-01T00:00:00"/>
    <s v="19:17"/>
  </r>
  <r>
    <x v="0"/>
    <s v="2370/2014"/>
    <x v="0"/>
    <s v="CO_ORIGI"/>
    <s v="CO_Atualiz"/>
    <x v="6"/>
    <x v="0"/>
    <d v="2014-05-23T19:28:00"/>
    <d v="2014-05-26T13:22:00"/>
    <s v="Com informação"/>
    <d v="1900-01-01T17:54:00"/>
    <x v="184"/>
    <d v="1900-01-01T00:00:00"/>
    <s v="19:28"/>
  </r>
  <r>
    <x v="0"/>
    <s v="2370/2014"/>
    <x v="0"/>
    <s v="SECOFC_ORIGI"/>
    <s v="SECOFC_Atualiz"/>
    <x v="7"/>
    <x v="0"/>
    <d v="2014-05-26T13:22:00"/>
    <d v="2014-05-26T14:29:00"/>
    <s v="Para ciência e encaminhamento."/>
    <d v="1899-12-30T01:07:00"/>
    <x v="185"/>
    <d v="1899-12-31T00:00:00"/>
    <s v="13:22"/>
  </r>
  <r>
    <x v="0"/>
    <s v="2370/2014"/>
    <x v="0"/>
    <s v="CLC_ORIGI"/>
    <s v="CLC_Atualiz"/>
    <x v="8"/>
    <x v="0"/>
    <d v="2014-05-26T14:29:00"/>
    <d v="2014-06-04T18:30:00"/>
    <s v="Para procedimentos."/>
    <d v="1900-01-08T04:01:00"/>
    <x v="186"/>
    <n v="-15"/>
    <s v="14:29"/>
  </r>
  <r>
    <x v="0"/>
    <s v="2370/2014"/>
    <x v="0"/>
    <s v="SC_ORIGI"/>
    <s v="SC_Atualiz"/>
    <x v="9"/>
    <x v="0"/>
    <d v="2014-06-04T18:30:00"/>
    <d v="2014-06-13T12:20:00"/>
    <s v="Para elaborar Termo de Dispensa de Licitação - art. 24, II, da Lei nº 8.666/93."/>
    <d v="1900-01-07T17:50:00"/>
    <x v="187"/>
    <d v="1900-01-07T00:00:00"/>
    <s v="18:30"/>
  </r>
  <r>
    <x v="0"/>
    <s v="2370/2014"/>
    <x v="0"/>
    <s v="CLC_ORIGI"/>
    <s v="CLC_Atualiz"/>
    <x v="8"/>
    <x v="0"/>
    <d v="2014-06-13T12:20:00"/>
    <d v="2014-06-18T18:25:00"/>
    <s v="com termo de dispensa"/>
    <d v="1900-01-04T06:05:00"/>
    <x v="188"/>
    <d v="1900-01-03T00:00:00"/>
    <s v="12:20"/>
  </r>
  <r>
    <x v="0"/>
    <s v="2370/2014"/>
    <x v="0"/>
    <s v="SCON_ORIGI"/>
    <s v="SCON_Atualiz"/>
    <x v="10"/>
    <x v="0"/>
    <d v="2014-06-18T18:25:00"/>
    <d v="2014-06-26T13:05:00"/>
    <s v="Para elaboração de minuta contratual."/>
    <d v="1900-01-06T18:40:00"/>
    <x v="189"/>
    <d v="1900-01-04T00:00:00"/>
    <s v="18:25"/>
  </r>
  <r>
    <x v="0"/>
    <s v="2370/2014"/>
    <x v="0"/>
    <s v="CLC_ORIGI"/>
    <s v="CLC_Atualiz"/>
    <x v="8"/>
    <x v="0"/>
    <d v="2014-06-26T13:05:00"/>
    <d v="2014-06-27T15:58:00"/>
    <s v="Segue minuta do contrato, para análise, com o aceite da empresa. Já considerando a adequação"/>
    <d v="1899-12-31T02:53:00"/>
    <x v="190"/>
    <d v="1900-01-01T00:00:00"/>
    <s v="13:5"/>
  </r>
  <r>
    <x v="0"/>
    <s v="2370/2014"/>
    <x v="0"/>
    <s v="SC_ORIGI"/>
    <s v="SC_Atualiz"/>
    <x v="9"/>
    <x v="0"/>
    <d v="2014-06-27T15:58:00"/>
    <d v="2014-06-27T18:57:00"/>
    <s v="Para adequação."/>
    <d v="1899-12-30T02:59:00"/>
    <x v="191"/>
    <d v="1899-12-31T00:00:00"/>
    <s v="15:58"/>
  </r>
  <r>
    <x v="0"/>
    <s v="2370/2014"/>
    <x v="0"/>
    <s v="CLC_ORIGI"/>
    <s v="CLC_Atualiz"/>
    <x v="8"/>
    <x v="0"/>
    <d v="2014-06-27T18:57:00"/>
    <d v="2014-06-30T19:39:00"/>
    <s v="Alterações no Termo de dispensa"/>
    <d v="1900-01-02T00:42:00"/>
    <x v="192"/>
    <d v="1900-01-01T00:00:00"/>
    <s v="18:57"/>
  </r>
  <r>
    <x v="0"/>
    <s v="2370/2014"/>
    <x v="0"/>
    <s v="SECADM_ORIGI"/>
    <s v="SECADM_Atualiz"/>
    <x v="4"/>
    <x v="0"/>
    <d v="2014-06-30T19:39:00"/>
    <d v="2014-07-01T19:47:00"/>
    <s v="Para autorizar a dispensa de licitação, na forma do art. 24, II, da Lei nº 8.666/93."/>
    <d v="1899-12-31T00:08:00"/>
    <x v="193"/>
    <n v="-22"/>
    <s v="19:39"/>
  </r>
  <r>
    <x v="0"/>
    <s v="2370/2014"/>
    <x v="0"/>
    <s v="ASSDG_ORIGI"/>
    <s v="ASSDG_Atualiz"/>
    <x v="12"/>
    <x v="0"/>
    <d v="2014-07-01T19:47:00"/>
    <d v="2014-07-05T16:23:00"/>
    <s v="Para análise da minuta contratual, após encaminhe-se à Direção Geral."/>
    <d v="1900-01-02T20:36:00"/>
    <x v="194"/>
    <d v="1900-01-03T00:00:00"/>
    <s v="19:47"/>
  </r>
  <r>
    <x v="0"/>
    <s v="2370/2014"/>
    <x v="0"/>
    <s v="DG_ORIGI"/>
    <s v="DG_Atualiz"/>
    <x v="1"/>
    <x v="0"/>
    <d v="2014-07-05T16:23:00"/>
    <d v="2014-07-07T17:28:00"/>
    <s v="Para apreciação."/>
    <d v="1900-01-01T01:05:00"/>
    <x v="195"/>
    <d v="1899-12-31T00:00:00"/>
    <s v="16:23"/>
  </r>
  <r>
    <x v="0"/>
    <s v="2370/2014"/>
    <x v="0"/>
    <s v="CLC_ORIGI"/>
    <s v="CLC_Atualiz"/>
    <x v="8"/>
    <x v="0"/>
    <d v="2014-07-07T17:28:00"/>
    <d v="2014-07-07T17:53:00"/>
    <s v="para publicação"/>
    <d v="1899-12-30T00:25:00"/>
    <x v="196"/>
    <d v="1899-12-31T00:00:00"/>
    <s v="17:28"/>
  </r>
  <r>
    <x v="0"/>
    <s v="2370/2014"/>
    <x v="0"/>
    <s v="CO_ORIGI"/>
    <s v="CO_Atualiz"/>
    <x v="6"/>
    <x v="0"/>
    <d v="2014-07-07T17:53:00"/>
    <d v="2014-07-07T18:39:00"/>
    <s v="À Coordenadoria de Orçamento Para empenhar."/>
    <d v="1899-12-30T00:46:00"/>
    <x v="197"/>
    <d v="1899-12-31T00:00:00"/>
    <s v="17:53"/>
  </r>
  <r>
    <x v="0"/>
    <s v="2370/2014"/>
    <x v="0"/>
    <s v="ACO_ORIGI"/>
    <s v="ACO_Atualiz"/>
    <x v="13"/>
    <x v="0"/>
    <d v="2014-07-07T18:39:00"/>
    <d v="2014-07-08T11:44:00"/>
    <s v="Para emissão de empenho"/>
    <d v="1899-12-30T17:05:00"/>
    <x v="198"/>
    <d v="1900-01-01T00:00:00"/>
    <s v="18:39"/>
  </r>
  <r>
    <x v="0"/>
    <s v="2370/2014"/>
    <x v="0"/>
    <s v="SECOFC_ORIGI"/>
    <s v="SECOFC_Atualiz"/>
    <x v="7"/>
    <x v="0"/>
    <d v="2014-07-08T11:44:00"/>
    <d v="2014-07-08T13:10:00"/>
    <s v="-"/>
    <d v="1899-12-30T01:26:00"/>
    <x v="199"/>
    <d v="1899-12-31T00:00:00"/>
    <s v="11:44"/>
  </r>
  <r>
    <x v="0"/>
    <s v="2370/2014"/>
    <x v="0"/>
    <s v="DG_ORIGI"/>
    <s v="DG_Atualiz"/>
    <x v="1"/>
    <x v="0"/>
    <d v="2014-07-08T11:44:00"/>
    <d v="2014-07-09T14:11:00"/>
    <s v="-"/>
    <d v="1899-12-31T02:27:00"/>
    <x v="200"/>
    <d v="1900-01-01T00:00:00"/>
    <s v="11:44"/>
  </r>
  <r>
    <x v="0"/>
    <s v="2370/2014"/>
    <x v="0"/>
    <s v="ACO_ORIGI"/>
    <s v="ACO_Atualiz"/>
    <x v="13"/>
    <x v="0"/>
    <d v="2014-07-09T14:11:00"/>
    <d v="2014-07-09T14:21:00"/>
    <s v="Conclusão de trâmite colaborativo"/>
    <d v="1899-12-30T00:10:00"/>
    <x v="201"/>
    <d v="1899-12-31T00:00:00"/>
    <s v="14:11"/>
  </r>
  <r>
    <x v="0"/>
    <s v="2370/2014"/>
    <x v="0"/>
    <s v="SAEO_ORIGI"/>
    <s v="SAEO_Atualiz"/>
    <x v="14"/>
    <x v="0"/>
    <d v="2014-07-09T14:21:00"/>
    <d v="2014-07-09T16:57:00"/>
    <s v="Para registros."/>
    <d v="1899-12-30T02:36:00"/>
    <x v="202"/>
    <d v="1899-12-31T00:00:00"/>
    <s v="14:21"/>
  </r>
  <r>
    <x v="0"/>
    <s v="2370/2014"/>
    <x v="0"/>
    <s v="CLC_ORIGI"/>
    <s v="CLC_Atualiz"/>
    <x v="8"/>
    <x v="0"/>
    <d v="2014-07-09T16:57:00"/>
    <d v="2014-07-10T14:44:00"/>
    <s v="Conforme item 2 do despacho doc.129470/14."/>
    <d v="1899-12-30T21:47:00"/>
    <x v="203"/>
    <d v="1900-01-01T00:00:00"/>
    <s v="16:57"/>
  </r>
  <r>
    <x v="0"/>
    <s v="2370/2014"/>
    <x v="0"/>
    <s v="SC_ORIGI"/>
    <s v="SC_Atualiz"/>
    <x v="9"/>
    <x v="0"/>
    <d v="2014-07-10T14:44:00"/>
    <d v="2014-07-15T13:01:00"/>
    <s v="Para registro no SIASG"/>
    <d v="1900-01-03T22:17:00"/>
    <x v="204"/>
    <d v="1900-01-03T00:00:00"/>
    <s v="14:44"/>
  </r>
  <r>
    <x v="0"/>
    <s v="2370/2014"/>
    <x v="0"/>
    <s v="SCON_ORIGI"/>
    <s v="SCON_Atualiz"/>
    <x v="10"/>
    <x v="0"/>
    <d v="2014-07-15T13:01:00"/>
    <d v="2014-07-28T18:02:00"/>
    <s v="Para emitir contrato."/>
    <d v="1900-01-12T05:01:00"/>
    <x v="205"/>
    <d v="1900-01-09T00:00:00"/>
    <s v="13:1"/>
  </r>
  <r>
    <x v="0"/>
    <s v="2370/2014"/>
    <x v="0"/>
    <s v="CLC_ORIGI"/>
    <s v="CLC_Atualiz"/>
    <x v="8"/>
    <x v="0"/>
    <d v="2014-07-28T18:02:00"/>
    <d v="2014-07-29T19:18:00"/>
    <s v="Concluídos os procedimentos referentes ao Contrato nº 102/14."/>
    <d v="1899-12-31T01:16:00"/>
    <x v="206"/>
    <d v="1900-01-01T00:00:00"/>
    <s v="18:2"/>
  </r>
  <r>
    <x v="0"/>
    <s v="2370/2014"/>
    <x v="0"/>
    <s v="SAEO_ORIGI"/>
    <s v="SAEO_Atualiz"/>
    <x v="14"/>
    <x v="0"/>
    <d v="2014-07-29T19:18:00"/>
    <d v="2014-07-30T15:04:00"/>
    <s v="Para lançamentos e registros"/>
    <d v="1899-12-30T19:46:00"/>
    <x v="207"/>
    <d v="1900-01-01T00:00:00"/>
    <s v="19:18"/>
  </r>
  <r>
    <x v="1"/>
    <s v="304/2016"/>
    <x v="1"/>
    <s v="SAPC_ORIGI"/>
    <s v="SAPC_Atualiz"/>
    <x v="26"/>
    <x v="0"/>
    <s v="-"/>
    <d v="2015-01-16T17:01:00"/>
    <s v="-"/>
    <d v="1899-12-30T00:00:00"/>
    <x v="42"/>
    <e v="#VALUE!"/>
    <e v="#VALUE!"/>
  </r>
  <r>
    <x v="1"/>
    <s v="304/2016"/>
    <x v="1"/>
    <s v="CAA_ORIGI"/>
    <s v="CIP_Atualiz"/>
    <x v="3"/>
    <x v="1"/>
    <d v="2015-01-16T17:01:00"/>
    <d v="2015-01-24T16:49:00"/>
    <s v="PARA APRECIAÇÃO"/>
    <d v="1900-01-06T23:48:00"/>
    <x v="208"/>
    <d v="1900-01-05T00:00:00"/>
    <s v="17:1"/>
  </r>
  <r>
    <x v="1"/>
    <s v="304/2016"/>
    <x v="1"/>
    <s v="SAPC_ORIGI"/>
    <s v="SAPC_Atualiz"/>
    <x v="26"/>
    <x v="0"/>
    <d v="2015-01-24T16:49:00"/>
    <d v="2015-02-19T16:36:00"/>
    <s v="informar"/>
    <d v="1900-01-24T23:47:00"/>
    <x v="209"/>
    <n v="-4"/>
    <s v="16:49"/>
  </r>
  <r>
    <x v="1"/>
    <s v="304/2016"/>
    <x v="1"/>
    <s v="CAA_ORIGI"/>
    <s v="CIP_Atualiz"/>
    <x v="3"/>
    <x v="1"/>
    <d v="2015-02-19T16:36:00"/>
    <d v="2015-02-24T14:34:00"/>
    <s v="para apreciação superior"/>
    <d v="1900-01-03T21:58:00"/>
    <x v="210"/>
    <d v="1900-01-03T00:00:00"/>
    <s v="16:36"/>
  </r>
  <r>
    <x v="1"/>
    <s v="304/2016"/>
    <x v="1"/>
    <s v="SAPC_ORIGI"/>
    <s v="SAPC_Atualiz"/>
    <x v="26"/>
    <x v="0"/>
    <d v="2015-02-24T14:34:00"/>
    <d v="2015-03-06T17:52:00"/>
    <s v="Para complementar."/>
    <d v="1900-01-09T03:18:00"/>
    <x v="211"/>
    <n v="-13"/>
    <s v="14:34"/>
  </r>
  <r>
    <x v="1"/>
    <s v="304/2016"/>
    <x v="1"/>
    <s v="CAA_ORIGI"/>
    <s v="CIP_Atualiz"/>
    <x v="3"/>
    <x v="1"/>
    <d v="2015-03-06T17:52:00"/>
    <d v="2015-03-12T15:54:00"/>
    <s v="Com as alterações solicitadas."/>
    <d v="1900-01-04T22:02:00"/>
    <x v="212"/>
    <d v="1900-01-04T00:00:00"/>
    <s v="17:52"/>
  </r>
  <r>
    <x v="1"/>
    <s v="304/2016"/>
    <x v="1"/>
    <s v="SAPC_ORIGI"/>
    <s v="SAPC_Atualiz"/>
    <x v="26"/>
    <x v="0"/>
    <d v="2015-03-12T15:54:00"/>
    <d v="2015-03-18T18:31:00"/>
    <s v="Para informar."/>
    <d v="1900-01-05T02:37:00"/>
    <x v="213"/>
    <d v="1900-01-04T00:00:00"/>
    <s v="15:54"/>
  </r>
  <r>
    <x v="1"/>
    <s v="304/2016"/>
    <x v="1"/>
    <s v="CAA_ORIGI"/>
    <s v="CIP_Atualiz"/>
    <x v="3"/>
    <x v="1"/>
    <d v="2015-03-18T18:31:00"/>
    <d v="2015-03-23T16:04:00"/>
    <s v="Para apreciação"/>
    <d v="1900-01-03T21:33:00"/>
    <x v="214"/>
    <d v="1900-01-03T00:00:00"/>
    <s v="18:31"/>
  </r>
  <r>
    <x v="1"/>
    <s v="304/2016"/>
    <x v="1"/>
    <s v="SECADM_ORIGI"/>
    <s v="SECADM_Atualiz"/>
    <x v="4"/>
    <x v="0"/>
    <d v="2015-03-23T16:04:00"/>
    <d v="2015-03-23T19:59:00"/>
    <s v="para orçamento"/>
    <d v="1899-12-30T03:55:00"/>
    <x v="215"/>
    <d v="1899-12-31T00:00:00"/>
    <s v="16:4"/>
  </r>
  <r>
    <x v="1"/>
    <s v="304/2016"/>
    <x v="1"/>
    <s v="CLC_ORIGI"/>
    <s v="CLC_Atualiz"/>
    <x v="8"/>
    <x v="0"/>
    <d v="2015-03-23T19:59:00"/>
    <d v="2015-03-24T13:58:00"/>
    <s v="Para verificar orçamentos."/>
    <d v="1899-12-30T17:59:00"/>
    <x v="216"/>
    <d v="1900-01-01T00:00:00"/>
    <s v="19:59"/>
  </r>
  <r>
    <x v="1"/>
    <s v="304/2016"/>
    <x v="1"/>
    <s v="SC_ORIGI"/>
    <s v="SC_Atualiz"/>
    <x v="9"/>
    <x v="0"/>
    <d v="2015-03-24T13:58:00"/>
    <d v="2015-05-13T12:21:00"/>
    <s v="Para orçar."/>
    <d v="1900-02-17T22:23:00"/>
    <x v="217"/>
    <n v="-8"/>
    <s v="13:58"/>
  </r>
  <r>
    <x v="1"/>
    <s v="304/2016"/>
    <x v="1"/>
    <s v="CLC_ORIGI"/>
    <s v="CLC_Atualiz"/>
    <x v="8"/>
    <x v="0"/>
    <d v="2015-05-13T12:21:00"/>
    <d v="2015-05-13T15:52:00"/>
    <s v="Segue Pesquisa de Preços, e orçamentos das empresas consultadas."/>
    <d v="1899-12-30T03:31:00"/>
    <x v="218"/>
    <d v="1899-12-31T00:00:00"/>
    <s v="12:21"/>
  </r>
  <r>
    <x v="1"/>
    <s v="304/2016"/>
    <x v="1"/>
    <s v="SPO_ORIGI"/>
    <s v="SPO_Atualiz"/>
    <x v="5"/>
    <x v="0"/>
    <d v="2015-05-13T15:52:00"/>
    <d v="2015-05-13T18:17:00"/>
    <s v="Para informar disponibilidade orçamentária."/>
    <d v="1899-12-30T02:25:00"/>
    <x v="219"/>
    <d v="1899-12-31T00:00:00"/>
    <s v="15:52"/>
  </r>
  <r>
    <x v="1"/>
    <s v="304/2016"/>
    <x v="1"/>
    <s v="SAPC_ORIGI"/>
    <s v="SAPC_Atualiz"/>
    <x v="26"/>
    <x v="0"/>
    <d v="2015-05-13T18:17:00"/>
    <d v="2015-05-14T17:59:00"/>
    <s v="Para ratificar a estimativa de execução para 2015."/>
    <d v="1899-12-30T23:42:00"/>
    <x v="220"/>
    <d v="1900-01-01T00:00:00"/>
    <s v="18:17"/>
  </r>
  <r>
    <x v="1"/>
    <s v="304/2016"/>
    <x v="1"/>
    <s v="SPO_ORIGI"/>
    <s v="SPO_Atualiz"/>
    <x v="5"/>
    <x v="0"/>
    <d v="2015-05-14T17:59:00"/>
    <d v="2015-05-14T18:56:00"/>
    <s v="Com a informação."/>
    <d v="1899-12-30T00:57:00"/>
    <x v="221"/>
    <d v="1899-12-31T00:00:00"/>
    <s v="17:59"/>
  </r>
  <r>
    <x v="1"/>
    <s v="304/2016"/>
    <x v="1"/>
    <s v="CO_ORIGI"/>
    <s v="CO_Atualiz"/>
    <x v="6"/>
    <x v="0"/>
    <d v="2015-05-14T18:56:00"/>
    <d v="2015-05-14T19:33:00"/>
    <s v="Com a informação."/>
    <d v="1899-12-30T00:37:00"/>
    <x v="222"/>
    <d v="1899-12-31T00:00:00"/>
    <s v="18:56"/>
  </r>
  <r>
    <x v="1"/>
    <s v="304/2016"/>
    <x v="1"/>
    <s v="SECOFC_ORIGI"/>
    <s v="SECOFC_Atualiz"/>
    <x v="7"/>
    <x v="0"/>
    <d v="2015-05-14T19:33:00"/>
    <d v="2015-05-15T16:53:00"/>
    <s v="Para ciência e encaminhamento."/>
    <d v="1899-12-30T21:20:00"/>
    <x v="223"/>
    <d v="1900-01-01T00:00:00"/>
    <s v="19:33"/>
  </r>
  <r>
    <x v="1"/>
    <s v="304/2016"/>
    <x v="1"/>
    <s v="CLC_ORIGI"/>
    <s v="CLC_Atualiz"/>
    <x v="8"/>
    <x v="0"/>
    <d v="2015-05-15T16:53:00"/>
    <d v="2015-05-15T19:29:00"/>
    <s v="Para procedimentos."/>
    <d v="1899-12-30T02:36:00"/>
    <x v="224"/>
    <d v="1899-12-31T00:00:00"/>
    <s v="16:53"/>
  </r>
  <r>
    <x v="1"/>
    <s v="304/2016"/>
    <x v="1"/>
    <s v="SC_ORIGI"/>
    <s v="SC_Atualiz"/>
    <x v="9"/>
    <x v="0"/>
    <d v="2015-05-15T19:29:00"/>
    <d v="2015-05-20T16:26:00"/>
    <s v="Para elaborar Termo de Abertura de Licitação."/>
    <d v="1900-01-03T20:57:00"/>
    <x v="225"/>
    <d v="1900-01-03T00:00:00"/>
    <s v="19:29"/>
  </r>
  <r>
    <x v="1"/>
    <s v="304/2016"/>
    <x v="1"/>
    <s v="CLC_ORIGI"/>
    <s v="CLC_Atualiz"/>
    <x v="8"/>
    <x v="0"/>
    <d v="2015-05-20T16:26:00"/>
    <d v="2015-05-20T18:31:00"/>
    <s v="Segue Termo de Abertura de Licitação"/>
    <d v="1899-12-30T02:05:00"/>
    <x v="226"/>
    <d v="1899-12-31T00:00:00"/>
    <s v="16:26"/>
  </r>
  <r>
    <x v="1"/>
    <s v="304/2016"/>
    <x v="1"/>
    <s v="SECADM_ORIGI"/>
    <s v="SECADM_Atualiz"/>
    <x v="4"/>
    <x v="0"/>
    <d v="2015-05-20T18:31:00"/>
    <d v="2015-05-20T20:35:00"/>
    <s v="Para autorizar o Termo de Abertura de Licitação."/>
    <d v="1899-12-30T02:04:00"/>
    <x v="227"/>
    <d v="1899-12-31T00:00:00"/>
    <s v="18:31"/>
  </r>
  <r>
    <x v="1"/>
    <s v="304/2016"/>
    <x v="1"/>
    <s v="CLC_ORIGI"/>
    <s v="CLC_Atualiz"/>
    <x v="8"/>
    <x v="0"/>
    <d v="2015-05-20T20:35:00"/>
    <d v="2015-05-21T14:55:00"/>
    <s v="Para elaboração da minuta do edital."/>
    <d v="1899-12-30T18:20:00"/>
    <x v="228"/>
    <d v="1900-01-01T00:00:00"/>
    <s v="20:35"/>
  </r>
  <r>
    <x v="1"/>
    <s v="304/2016"/>
    <x v="1"/>
    <s v="SLIC_ORIGI"/>
    <s v="SLIC_Atualiz"/>
    <x v="27"/>
    <x v="0"/>
    <d v="2015-05-21T14:55:00"/>
    <d v="2015-05-26T17:33:00"/>
    <s v="Para emissão do edital. À SCON Para emissão da minuta de contrato."/>
    <d v="1900-01-04T02:38:00"/>
    <x v="229"/>
    <d v="1900-01-03T00:00:00"/>
    <s v="14:55"/>
  </r>
  <r>
    <x v="1"/>
    <s v="304/2016"/>
    <x v="1"/>
    <s v="SCON_ORIGI"/>
    <s v="SCON_Atualiz"/>
    <x v="10"/>
    <x v="0"/>
    <d v="2015-05-26T17:33:00"/>
    <d v="2015-05-27T16:46:00"/>
    <s v="Para elaboração da minuta contratual - Anexo IV."/>
    <d v="1899-12-30T23:13:00"/>
    <x v="230"/>
    <d v="1900-01-01T00:00:00"/>
    <s v="17:33"/>
  </r>
  <r>
    <x v="1"/>
    <s v="304/2016"/>
    <x v="1"/>
    <s v="SLIC_ORIGI"/>
    <s v="SLIC_Atualiz"/>
    <x v="27"/>
    <x v="0"/>
    <d v="2015-05-27T16:46:00"/>
    <d v="2015-05-27T18:41:00"/>
    <s v="Inserida minuta contratual em campo próprio."/>
    <d v="1899-12-30T01:55:00"/>
    <x v="231"/>
    <d v="1899-12-31T00:00:00"/>
    <s v="16:46"/>
  </r>
  <r>
    <x v="1"/>
    <s v="304/2016"/>
    <x v="1"/>
    <s v="CLC_ORIGI"/>
    <s v="CLC_Atualiz"/>
    <x v="8"/>
    <x v="0"/>
    <d v="2015-05-27T18:41:00"/>
    <d v="2015-05-27T19:48:00"/>
    <s v="Para análise e encaminhamento."/>
    <d v="1899-12-30T01:07:00"/>
    <x v="49"/>
    <d v="1899-12-31T00:00:00"/>
    <s v="18:41"/>
  </r>
  <r>
    <x v="1"/>
    <s v="304/2016"/>
    <x v="1"/>
    <s v="SECADM_ORIGI"/>
    <s v="SECADM_Atualiz"/>
    <x v="4"/>
    <x v="0"/>
    <d v="2015-05-27T19:48:00"/>
    <d v="2015-05-28T19:16:00"/>
    <s v="À apreciação superior."/>
    <d v="1899-12-30T23:28:00"/>
    <x v="232"/>
    <d v="1900-01-01T00:00:00"/>
    <s v="19:48"/>
  </r>
  <r>
    <x v="1"/>
    <s v="304/2016"/>
    <x v="1"/>
    <s v="CAA_ORIGI"/>
    <s v="CIP_Atualiz"/>
    <x v="3"/>
    <x v="1"/>
    <d v="2015-05-28T19:16:00"/>
    <d v="2015-05-29T10:20:00"/>
    <s v="readequação do Projeto B ico"/>
    <d v="1899-12-30T15:04:00"/>
    <x v="233"/>
    <d v="1900-01-01T00:00:00"/>
    <s v="19:16"/>
  </r>
  <r>
    <x v="1"/>
    <s v="304/2016"/>
    <x v="1"/>
    <s v="SAPC_ORIGI"/>
    <s v="SAPC_Atualiz"/>
    <x v="26"/>
    <x v="0"/>
    <d v="2015-05-29T10:20:00"/>
    <d v="2015-05-29T13:11:00"/>
    <s v="Para adequar a redação do ANS - item 11."/>
    <d v="1899-12-30T02:51:00"/>
    <x v="234"/>
    <d v="1899-12-31T00:00:00"/>
    <s v="10:20"/>
  </r>
  <r>
    <x v="1"/>
    <s v="304/2016"/>
    <x v="1"/>
    <s v="SLIC_ORIGI"/>
    <s v="SLIC_Atualiz"/>
    <x v="27"/>
    <x v="0"/>
    <d v="2015-05-29T13:11:00"/>
    <d v="2015-06-01T18:40:00"/>
    <s v="Para ciência da retificação do projeto b ico."/>
    <d v="1900-01-02T05:29:00"/>
    <x v="235"/>
    <n v="-20"/>
    <s v="13:11"/>
  </r>
  <r>
    <x v="1"/>
    <s v="304/2016"/>
    <x v="1"/>
    <s v="CLC_ORIGI"/>
    <s v="CLC_Atualiz"/>
    <x v="8"/>
    <x v="0"/>
    <d v="2015-06-01T18:40:00"/>
    <d v="2015-06-01T20:20:00"/>
    <s v="Para análise e encaminhamento."/>
    <d v="1899-12-30T01:40:00"/>
    <x v="236"/>
    <d v="1899-12-31T00:00:00"/>
    <s v="18:40"/>
  </r>
  <r>
    <x v="1"/>
    <s v="304/2016"/>
    <x v="1"/>
    <s v="SECADM_ORIGI"/>
    <s v="SECADM_Atualiz"/>
    <x v="4"/>
    <x v="0"/>
    <d v="2015-06-01T20:20:00"/>
    <d v="2015-06-03T19:52:00"/>
    <s v="À apreciação superior."/>
    <d v="1899-12-31T23:32:00"/>
    <x v="237"/>
    <d v="1900-01-02T00:00:00"/>
    <s v="20:20"/>
  </r>
  <r>
    <x v="1"/>
    <s v="304/2016"/>
    <x v="1"/>
    <s v="CPL_ORIGI"/>
    <s v="CPL_Atualiz"/>
    <x v="11"/>
    <x v="0"/>
    <d v="2015-06-03T19:52:00"/>
    <d v="2015-06-05T15:30:00"/>
    <s v="análise e demais encaminhamentos pertinentes"/>
    <d v="1899-12-31T19:38:00"/>
    <x v="238"/>
    <d v="1900-01-01T00:00:00"/>
    <s v="19:52"/>
  </r>
  <r>
    <x v="1"/>
    <s v="304/2016"/>
    <x v="1"/>
    <s v="ASSDG_ORIGI"/>
    <s v="ASSDG_Atualiz"/>
    <x v="12"/>
    <x v="0"/>
    <d v="2015-06-05T15:30:00"/>
    <d v="2015-06-12T15:28:00"/>
    <s v="para análise e aprovação."/>
    <d v="1900-01-05T23:58:00"/>
    <x v="239"/>
    <d v="1900-01-05T00:00:00"/>
    <s v="15:30"/>
  </r>
  <r>
    <x v="1"/>
    <s v="304/2016"/>
    <x v="1"/>
    <s v="DG_ORIGI"/>
    <s v="DG_Atualiz"/>
    <x v="1"/>
    <x v="0"/>
    <d v="2015-06-12T15:28:00"/>
    <d v="2015-06-12T16:48:00"/>
    <s v="Para apreciação."/>
    <d v="1899-12-30T01:20:00"/>
    <x v="240"/>
    <d v="1899-12-31T00:00:00"/>
    <s v="15:28"/>
  </r>
  <r>
    <x v="1"/>
    <s v="304/2016"/>
    <x v="1"/>
    <s v="SLIC_ORIGI"/>
    <s v="SLIC_Atualiz"/>
    <x v="27"/>
    <x v="0"/>
    <d v="2015-06-12T16:48:00"/>
    <d v="2015-06-17T14:58:00"/>
    <s v="PARA PUBLICAÇÃO DO EDITAL"/>
    <d v="1900-01-03T22:10:00"/>
    <x v="241"/>
    <d v="1900-01-03T00:00:00"/>
    <s v="16:48"/>
  </r>
  <r>
    <x v="1"/>
    <s v="304/2016"/>
    <x v="1"/>
    <s v="CPL_ORIGI"/>
    <s v="CPL_Atualiz"/>
    <x v="11"/>
    <x v="0"/>
    <d v="2015-06-17T14:58:00"/>
    <d v="2015-06-17T18:20:00"/>
    <s v="Com edital e anexos, em definitivo, para assinatura."/>
    <d v="1899-12-30T03:22:00"/>
    <x v="242"/>
    <d v="1899-12-31T00:00:00"/>
    <s v="14:58"/>
  </r>
  <r>
    <x v="1"/>
    <s v="304/2016"/>
    <x v="1"/>
    <s v="SLIC_ORIGI"/>
    <s v="SLIC_Atualiz"/>
    <x v="27"/>
    <x v="0"/>
    <d v="2015-06-17T18:20:00"/>
    <d v="2015-06-18T15:27:00"/>
    <s v="Edital assinado."/>
    <d v="1899-12-30T21:07:00"/>
    <x v="243"/>
    <d v="1900-01-01T00:00:00"/>
    <s v="18:20"/>
  </r>
  <r>
    <x v="1"/>
    <s v="304/2016"/>
    <x v="1"/>
    <s v="CPL_ORIGI"/>
    <s v="CPL_Atualiz"/>
    <x v="11"/>
    <x v="0"/>
    <d v="2015-06-18T15:27:00"/>
    <d v="2015-06-24T15:19:00"/>
    <s v="Para aguardar a data de abertura do certame."/>
    <d v="1900-01-04T23:52:00"/>
    <x v="244"/>
    <d v="1900-01-04T00:00:00"/>
    <s v="15:27"/>
  </r>
  <r>
    <x v="1"/>
    <s v="304/2016"/>
    <x v="1"/>
    <s v="CAA_ORIGI"/>
    <s v="CIP_Atualiz"/>
    <x v="3"/>
    <x v="1"/>
    <d v="2015-06-24T15:19:00"/>
    <d v="2015-06-25T16:30:00"/>
    <s v="para manifestação e alterações, no que couber."/>
    <d v="1899-12-31T01:11:00"/>
    <x v="245"/>
    <d v="1900-01-01T00:00:00"/>
    <s v="15:19"/>
  </r>
  <r>
    <x v="1"/>
    <s v="304/2016"/>
    <x v="1"/>
    <s v="SAPC_ORIGI"/>
    <s v="SAPC_Atualiz"/>
    <x v="26"/>
    <x v="0"/>
    <d v="2015-06-25T16:30:00"/>
    <d v="2015-06-25T18:59:00"/>
    <s v="Informo que foi enviado email para consulta por escrito ao CREA."/>
    <d v="1899-12-30T02:29:00"/>
    <x v="246"/>
    <d v="1899-12-31T00:00:00"/>
    <s v="16:30"/>
  </r>
  <r>
    <x v="1"/>
    <s v="304/2016"/>
    <x v="1"/>
    <s v="CPL_ORIGI"/>
    <s v="CPL_Atualiz"/>
    <x v="11"/>
    <x v="0"/>
    <d v="2015-06-25T18:59:00"/>
    <d v="2015-06-25T19:14:00"/>
    <s v="A pedido. Atenciosamente,"/>
    <d v="1899-12-30T00:15:00"/>
    <x v="131"/>
    <d v="1899-12-31T00:00:00"/>
    <s v="18:59"/>
  </r>
  <r>
    <x v="1"/>
    <s v="304/2016"/>
    <x v="1"/>
    <s v="SAPC_ORIGI"/>
    <s v="SAPC_Atualiz"/>
    <x v="26"/>
    <x v="0"/>
    <d v="2015-06-25T19:14:00"/>
    <d v="2015-06-26T13:54:00"/>
    <s v="para manifestação."/>
    <d v="1899-12-30T18:40:00"/>
    <x v="247"/>
    <d v="1900-01-01T00:00:00"/>
    <s v="19:14"/>
  </r>
  <r>
    <x v="1"/>
    <s v="304/2016"/>
    <x v="1"/>
    <s v="CAA_ORIGI"/>
    <s v="CIP_Atualiz"/>
    <x v="3"/>
    <x v="1"/>
    <d v="2015-06-26T13:54:00"/>
    <d v="2015-06-26T14:24:00"/>
    <s v="Com as informações solicitadas."/>
    <d v="1899-12-30T00:30:00"/>
    <x v="248"/>
    <d v="1899-12-31T00:00:00"/>
    <s v="13:54"/>
  </r>
  <r>
    <x v="1"/>
    <s v="304/2016"/>
    <x v="1"/>
    <s v="CPL_ORIGI"/>
    <s v="CPL_Atualiz"/>
    <x v="11"/>
    <x v="0"/>
    <d v="2015-06-26T14:24:00"/>
    <d v="2015-06-26T14:33:00"/>
    <s v="Conforme doc. 119835, estamos aguardando resposta por escrito do CREA."/>
    <d v="1899-12-30T00:09:00"/>
    <x v="249"/>
    <d v="1899-12-31T00:00:00"/>
    <s v="14:24"/>
  </r>
  <r>
    <x v="1"/>
    <s v="304/2016"/>
    <x v="1"/>
    <s v="SLIC_ORIGI"/>
    <s v="SLIC_Atualiz"/>
    <x v="27"/>
    <x v="0"/>
    <d v="2015-06-26T14:33:00"/>
    <d v="2015-06-30T09:42:00"/>
    <s v="para suspender."/>
    <d v="1900-01-02T19:09:00"/>
    <x v="250"/>
    <d v="1900-01-02T00:00:00"/>
    <s v="14:33"/>
  </r>
  <r>
    <x v="1"/>
    <s v="304/2016"/>
    <x v="1"/>
    <s v="CPL_ORIGI"/>
    <s v="CPL_Atualiz"/>
    <x v="11"/>
    <x v="0"/>
    <d v="2015-06-30T09:42:00"/>
    <d v="2015-06-30T16:08:00"/>
    <s v="Em devolução."/>
    <d v="1899-12-30T06:26:00"/>
    <x v="251"/>
    <d v="1899-12-31T00:00:00"/>
    <s v="9:42"/>
  </r>
  <r>
    <x v="1"/>
    <s v="304/2016"/>
    <x v="1"/>
    <s v="CAA_ORIGI"/>
    <s v="CIP_Atualiz"/>
    <x v="3"/>
    <x v="1"/>
    <d v="2015-06-30T16:08:00"/>
    <d v="2015-07-01T14:58:00"/>
    <s v="Para aguardar manifestação do CREA"/>
    <d v="1899-12-30T22:50:00"/>
    <x v="252"/>
    <n v="-22"/>
    <s v="16:8"/>
  </r>
  <r>
    <x v="1"/>
    <s v="304/2016"/>
    <x v="1"/>
    <s v="SAPC_ORIGI"/>
    <s v="SAPC_Atualiz"/>
    <x v="26"/>
    <x v="0"/>
    <d v="2015-07-01T14:58:00"/>
    <d v="2015-07-10T17:21:00"/>
    <s v="Com base nas respostas do CREA à consulta realizada, não há razão para que se proceda alteração."/>
    <d v="1900-01-08T02:23:00"/>
    <x v="253"/>
    <d v="1900-01-07T00:00:00"/>
    <s v="14:58"/>
  </r>
  <r>
    <x v="1"/>
    <s v="304/2016"/>
    <x v="1"/>
    <s v="CAA_ORIGI"/>
    <s v="CIP_Atualiz"/>
    <x v="3"/>
    <x v="1"/>
    <d v="2015-07-10T17:21:00"/>
    <d v="2015-07-13T16:54:00"/>
    <s v="Com as alterações para apreciação superior. Atenciosamente,"/>
    <d v="1900-01-01T23:33:00"/>
    <x v="254"/>
    <d v="1900-01-01T00:00:00"/>
    <s v="17:21"/>
  </r>
  <r>
    <x v="1"/>
    <s v="304/2016"/>
    <x v="1"/>
    <s v="SAPC_ORIGI"/>
    <s v="SAPC_Atualiz"/>
    <x v="26"/>
    <x v="0"/>
    <d v="2015-07-13T16:54:00"/>
    <d v="2015-07-14T14:59:00"/>
    <s v="Para justificar as exigências pertinentes à habilitação."/>
    <d v="1899-12-30T22:05:00"/>
    <x v="255"/>
    <d v="1900-01-01T00:00:00"/>
    <s v="16:54"/>
  </r>
  <r>
    <x v="1"/>
    <s v="304/2016"/>
    <x v="1"/>
    <s v="CAA_ORIGI"/>
    <s v="CIP_Atualiz"/>
    <x v="3"/>
    <x v="1"/>
    <d v="2015-07-14T14:59:00"/>
    <d v="2015-07-15T13:35:00"/>
    <s v="Com as informações solicitadas."/>
    <d v="1899-12-30T22:36:00"/>
    <x v="256"/>
    <d v="1900-01-01T00:00:00"/>
    <s v="14:59"/>
  </r>
  <r>
    <x v="1"/>
    <s v="304/2016"/>
    <x v="1"/>
    <s v="SAPC_ORIGI"/>
    <s v="SAPC_Atualiz"/>
    <x v="26"/>
    <x v="0"/>
    <d v="2015-07-15T13:35:00"/>
    <d v="2015-08-21T18:09:00"/>
    <s v="Para adequações ao projeto b ico, conforme minuta anexada."/>
    <d v="1900-02-05T04:34:00"/>
    <x v="257"/>
    <d v="1900-01-04T00:00:00"/>
    <s v="13:35"/>
  </r>
  <r>
    <x v="1"/>
    <s v="304/2016"/>
    <x v="1"/>
    <s v="CAA_ORIGI"/>
    <s v="CIP_Atualiz"/>
    <x v="3"/>
    <x v="1"/>
    <d v="2015-08-21T18:09:00"/>
    <d v="2015-08-25T16:51:00"/>
    <s v="Para apreciação superior."/>
    <d v="1900-01-02T22:42:00"/>
    <x v="258"/>
    <d v="1900-01-02T00:00:00"/>
    <s v="18:9"/>
  </r>
  <r>
    <x v="1"/>
    <s v="304/2016"/>
    <x v="1"/>
    <s v="SAPC_ORIGI"/>
    <s v="SAPC_Atualiz"/>
    <x v="26"/>
    <x v="0"/>
    <d v="2015-08-25T16:51:00"/>
    <d v="2015-08-31T15:01:00"/>
    <s v="Para esclarecer."/>
    <d v="1900-01-04T22:10:00"/>
    <x v="259"/>
    <d v="1900-01-04T00:00:00"/>
    <s v="16:51"/>
  </r>
  <r>
    <x v="1"/>
    <s v="304/2016"/>
    <x v="1"/>
    <s v="CAA_ORIGI"/>
    <s v="CIP_Atualiz"/>
    <x v="3"/>
    <x v="1"/>
    <d v="2015-08-31T15:01:00"/>
    <d v="2015-09-01T14:41:00"/>
    <s v="Para análise e tramitação."/>
    <d v="1899-12-30T23:40:00"/>
    <x v="260"/>
    <n v="-21"/>
    <s v="15:1"/>
  </r>
  <r>
    <x v="1"/>
    <s v="304/2016"/>
    <x v="1"/>
    <s v="SECADM_ORIGI"/>
    <s v="SECADM_Atualiz"/>
    <x v="4"/>
    <x v="0"/>
    <d v="2015-09-01T14:41:00"/>
    <d v="2015-09-01T18:19:00"/>
    <s v="Para ciencia e encaminhamento."/>
    <d v="1899-12-30T03:38:00"/>
    <x v="261"/>
    <d v="1899-12-31T00:00:00"/>
    <s v="14:41"/>
  </r>
  <r>
    <x v="1"/>
    <s v="304/2016"/>
    <x v="1"/>
    <s v="CAA_ORIGI"/>
    <s v="CIP_Atualiz"/>
    <x v="3"/>
    <x v="1"/>
    <d v="2015-09-01T18:19:00"/>
    <d v="2015-09-02T12:57:00"/>
    <s v="a pedido"/>
    <d v="1899-12-30T18:38:00"/>
    <x v="262"/>
    <d v="1900-01-01T00:00:00"/>
    <s v="18:19"/>
  </r>
  <r>
    <x v="1"/>
    <s v="304/2016"/>
    <x v="1"/>
    <s v="SECADM_ORIGI"/>
    <s v="SECADM_Atualiz"/>
    <x v="4"/>
    <x v="0"/>
    <d v="2015-09-02T12:57:00"/>
    <d v="2015-09-03T19:21:00"/>
    <s v="Conforme desp 164146, houve alteração do projeto b ico."/>
    <d v="1899-12-31T06:24:00"/>
    <x v="263"/>
    <d v="1900-01-01T00:00:00"/>
    <s v="12:57"/>
  </r>
  <r>
    <x v="1"/>
    <s v="304/2016"/>
    <x v="1"/>
    <s v="CPL_ORIGI"/>
    <s v="CPL_Atualiz"/>
    <x v="11"/>
    <x v="0"/>
    <d v="2015-09-03T19:21:00"/>
    <d v="2015-09-03T20:01:00"/>
    <s v="providências pertinentes"/>
    <d v="1899-12-30T00:40:00"/>
    <x v="264"/>
    <d v="1899-12-31T00:00:00"/>
    <s v="19:21"/>
  </r>
  <r>
    <x v="1"/>
    <s v="304/2016"/>
    <x v="1"/>
    <s v="SLIC_ORIGI"/>
    <s v="SLIC_Atualiz"/>
    <x v="27"/>
    <x v="0"/>
    <d v="2015-09-03T20:01:00"/>
    <d v="2015-09-11T17:26:00"/>
    <s v="Para providências cabíveis."/>
    <d v="1900-01-06T21:25:00"/>
    <x v="265"/>
    <d v="1900-01-04T00:00:00"/>
    <s v="20:1"/>
  </r>
  <r>
    <x v="1"/>
    <s v="304/2016"/>
    <x v="1"/>
    <s v="CLC_ORIGI"/>
    <s v="CLC_Atualiz"/>
    <x v="8"/>
    <x v="0"/>
    <d v="2015-09-11T17:26:00"/>
    <d v="2015-09-15T18:31:00"/>
    <s v="A pedido."/>
    <d v="1900-01-03T01:05:00"/>
    <x v="266"/>
    <d v="1900-01-02T00:00:00"/>
    <s v="17:26"/>
  </r>
  <r>
    <x v="1"/>
    <s v="304/2016"/>
    <x v="1"/>
    <s v="SECADM_ORIGI"/>
    <s v="SECADM_Atualiz"/>
    <x v="4"/>
    <x v="0"/>
    <d v="2015-09-15T18:31:00"/>
    <d v="2015-09-15T19:48:00"/>
    <s v="com informação"/>
    <d v="1899-12-30T01:17:00"/>
    <x v="267"/>
    <d v="1899-12-31T00:00:00"/>
    <s v="18:31"/>
  </r>
  <r>
    <x v="1"/>
    <s v="304/2016"/>
    <x v="1"/>
    <s v="CAA_ORIGI"/>
    <s v="CIP_Atualiz"/>
    <x v="3"/>
    <x v="1"/>
    <d v="2015-09-15T19:48:00"/>
    <d v="2015-09-21T17:49:00"/>
    <s v="Para adequações visando atender ao despacho exarado pela CLC no doc. 173528 deste PAD."/>
    <d v="1900-01-04T22:01:00"/>
    <x v="268"/>
    <d v="1900-01-04T00:00:00"/>
    <s v="19:48"/>
  </r>
  <r>
    <x v="1"/>
    <s v="304/2016"/>
    <x v="1"/>
    <s v="SAPC_ORIGI"/>
    <s v="SAPC_Atualiz"/>
    <x v="26"/>
    <x v="0"/>
    <d v="2015-09-21T17:49:00"/>
    <d v="2015-10-01T17:50:00"/>
    <s v="Para adequações."/>
    <d v="1900-01-09T00:01:00"/>
    <x v="269"/>
    <n v="-14"/>
    <s v="17:49"/>
  </r>
  <r>
    <x v="1"/>
    <s v="304/2016"/>
    <x v="1"/>
    <s v="CAA_ORIGI"/>
    <s v="CIP_Atualiz"/>
    <x v="3"/>
    <x v="1"/>
    <d v="2015-10-01T17:50:00"/>
    <d v="2015-10-06T13:50:00"/>
    <s v="Encaminho para apreciação superior, com as alterações solicitadas. Atenciosamente,"/>
    <d v="1900-01-03T20:00:00"/>
    <x v="270"/>
    <d v="1900-01-03T00:00:00"/>
    <s v="17:50"/>
  </r>
  <r>
    <x v="1"/>
    <s v="304/2016"/>
    <x v="1"/>
    <s v="SECADM_ORIGI"/>
    <s v="SECADM_Atualiz"/>
    <x v="4"/>
    <x v="0"/>
    <d v="2015-10-06T13:50:00"/>
    <d v="2015-10-08T16:50:00"/>
    <s v="Para análise."/>
    <d v="1900-01-01T03:00:00"/>
    <x v="271"/>
    <d v="1900-01-02T00:00:00"/>
    <s v="13:50"/>
  </r>
  <r>
    <x v="1"/>
    <s v="304/2016"/>
    <x v="1"/>
    <s v="CLC_ORIGI"/>
    <s v="CLC_Atualiz"/>
    <x v="8"/>
    <x v="0"/>
    <d v="2015-10-08T16:50:00"/>
    <d v="2015-10-08T18:05:00"/>
    <s v="Segue o projeto b ico com as readequações."/>
    <d v="1899-12-30T01:15:00"/>
    <x v="272"/>
    <d v="1899-12-31T00:00:00"/>
    <s v="16:50"/>
  </r>
  <r>
    <x v="1"/>
    <s v="304/2016"/>
    <x v="1"/>
    <s v="SLIC_ORIGI"/>
    <s v="SLIC_Atualiz"/>
    <x v="27"/>
    <x v="0"/>
    <d v="2015-10-08T18:05:00"/>
    <d v="2015-10-16T16:09:00"/>
    <s v="Para readequar minuta do Edital."/>
    <d v="1900-01-06T22:04:00"/>
    <x v="273"/>
    <d v="1900-01-05T00:00:00"/>
    <s v="18:5"/>
  </r>
  <r>
    <x v="1"/>
    <s v="304/2016"/>
    <x v="1"/>
    <s v="SCON_ORIGI"/>
    <s v="SCON_Atualiz"/>
    <x v="10"/>
    <x v="0"/>
    <d v="2015-10-16T16:09:00"/>
    <d v="2015-10-20T17:15:00"/>
    <s v="Para adequações à minuta contratual."/>
    <d v="1900-01-03T01:06:00"/>
    <x v="274"/>
    <d v="1900-01-02T00:00:00"/>
    <s v="16:9"/>
  </r>
  <r>
    <x v="1"/>
    <s v="304/2016"/>
    <x v="1"/>
    <s v="SLIC_ORIGI"/>
    <s v="SLIC_Atualiz"/>
    <x v="27"/>
    <x v="0"/>
    <d v="2015-10-20T17:15:00"/>
    <d v="2015-10-20T19:54:00"/>
    <s v="Anexada minuta do contrato anexo IV e anexo IV-I"/>
    <d v="1899-12-30T02:39:00"/>
    <x v="32"/>
    <d v="1899-12-31T00:00:00"/>
    <s v="17:15"/>
  </r>
  <r>
    <x v="1"/>
    <s v="304/2016"/>
    <x v="1"/>
    <s v="CLC_ORIGI"/>
    <s v="CLC_Atualiz"/>
    <x v="8"/>
    <x v="0"/>
    <d v="2015-10-20T19:54:00"/>
    <d v="2015-10-21T19:50:00"/>
    <s v="Para encaminhamento."/>
    <d v="1899-12-30T23:56:00"/>
    <x v="275"/>
    <d v="1900-01-01T00:00:00"/>
    <s v="19:54"/>
  </r>
  <r>
    <x v="1"/>
    <s v="304/2016"/>
    <x v="1"/>
    <s v="SECADM_ORIGI"/>
    <s v="SECADM_Atualiz"/>
    <x v="4"/>
    <x v="0"/>
    <d v="2015-10-21T19:50:00"/>
    <d v="2015-10-21T20:35:00"/>
    <s v="Para análise."/>
    <d v="1899-12-30T00:45:00"/>
    <x v="276"/>
    <d v="1899-12-31T00:00:00"/>
    <s v="19:50"/>
  </r>
  <r>
    <x v="1"/>
    <s v="304/2016"/>
    <x v="1"/>
    <s v="CPL_ORIGI"/>
    <s v="CPL_Atualiz"/>
    <x v="11"/>
    <x v="0"/>
    <d v="2015-10-21T20:35:00"/>
    <d v="2015-10-22T19:29:00"/>
    <s v="análise e demais providências"/>
    <d v="1899-12-30T22:54:00"/>
    <x v="277"/>
    <d v="1900-01-01T00:00:00"/>
    <s v="20:35"/>
  </r>
  <r>
    <x v="1"/>
    <s v="304/2016"/>
    <x v="1"/>
    <s v="ASSDG_ORIGI"/>
    <s v="ASSDG_Atualiz"/>
    <x v="12"/>
    <x v="0"/>
    <d v="2015-10-22T19:29:00"/>
    <d v="2015-10-23T16:21:00"/>
    <s v="Para análise e aprovação."/>
    <d v="1899-12-30T20:52:00"/>
    <x v="278"/>
    <d v="1900-01-01T00:00:00"/>
    <s v="19:29"/>
  </r>
  <r>
    <x v="1"/>
    <s v="304/2016"/>
    <x v="1"/>
    <s v="SLIC_ORIGI"/>
    <s v="SLIC_Atualiz"/>
    <x v="27"/>
    <x v="0"/>
    <d v="2015-10-23T16:21:00"/>
    <d v="2015-10-26T16:28:00"/>
    <s v="A pedido."/>
    <d v="1900-01-02T00:07:00"/>
    <x v="279"/>
    <d v="1900-01-01T00:00:00"/>
    <s v="16:21"/>
  </r>
  <r>
    <x v="1"/>
    <s v="304/2016"/>
    <x v="1"/>
    <s v="ASSDG_ORIGI"/>
    <s v="ASSDG_Atualiz"/>
    <x v="12"/>
    <x v="0"/>
    <d v="2015-10-26T16:28:00"/>
    <d v="2015-10-27T16:12:00"/>
    <s v="Em devolução."/>
    <d v="1899-12-30T23:44:00"/>
    <x v="280"/>
    <d v="1900-01-01T00:00:00"/>
    <s v="16:28"/>
  </r>
  <r>
    <x v="1"/>
    <s v="304/2016"/>
    <x v="1"/>
    <s v="DG_ORIGI"/>
    <s v="DG_Atualiz"/>
    <x v="1"/>
    <x v="0"/>
    <d v="2015-10-27T16:12:00"/>
    <d v="2015-10-27T18:41:00"/>
    <s v="Com a análise da minuta do edital e seus anexos"/>
    <d v="1899-12-30T02:29:00"/>
    <x v="281"/>
    <d v="1899-12-31T00:00:00"/>
    <s v="16:12"/>
  </r>
  <r>
    <x v="1"/>
    <s v="304/2016"/>
    <x v="1"/>
    <s v="SLIC_ORIGI"/>
    <s v="SLIC_Atualiz"/>
    <x v="27"/>
    <x v="0"/>
    <d v="2015-10-27T18:41:00"/>
    <d v="2015-10-28T11:14:00"/>
    <s v="À Seção de Licitações."/>
    <d v="1899-12-30T16:33:00"/>
    <x v="282"/>
    <d v="1900-01-01T00:00:00"/>
    <s v="18:41"/>
  </r>
  <r>
    <x v="1"/>
    <s v="304/2016"/>
    <x v="1"/>
    <s v="CPL_ORIGI"/>
    <s v="CPL_Atualiz"/>
    <x v="11"/>
    <x v="0"/>
    <d v="2015-10-28T11:14:00"/>
    <d v="2015-10-28T14:09:00"/>
    <s v="Seguem edital e demais anexos, em definitivo, para assinaturas."/>
    <d v="1899-12-30T02:55:00"/>
    <x v="112"/>
    <d v="1899-12-31T00:00:00"/>
    <s v="11:14"/>
  </r>
  <r>
    <x v="1"/>
    <s v="304/2016"/>
    <x v="1"/>
    <s v="SLIC_ORIGI"/>
    <s v="SLIC_Atualiz"/>
    <x v="27"/>
    <x v="0"/>
    <d v="2015-10-28T14:09:00"/>
    <d v="2015-11-03T16:32:00"/>
    <s v="Edital assinado."/>
    <d v="1900-01-05T02:23:00"/>
    <x v="283"/>
    <n v="-19"/>
    <s v="14:9"/>
  </r>
  <r>
    <x v="1"/>
    <s v="304/2016"/>
    <x v="1"/>
    <s v="CPL_ORIGI"/>
    <s v="CPL_Atualiz"/>
    <x v="11"/>
    <x v="0"/>
    <d v="2015-11-03T16:32:00"/>
    <d v="2015-11-10T17:52:00"/>
    <s v="Para aguardar a data de abertura do certame - 12Nov2015."/>
    <d v="1900-01-06T01:20:00"/>
    <x v="284"/>
    <d v="1900-01-05T00:00:00"/>
    <s v="16:32"/>
  </r>
  <r>
    <x v="1"/>
    <s v="304/2016"/>
    <x v="1"/>
    <s v="CAA_ORIGI"/>
    <s v="CIP_Atualiz"/>
    <x v="3"/>
    <x v="1"/>
    <d v="2015-11-10T17:52:00"/>
    <d v="2015-11-11T16:46:00"/>
    <s v="Para manifestação."/>
    <d v="1899-12-30T22:54:00"/>
    <x v="285"/>
    <d v="1900-01-01T00:00:00"/>
    <s v="17:52"/>
  </r>
  <r>
    <x v="1"/>
    <s v="304/2016"/>
    <x v="1"/>
    <s v="CPL_ORIGI"/>
    <s v="CPL_Atualiz"/>
    <x v="11"/>
    <x v="0"/>
    <d v="2015-11-11T16:46:00"/>
    <d v="2015-11-12T17:08:00"/>
    <s v="análise"/>
    <d v="1899-12-31T00:22:00"/>
    <x v="286"/>
    <d v="1900-01-01T00:00:00"/>
    <s v="16:46"/>
  </r>
  <r>
    <x v="1"/>
    <s v="304/2016"/>
    <x v="1"/>
    <s v="ASSDG_ORIGI"/>
    <s v="ASSDG_Atualiz"/>
    <x v="12"/>
    <x v="0"/>
    <d v="2015-11-12T17:08:00"/>
    <d v="2015-11-12T18:29:00"/>
    <s v="para análise."/>
    <d v="1899-12-30T01:21:00"/>
    <x v="287"/>
    <d v="1899-12-31T00:00:00"/>
    <s v="17:8"/>
  </r>
  <r>
    <x v="1"/>
    <s v="304/2016"/>
    <x v="1"/>
    <s v="DG_ORIGI"/>
    <s v="DG_Atualiz"/>
    <x v="1"/>
    <x v="0"/>
    <d v="2015-11-12T18:29:00"/>
    <d v="2015-11-12T18:35:00"/>
    <s v="Para apreciação."/>
    <d v="1899-12-30T00:06:00"/>
    <x v="288"/>
    <d v="1899-12-31T00:00:00"/>
    <s v="18:29"/>
  </r>
  <r>
    <x v="1"/>
    <s v="304/2016"/>
    <x v="1"/>
    <s v="CPL_ORIGI"/>
    <s v="CPL_Atualiz"/>
    <x v="11"/>
    <x v="0"/>
    <d v="2015-11-12T18:35:00"/>
    <d v="2015-11-12T19:32:00"/>
    <s v="para dar continuidade."/>
    <d v="1899-12-30T00:57:00"/>
    <x v="133"/>
    <d v="1899-12-31T00:00:00"/>
    <s v="18:35"/>
  </r>
  <r>
    <x v="1"/>
    <s v="304/2016"/>
    <x v="1"/>
    <s v="SLIC_ORIGI"/>
    <s v="SLIC_Atualiz"/>
    <x v="27"/>
    <x v="0"/>
    <d v="2015-11-12T19:32:00"/>
    <d v="2015-11-13T14:20:00"/>
    <s v="Para anexar comprovante de suspensão no sistema comprasnet"/>
    <d v="1899-12-30T18:48:00"/>
    <x v="289"/>
    <d v="1900-01-01T00:00:00"/>
    <s v="19:32"/>
  </r>
  <r>
    <x v="1"/>
    <s v="304/2016"/>
    <x v="1"/>
    <s v="CPL_ORIGI"/>
    <s v="CPL_Atualiz"/>
    <x v="11"/>
    <x v="0"/>
    <d v="2015-11-13T14:20:00"/>
    <d v="2015-11-13T15:23:00"/>
    <s v="Edital com reabertura de prazo."/>
    <d v="1899-12-30T01:03:00"/>
    <x v="290"/>
    <d v="1899-12-31T00:00:00"/>
    <s v="14:20"/>
  </r>
  <r>
    <x v="1"/>
    <s v="304/2016"/>
    <x v="1"/>
    <s v="SLIC_ORIGI"/>
    <s v="SLIC_Atualiz"/>
    <x v="27"/>
    <x v="0"/>
    <d v="2015-11-13T15:23:00"/>
    <d v="2015-11-16T17:57:00"/>
    <s v="Edital assinado."/>
    <d v="1900-01-02T02:34:00"/>
    <x v="291"/>
    <d v="1900-01-01T00:00:00"/>
    <s v="15:23"/>
  </r>
  <r>
    <x v="1"/>
    <s v="304/2016"/>
    <x v="1"/>
    <s v="CPL_ORIGI"/>
    <s v="CPL_Atualiz"/>
    <x v="11"/>
    <x v="0"/>
    <d v="2015-11-16T17:57:00"/>
    <d v="2015-12-17T14:42:00"/>
    <s v="Para aguardar a data de abertura do certame - 26Nov2015 as 15hs."/>
    <d v="1900-01-29T20:45:00"/>
    <x v="292"/>
    <d v="1900-01-01T00:00:00"/>
    <s v="17:57"/>
  </r>
  <r>
    <x v="1"/>
    <s v="304/2016"/>
    <x v="1"/>
    <s v="ASSDG_ORIGI"/>
    <s v="ASSDG_Atualiz"/>
    <x v="12"/>
    <x v="0"/>
    <d v="2015-12-17T14:42:00"/>
    <d v="2015-12-17T18:45:00"/>
    <s v="para análise"/>
    <d v="1899-12-30T04:03:00"/>
    <x v="165"/>
    <d v="1899-12-31T00:00:00"/>
    <s v="14:42"/>
  </r>
  <r>
    <x v="1"/>
    <s v="304/2016"/>
    <x v="1"/>
    <s v="DG_ORIGI"/>
    <s v="DG_Atualiz"/>
    <x v="1"/>
    <x v="0"/>
    <d v="2015-12-17T18:45:00"/>
    <d v="2015-12-17T19:03:00"/>
    <s v="Com o parecer, para apreciação."/>
    <d v="1899-12-30T00:18:00"/>
    <x v="293"/>
    <d v="1899-12-31T00:00:00"/>
    <s v="18:45"/>
  </r>
  <r>
    <x v="1"/>
    <s v="304/2016"/>
    <x v="1"/>
    <s v="CPL_ORIGI"/>
    <s v="CPL_Atualiz"/>
    <x v="11"/>
    <x v="0"/>
    <d v="2015-12-17T19:03:00"/>
    <d v="2015-12-22T11:20:00"/>
    <s v="Para dar continuidade."/>
    <d v="1900-01-03T16:17:00"/>
    <x v="294"/>
    <d v="1900-01-01T00:00:00"/>
    <s v="19:3"/>
  </r>
  <r>
    <x v="1"/>
    <s v="304/2016"/>
    <x v="1"/>
    <s v="ASSDG_ORIGI"/>
    <s v="ASSDG_Atualiz"/>
    <x v="12"/>
    <x v="0"/>
    <d v="2015-12-22T11:20:00"/>
    <d v="2015-12-22T15:44:00"/>
    <s v="Para análise, homologação e adjudicação"/>
    <d v="1899-12-30T04:24:00"/>
    <x v="295"/>
    <d v="1899-12-30T00:00:00"/>
    <s v="11:20"/>
  </r>
  <r>
    <x v="1"/>
    <s v="304/2016"/>
    <x v="1"/>
    <s v="DG_ORIGI"/>
    <s v="DG_Atualiz"/>
    <x v="1"/>
    <x v="0"/>
    <d v="2015-12-22T15:44:00"/>
    <d v="2015-12-22T18:30:00"/>
    <s v="Com o parecer."/>
    <d v="1899-12-30T02:46:00"/>
    <x v="296"/>
    <d v="1899-12-30T00:00:00"/>
    <s v="15:44"/>
  </r>
  <r>
    <x v="1"/>
    <s v="304/2016"/>
    <x v="1"/>
    <s v="CO_ORIGI"/>
    <s v="CO_Atualiz"/>
    <x v="6"/>
    <x v="0"/>
    <d v="2015-12-22T18:30:00"/>
    <d v="2015-12-22T19:23:00"/>
    <s v="Para empenhar."/>
    <d v="1899-12-30T00:53:00"/>
    <x v="297"/>
    <d v="1899-12-30T00:00:00"/>
    <s v="18:30"/>
  </r>
  <r>
    <x v="1"/>
    <s v="304/2016"/>
    <x v="1"/>
    <s v="ACO_ORIGI"/>
    <s v="ACO_Atualiz"/>
    <x v="13"/>
    <x v="0"/>
    <d v="2015-12-22T19:23:00"/>
    <d v="2015-12-23T14:11:00"/>
    <s v="Para emissão de nota de empenho."/>
    <d v="1899-12-30T18:48:00"/>
    <x v="289"/>
    <d v="1899-12-30T00:00:00"/>
    <s v="19:23"/>
  </r>
  <r>
    <x v="1"/>
    <s v="304/2016"/>
    <x v="1"/>
    <s v="SECOFC_ORIGI"/>
    <s v="SECOFC_Atualiz"/>
    <x v="7"/>
    <x v="0"/>
    <d v="2015-12-23T14:11:00"/>
    <d v="2015-12-23T15:41:00"/>
    <s v="-"/>
    <d v="1899-12-30T01:30:00"/>
    <x v="35"/>
    <d v="1899-12-30T00:00:00"/>
    <s v="14:11"/>
  </r>
  <r>
    <x v="1"/>
    <s v="304/2016"/>
    <x v="1"/>
    <s v="DG_ORIGI"/>
    <s v="DG_Atualiz"/>
    <x v="1"/>
    <x v="0"/>
    <d v="2015-12-23T14:11:00"/>
    <d v="2015-12-23T16:44:00"/>
    <s v="-"/>
    <d v="1899-12-30T02:33:00"/>
    <x v="298"/>
    <d v="1899-12-30T00:00:00"/>
    <s v="14:11"/>
  </r>
  <r>
    <x v="1"/>
    <s v="304/2016"/>
    <x v="1"/>
    <s v="ACO_ORIGI"/>
    <s v="ACO_Atualiz"/>
    <x v="13"/>
    <x v="0"/>
    <d v="2015-12-23T16:44:00"/>
    <d v="2015-12-23T17:51:00"/>
    <s v="Conclusão de trâmite colaborativo"/>
    <d v="1899-12-30T01:07:00"/>
    <x v="49"/>
    <d v="1899-12-30T00:00:00"/>
    <s v="16:44"/>
  </r>
  <r>
    <x v="1"/>
    <s v="304/2016"/>
    <x v="1"/>
    <s v="SAEO_ORIGI"/>
    <s v="SAEO_Atualiz"/>
    <x v="14"/>
    <x v="0"/>
    <d v="2015-12-23T17:51:00"/>
    <d v="2015-12-23T20:50:00"/>
    <s v="Para registros."/>
    <d v="1899-12-30T02:59:00"/>
    <x v="191"/>
    <d v="1899-12-30T00:00:00"/>
    <s v="17:51"/>
  </r>
  <r>
    <x v="1"/>
    <s v="304/2016"/>
    <x v="1"/>
    <s v="SCON_ORIGI"/>
    <s v="SCON_Atualiz"/>
    <x v="10"/>
    <x v="0"/>
    <d v="2015-12-23T20:50:00"/>
    <d v="2016-01-19T16:37:00"/>
    <s v="Para formalização dos procedimentos contratuais."/>
    <d v="1900-01-25T19:47:00"/>
    <x v="299"/>
    <d v="1900-08-17T00:00:00"/>
    <s v="20:50"/>
  </r>
  <r>
    <x v="1"/>
    <s v="304/2016"/>
    <x v="1"/>
    <s v="CLC_ORIGI"/>
    <s v="CLC_Atualiz"/>
    <x v="8"/>
    <x v="0"/>
    <d v="2016-01-19T16:37:00"/>
    <d v="2016-01-19T17:48:00"/>
    <s v="Concluídos os procedimentos referentes ao Contrato nº 12/16."/>
    <d v="1899-12-30T01:11:00"/>
    <x v="300"/>
    <d v="1899-12-31T00:00:00"/>
    <s v="16:37"/>
  </r>
  <r>
    <x v="1"/>
    <s v="304/2016"/>
    <x v="1"/>
    <s v="SAEO_ORIGI"/>
    <s v="SAEO_Atualiz"/>
    <x v="14"/>
    <x v="0"/>
    <d v="2016-01-19T17:48:00"/>
    <d v="2016-01-21T13:27:00"/>
    <s v="Para lançamentos e registros."/>
    <d v="1899-12-31T19:39:00"/>
    <x v="301"/>
    <d v="1900-01-02T00:00:00"/>
    <s v="17:48"/>
  </r>
  <r>
    <x v="1"/>
    <s v="304/2016"/>
    <x v="1"/>
    <s v="SMOP_ORIGI"/>
    <s v="SMIC_Atualiz"/>
    <x v="28"/>
    <x v="1"/>
    <d v="2016-01-21T13:27:00"/>
    <d v="2016-01-22T18:01:00"/>
    <s v="Para informar."/>
    <d v="1899-12-31T04:34:00"/>
    <x v="302"/>
    <d v="1900-01-01T00:00:00"/>
    <s v="13:27"/>
  </r>
  <r>
    <x v="1"/>
    <s v="304/2016"/>
    <x v="1"/>
    <s v="SAPRE_ORIGI"/>
    <s v="SAPRE_Atualiz"/>
    <x v="29"/>
    <x v="1"/>
    <d v="2016-01-22T18:01:00"/>
    <d v="2016-01-28T16:53:00"/>
    <s v="Para verificar."/>
    <d v="1900-01-04T22:52:00"/>
    <x v="303"/>
    <d v="1900-01-04T00:00:00"/>
    <s v="18:1"/>
  </r>
  <r>
    <x v="1"/>
    <s v="304/2016"/>
    <x v="1"/>
    <s v="SAEO_ORIGI"/>
    <s v="SAEO_Atualiz"/>
    <x v="14"/>
    <x v="0"/>
    <d v="2016-01-28T16:53:00"/>
    <d v="2016-01-28T18:55:00"/>
    <s v="Com as informações de previsão de execução solicitadas."/>
    <d v="1899-12-30T02:02:00"/>
    <x v="304"/>
    <d v="1899-12-31T00:00:00"/>
    <s v="16:53"/>
  </r>
  <r>
    <x v="1"/>
    <s v="304/2016"/>
    <x v="1"/>
    <s v="SPO_ORIGI"/>
    <s v="SPO_Atualiz"/>
    <x v="5"/>
    <x v="0"/>
    <d v="2016-01-28T18:55:00"/>
    <d v="2016-01-29T15:45:00"/>
    <s v="DISP. ORÇAMENTÁRIA - EMISSÃO NE 2016 - CANCELAMENTO DE RP - SERV. DE LIMP. DE VIDROS EM ALTURA"/>
    <d v="1899-12-30T20:50:00"/>
    <x v="305"/>
    <d v="1900-01-01T00:00:00"/>
    <s v="18:55"/>
  </r>
  <r>
    <x v="1"/>
    <s v="304/2016"/>
    <x v="1"/>
    <s v="CO_ORIGI"/>
    <s v="CO_Atualiz"/>
    <x v="6"/>
    <x v="0"/>
    <d v="2016-01-29T15:45:00"/>
    <d v="2016-01-29T17:31:00"/>
    <s v="Com a informação de disponibilidade orçamentária."/>
    <d v="1899-12-30T01:46:00"/>
    <x v="306"/>
    <d v="1899-12-31T00:00:00"/>
    <s v="15:45"/>
  </r>
  <r>
    <x v="1"/>
    <s v="304/2016"/>
    <x v="1"/>
    <s v="SECOFC_ORIGI"/>
    <s v="SECOFC_Atualiz"/>
    <x v="7"/>
    <x v="0"/>
    <d v="2016-01-29T17:31:00"/>
    <d v="2016-01-29T18:06:00"/>
    <s v="Para ciência e encaminhamento."/>
    <d v="1899-12-30T00:35:00"/>
    <x v="170"/>
    <d v="1899-12-31T00:00:00"/>
    <s v="17:31"/>
  </r>
  <r>
    <x v="1"/>
    <s v="304/2016"/>
    <x v="1"/>
    <s v="DG_ORIGI"/>
    <s v="DG_Atualiz"/>
    <x v="1"/>
    <x v="0"/>
    <d v="2016-01-29T18:06:00"/>
    <d v="2016-01-29T19:53:00"/>
    <s v="Com solicitação de autorização."/>
    <d v="1899-12-30T01:47:00"/>
    <x v="307"/>
    <d v="1899-12-31T00:00:00"/>
    <s v="18:6"/>
  </r>
  <r>
    <x v="1"/>
    <s v="304/2016"/>
    <x v="1"/>
    <s v="CO_ORIGI"/>
    <s v="CO_Atualiz"/>
    <x v="6"/>
    <x v="0"/>
    <d v="2016-01-29T19:53:00"/>
    <d v="2016-02-01T14:38:00"/>
    <s v="para empenhar"/>
    <d v="1900-01-01T18:45:00"/>
    <x v="308"/>
    <n v="-19"/>
    <s v="19:53"/>
  </r>
  <r>
    <x v="1"/>
    <s v="304/2016"/>
    <x v="1"/>
    <s v="ACO_ORIGI"/>
    <s v="ACO_Atualiz"/>
    <x v="13"/>
    <x v="0"/>
    <d v="2016-02-01T14:38:00"/>
    <d v="2016-02-01T15:29:00"/>
    <s v="Para emissão de Nota de Empenho e cancelamento de saldo inscrito em Restos a Pagar."/>
    <d v="1899-12-30T00:51:00"/>
    <x v="309"/>
    <d v="1899-12-31T00:00:00"/>
    <s v="14:38"/>
  </r>
  <r>
    <x v="1"/>
    <s v="304/2016"/>
    <x v="1"/>
    <s v="DG_ORIGI"/>
    <s v="DG_Atualiz"/>
    <x v="1"/>
    <x v="0"/>
    <d v="2016-02-01T15:29:00"/>
    <d v="2016-02-02T15:41:00"/>
    <s v="Valor autorizado para emissão de nota de empenho difere"/>
    <d v="1899-12-31T00:12:00"/>
    <x v="310"/>
    <d v="1900-01-01T00:00:00"/>
    <s v="15:29"/>
  </r>
  <r>
    <x v="1"/>
    <s v="304/2016"/>
    <x v="1"/>
    <s v="CO_ORIGI"/>
    <s v="CO_Atualiz"/>
    <x v="6"/>
    <x v="0"/>
    <d v="2016-02-02T15:41:00"/>
    <d v="2016-02-02T17:02:00"/>
    <s v="Para emissão da nota de empenho."/>
    <d v="1899-12-30T01:21:00"/>
    <x v="287"/>
    <d v="1899-12-31T00:00:00"/>
    <s v="15:41"/>
  </r>
  <r>
    <x v="1"/>
    <s v="304/2016"/>
    <x v="1"/>
    <s v="ACO_ORIGI"/>
    <s v="ACO_Atualiz"/>
    <x v="13"/>
    <x v="0"/>
    <d v="2016-02-02T17:02:00"/>
    <d v="2016-02-02T19:06:00"/>
    <s v="Para emissão de uma nota de empenho e cancelamento de saldo inscrito em Restos a Pagar."/>
    <d v="1899-12-30T02:04:00"/>
    <x v="311"/>
    <d v="1899-12-31T00:00:00"/>
    <s v="17:2"/>
  </r>
  <r>
    <x v="1"/>
    <s v="304/2016"/>
    <x v="1"/>
    <s v="SECOFC_ORIGI"/>
    <s v="SECOFC_Atualiz"/>
    <x v="7"/>
    <x v="0"/>
    <d v="2016-02-02T19:06:00"/>
    <d v="2016-02-02T19:14:00"/>
    <s v="-"/>
    <d v="1899-12-30T00:08:00"/>
    <x v="312"/>
    <d v="1899-12-31T00:00:00"/>
    <s v="19:6"/>
  </r>
  <r>
    <x v="1"/>
    <s v="304/2016"/>
    <x v="1"/>
    <s v="DG_ORIGI"/>
    <s v="DG_Atualiz"/>
    <x v="1"/>
    <x v="0"/>
    <d v="2016-02-02T19:06:00"/>
    <d v="2016-02-02T19:47:00"/>
    <s v="-"/>
    <d v="1899-12-30T00:41:00"/>
    <x v="168"/>
    <d v="1899-12-31T00:00:00"/>
    <s v="19:6"/>
  </r>
  <r>
    <x v="1"/>
    <s v="304/2016"/>
    <x v="1"/>
    <s v="ACO_ORIGI"/>
    <s v="ACO_Atualiz"/>
    <x v="13"/>
    <x v="0"/>
    <d v="2016-02-02T19:47:00"/>
    <d v="2016-02-03T12:43:00"/>
    <s v="Conclusão de trâmite colaborativo"/>
    <d v="1899-12-30T16:56:00"/>
    <x v="313"/>
    <d v="1900-01-01T00:00:00"/>
    <s v="19:47"/>
  </r>
  <r>
    <x v="1"/>
    <s v="304/2016"/>
    <x v="1"/>
    <s v="SAEO_ORIGI"/>
    <s v="SAEO_Atualiz"/>
    <x v="14"/>
    <x v="0"/>
    <d v="2016-02-03T12:43:00"/>
    <d v="2016-02-04T18:24:00"/>
    <s v="Para registros."/>
    <d v="1899-12-31T05:41:00"/>
    <x v="314"/>
    <d v="1900-01-01T00:00:00"/>
    <s v="12:43"/>
  </r>
  <r>
    <x v="1"/>
    <s v="304/2016"/>
    <x v="1"/>
    <s v="CO_ORIGI"/>
    <s v="CO_Atualiz"/>
    <x v="6"/>
    <x v="0"/>
    <d v="2016-02-04T18:24:00"/>
    <d v="2016-02-04T18:56:00"/>
    <s v="Para ciência e encaminhamento à SACONT."/>
    <d v="1899-12-30T00:32:00"/>
    <x v="315"/>
    <d v="1899-12-31T00:00:00"/>
    <s v="18:24"/>
  </r>
  <r>
    <x v="1"/>
    <s v="304/2016"/>
    <x v="1"/>
    <s v="SACONT_ORIGI"/>
    <s v="SACONT_Atualiz"/>
    <x v="21"/>
    <x v="0"/>
    <d v="2016-02-04T18:56:00"/>
    <d v="2016-02-05T14:34:00"/>
    <s v="Para os lançamentos e registros devidos referentes ao Contrato nº 12/16."/>
    <d v="1899-12-30T19:38:00"/>
    <x v="316"/>
    <d v="1900-01-01T00:00:00"/>
    <s v="18:56"/>
  </r>
  <r>
    <x v="1"/>
    <s v="304/2016"/>
    <x v="1"/>
    <s v="ACFIC_ORIGI"/>
    <s v="ACFIC_Atualiz"/>
    <x v="22"/>
    <x v="0"/>
    <d v="2016-02-05T14:34:00"/>
    <d v="2016-02-15T17:14:00"/>
    <s v="para indicar retenções"/>
    <d v="1900-01-09T02:40:00"/>
    <x v="317"/>
    <d v="1900-01-04T00:00:00"/>
    <s v="14:34"/>
  </r>
  <r>
    <x v="1"/>
    <s v="304/2016"/>
    <x v="1"/>
    <s v="SPCF_ORIGI"/>
    <s v="SPCF_Atualiz"/>
    <x v="30"/>
    <x v="0"/>
    <d v="2016-02-15T17:14:00"/>
    <d v="2016-02-18T13:30:00"/>
    <s v="Para anotações"/>
    <d v="1900-01-01T20:16:00"/>
    <x v="318"/>
    <d v="1900-01-03T00:00:00"/>
    <s v="17:14"/>
  </r>
  <r>
    <x v="1"/>
    <s v="304/2016"/>
    <x v="1"/>
    <s v="CFIC_ORIGI"/>
    <s v="CFIC_Atualiz"/>
    <x v="31"/>
    <x v="0"/>
    <d v="2016-02-18T13:30:00"/>
    <d v="2016-02-18T15:13:00"/>
    <s v="Para ciência e encaminhamento."/>
    <d v="1899-12-30T01:43:00"/>
    <x v="12"/>
    <d v="1899-12-31T00:00:00"/>
    <s v="13:30"/>
  </r>
  <r>
    <x v="1"/>
    <s v="304/2016"/>
    <x v="1"/>
    <s v="SCL_ORIGI"/>
    <s v="SCL_Atualiz"/>
    <x v="32"/>
    <x v="0"/>
    <d v="2016-02-18T15:13:00"/>
    <d v="2016-02-19T11:26:00"/>
    <s v="Para auditoria dos procedimentos."/>
    <d v="1899-12-30T20:13:00"/>
    <x v="319"/>
    <d v="1900-01-01T00:00:00"/>
    <s v="15:13"/>
  </r>
  <r>
    <x v="1"/>
    <s v="304/2016"/>
    <x v="1"/>
    <s v="SAPRE_ORIGI"/>
    <s v="SAPRE_Atualiz"/>
    <x v="29"/>
    <x v="1"/>
    <d v="2016-02-19T11:26:00"/>
    <d v="2016-03-07T19:30:00"/>
    <s v="De acordo, para acompanhamento da contratação."/>
    <d v="1900-01-16T08:04:00"/>
    <x v="320"/>
    <n v="-10"/>
    <s v="11:26"/>
  </r>
  <r>
    <x v="1"/>
    <s v="304/2016"/>
    <x v="1"/>
    <s v="CIP_ORIGI"/>
    <s v="CIP_Atualiz"/>
    <x v="3"/>
    <x v="1"/>
    <d v="2016-03-07T19:30:00"/>
    <d v="2016-03-10T12:20:00"/>
    <s v="Para análise do pedido."/>
    <d v="1900-01-01T16:50:00"/>
    <x v="321"/>
    <d v="1900-01-03T00:00:00"/>
    <s v="19:30"/>
  </r>
  <r>
    <x v="1"/>
    <s v="304/2016"/>
    <x v="1"/>
    <s v="SAPRE_ORIGI"/>
    <s v="SAPRE_Atualiz"/>
    <x v="29"/>
    <x v="1"/>
    <d v="2016-03-10T12:20:00"/>
    <d v="2016-03-11T17:03:00"/>
    <s v="Para informar se a contratada apresentou toda documentação exigida, no prazo especificado no contrat"/>
    <d v="1899-12-31T04:43:00"/>
    <x v="322"/>
    <d v="1900-01-01T00:00:00"/>
    <s v="12:20"/>
  </r>
  <r>
    <x v="1"/>
    <s v="304/2016"/>
    <x v="1"/>
    <s v="CIP_ORIGI"/>
    <s v="CIP_Atualiz"/>
    <x v="3"/>
    <x v="1"/>
    <d v="2016-03-11T17:03:00"/>
    <d v="2016-03-14T13:11:00"/>
    <s v="Com as iformações solicitadas."/>
    <d v="1900-01-01T20:08:00"/>
    <x v="323"/>
    <d v="1900-01-01T00:00:00"/>
    <s v="17:3"/>
  </r>
  <r>
    <x v="1"/>
    <s v="304/2016"/>
    <x v="1"/>
    <s v="SECADM_ORIGI"/>
    <s v="SECADM_Atualiz"/>
    <x v="4"/>
    <x v="0"/>
    <d v="2016-03-14T13:11:00"/>
    <d v="2016-03-14T21:23:00"/>
    <s v="Para análise quanto à possibilidade de atender-se o pedido da empresa Top Team"/>
    <d v="1899-12-30T08:12:00"/>
    <x v="324"/>
    <d v="1899-12-31T00:00:00"/>
    <s v="13:11"/>
  </r>
  <r>
    <x v="1"/>
    <s v="304/2016"/>
    <x v="1"/>
    <s v="CIP_ORIGI"/>
    <s v="CIP_Atualiz"/>
    <x v="3"/>
    <x v="1"/>
    <d v="2016-03-14T21:23:00"/>
    <d v="2016-03-15T16:42:00"/>
    <s v="de acordo."/>
    <d v="1899-12-30T19:19:00"/>
    <x v="325"/>
    <d v="1900-01-01T00:00:00"/>
    <s v="21:23"/>
  </r>
  <r>
    <x v="1"/>
    <s v="304/2016"/>
    <x v="1"/>
    <s v="SAPRE_ORIGI"/>
    <s v="SAPRE_Atualiz"/>
    <x v="29"/>
    <x v="1"/>
    <d v="2016-03-15T16:42:00"/>
    <d v="2016-04-14T11:12:00"/>
    <s v="Deferido o pedido do fornecedor."/>
    <d v="1900-01-28T18:30:00"/>
    <x v="326"/>
    <n v="-2"/>
    <s v="16:42"/>
  </r>
  <r>
    <x v="1"/>
    <s v="304/2016"/>
    <x v="1"/>
    <s v="CIP_ORIGI"/>
    <s v="CIP_Atualiz"/>
    <x v="3"/>
    <x v="1"/>
    <d v="2016-04-14T11:12:00"/>
    <d v="2016-04-14T17:33:00"/>
    <s v="Para apreciação superior."/>
    <d v="1899-12-30T06:21:00"/>
    <x v="327"/>
    <d v="1899-12-31T00:00:00"/>
    <s v="11:12"/>
  </r>
  <r>
    <x v="1"/>
    <s v="304/2016"/>
    <x v="1"/>
    <s v="SECADM_ORIGI"/>
    <s v="SECADM_Atualiz"/>
    <x v="4"/>
    <x v="0"/>
    <d v="2016-04-14T17:33:00"/>
    <d v="2016-04-15T13:15:00"/>
    <s v="Para ciência e envio para minuta do aditivo."/>
    <d v="1899-12-30T19:42:00"/>
    <x v="328"/>
    <d v="1900-01-01T00:00:00"/>
    <s v="17:33"/>
  </r>
  <r>
    <x v="1"/>
    <s v="304/2016"/>
    <x v="1"/>
    <s v="CCLC_ORIGI"/>
    <s v="CCLC_Atualiz"/>
    <x v="33"/>
    <x v="0"/>
    <d v="2016-04-15T13:15:00"/>
    <d v="2016-04-15T13:28:00"/>
    <s v="Para aditamento contratual"/>
    <d v="1899-12-30T00:13:00"/>
    <x v="329"/>
    <d v="1899-12-31T00:00:00"/>
    <s v="13:15"/>
  </r>
  <r>
    <x v="1"/>
    <s v="304/2016"/>
    <x v="1"/>
    <s v="CLC_ORIGI"/>
    <s v="CLC_Atualiz"/>
    <x v="8"/>
    <x v="0"/>
    <d v="2016-04-15T13:28:00"/>
    <d v="2016-04-15T17:27:00"/>
    <s v="."/>
    <d v="1899-12-30T03:59:00"/>
    <x v="330"/>
    <d v="1899-12-31T00:00:00"/>
    <s v="13:28"/>
  </r>
  <r>
    <x v="1"/>
    <s v="304/2016"/>
    <x v="1"/>
    <s v="SCON_ORIGI"/>
    <s v="SCON_Atualiz"/>
    <x v="10"/>
    <x v="0"/>
    <d v="2016-04-15T17:27:00"/>
    <d v="2016-04-27T15:58:00"/>
    <s v="Para elaborar a minuta do Termo de Supressão parcial dos quantitativos contratados do contrato 12/16"/>
    <d v="1900-01-10T22:31:00"/>
    <x v="331"/>
    <d v="1900-01-07T00:00:00"/>
    <s v="17:27"/>
  </r>
  <r>
    <x v="1"/>
    <s v="304/2016"/>
    <x v="1"/>
    <s v="CLC_ORIGI"/>
    <s v="CLC_Atualiz"/>
    <x v="8"/>
    <x v="0"/>
    <d v="2016-04-27T15:58:00"/>
    <d v="2016-04-28T19:18:00"/>
    <s v="Segue minuta do 1º termo aditivo de supressão parcial, para análise."/>
    <d v="1899-12-31T03:20:00"/>
    <x v="332"/>
    <d v="1900-01-01T00:00:00"/>
    <s v="15:58"/>
  </r>
  <r>
    <x v="1"/>
    <s v="304/2016"/>
    <x v="1"/>
    <s v="ASSDG_ORIGI"/>
    <s v="ASSDG_Atualiz"/>
    <x v="12"/>
    <x v="0"/>
    <d v="2016-04-28T19:18:00"/>
    <d v="2016-04-29T14:47:00"/>
    <s v="Para análise da minuta do Primeiro Termo Aditivo de supressão do contrato nº 12/16."/>
    <d v="1899-12-30T19:29:00"/>
    <x v="333"/>
    <d v="1900-01-01T00:00:00"/>
    <s v="19:18"/>
  </r>
  <r>
    <x v="1"/>
    <s v="304/2016"/>
    <x v="1"/>
    <s v="DG_ORIGI"/>
    <s v="DG_Atualiz"/>
    <x v="1"/>
    <x v="0"/>
    <d v="2016-04-29T14:47:00"/>
    <d v="2016-05-02T17:06:00"/>
    <s v="Para apreciação."/>
    <d v="1900-01-02T02:19:00"/>
    <x v="334"/>
    <n v="-18"/>
    <s v="14:47"/>
  </r>
  <r>
    <x v="1"/>
    <s v="304/2016"/>
    <x v="1"/>
    <s v="CO_ORIGI"/>
    <s v="CO_Atualiz"/>
    <x v="6"/>
    <x v="0"/>
    <d v="2016-05-02T17:06:00"/>
    <d v="2016-05-02T17:51:00"/>
    <s v="para adequação da pertinente NE."/>
    <d v="1899-12-30T00:45:00"/>
    <x v="276"/>
    <d v="1899-12-31T00:00:00"/>
    <s v="17:6"/>
  </r>
  <r>
    <x v="1"/>
    <s v="304/2016"/>
    <x v="1"/>
    <s v="SAEO_ORIGI"/>
    <s v="SAEO_Atualiz"/>
    <x v="14"/>
    <x v="0"/>
    <d v="2016-05-02T17:51:00"/>
    <d v="2016-05-03T18:06:00"/>
    <s v="Para conhecimento e providências pertinentes a minuta do 1º Termo Aditivo do contrato"/>
    <d v="1899-12-31T00:15:00"/>
    <x v="335"/>
    <d v="1900-01-01T00:00:00"/>
    <s v="17:51"/>
  </r>
  <r>
    <x v="1"/>
    <s v="304/2016"/>
    <x v="1"/>
    <s v="SAPRE_ORIGI"/>
    <s v="SAPRE_Atualiz"/>
    <x v="29"/>
    <x v="1"/>
    <d v="2016-05-03T18:06:00"/>
    <d v="2016-05-04T15:59:00"/>
    <s v="Para informar."/>
    <d v="1899-12-30T21:53:00"/>
    <x v="336"/>
    <d v="1900-01-01T00:00:00"/>
    <s v="18:6"/>
  </r>
  <r>
    <x v="1"/>
    <s v="304/2016"/>
    <x v="1"/>
    <s v="SAEO_ORIGI"/>
    <s v="SAEO_Atualiz"/>
    <x v="14"/>
    <x v="0"/>
    <d v="2016-05-04T15:59:00"/>
    <d v="2016-05-04T17:58:00"/>
    <s v="Para anulação parcial de saldos de empenho."/>
    <d v="1899-12-30T01:59:00"/>
    <x v="337"/>
    <d v="1899-12-31T00:00:00"/>
    <s v="15:59"/>
  </r>
  <r>
    <x v="1"/>
    <s v="304/2016"/>
    <x v="1"/>
    <s v="CO_ORIGI"/>
    <s v="CO_Atualiz"/>
    <x v="6"/>
    <x v="0"/>
    <d v="2016-05-04T17:58:00"/>
    <d v="2016-05-04T18:50:00"/>
    <s v="Para solicitar autorização a fim de adequar saldo de nota de empenho."/>
    <d v="1899-12-30T00:52:00"/>
    <x v="338"/>
    <d v="1899-12-31T00:00:00"/>
    <s v="17:58"/>
  </r>
  <r>
    <x v="1"/>
    <s v="304/2016"/>
    <x v="1"/>
    <s v="SECOFC_ORIGI"/>
    <s v="SECOFC_Atualiz"/>
    <x v="7"/>
    <x v="0"/>
    <d v="2016-05-04T18:50:00"/>
    <d v="2016-05-05T14:19:00"/>
    <s v="Para ciência e encaminhamento."/>
    <d v="1899-12-30T19:29:00"/>
    <x v="339"/>
    <d v="1900-01-01T00:00:00"/>
    <s v="18:50"/>
  </r>
  <r>
    <x v="1"/>
    <s v="304/2016"/>
    <x v="1"/>
    <s v="DG_ORIGI"/>
    <s v="DG_Atualiz"/>
    <x v="1"/>
    <x v="0"/>
    <d v="2016-05-05T14:19:00"/>
    <d v="2016-05-05T18:16:00"/>
    <s v="Com solicitação de autorização."/>
    <d v="1899-12-30T03:57:00"/>
    <x v="340"/>
    <d v="1899-12-31T00:00:00"/>
    <s v="14:19"/>
  </r>
  <r>
    <x v="1"/>
    <s v="304/2016"/>
    <x v="1"/>
    <s v="CO_ORIGI"/>
    <s v="CO_Atualiz"/>
    <x v="6"/>
    <x v="0"/>
    <d v="2016-05-05T18:16:00"/>
    <d v="2016-05-05T18:42:00"/>
    <s v="para empenhar"/>
    <d v="1899-12-30T00:26:00"/>
    <x v="341"/>
    <d v="1899-12-31T00:00:00"/>
    <s v="18:16"/>
  </r>
  <r>
    <x v="1"/>
    <s v="304/2016"/>
    <x v="1"/>
    <s v="ACO_ORIGI"/>
    <s v="ACO_Atualiz"/>
    <x v="13"/>
    <x v="0"/>
    <d v="2016-05-05T18:42:00"/>
    <d v="2016-05-06T11:42:00"/>
    <s v="Para efetivar a anulação parcial da Nota de Empenho conforme autorização retro"/>
    <d v="1899-12-30T17:00:00"/>
    <x v="342"/>
    <d v="1900-01-01T00:00:00"/>
    <s v="18:42"/>
  </r>
  <r>
    <x v="1"/>
    <s v="304/2016"/>
    <x v="1"/>
    <s v="SECOFC_ORIGI"/>
    <s v="SECOFC_Atualiz"/>
    <x v="7"/>
    <x v="0"/>
    <d v="2016-05-06T11:42:00"/>
    <d v="2016-05-06T12:47:00"/>
    <s v="-"/>
    <d v="1899-12-30T01:05:00"/>
    <x v="343"/>
    <d v="1899-12-31T00:00:00"/>
    <s v="11:42"/>
  </r>
  <r>
    <x v="1"/>
    <s v="304/2016"/>
    <x v="1"/>
    <s v="DG_ORIGI"/>
    <s v="DG_Atualiz"/>
    <x v="1"/>
    <x v="0"/>
    <d v="2016-05-06T11:42:00"/>
    <d v="2016-05-06T19:41:00"/>
    <s v="-"/>
    <d v="1899-12-30T07:59:00"/>
    <x v="344"/>
    <d v="1899-12-31T00:00:00"/>
    <s v="11:42"/>
  </r>
  <r>
    <x v="1"/>
    <s v="304/2016"/>
    <x v="1"/>
    <s v="ACO_ORIGI"/>
    <s v="ACO_Atualiz"/>
    <x v="13"/>
    <x v="0"/>
    <d v="2016-05-06T19:41:00"/>
    <d v="2016-05-09T13:47:00"/>
    <s v="Conclusão de trâmite colaborativo"/>
    <d v="1900-01-01T18:06:00"/>
    <x v="345"/>
    <d v="1900-01-01T00:00:00"/>
    <s v="19:41"/>
  </r>
  <r>
    <x v="1"/>
    <s v="304/2016"/>
    <x v="1"/>
    <s v="SCON_ORIGI"/>
    <s v="SCON_Atualiz"/>
    <x v="10"/>
    <x v="0"/>
    <d v="2016-05-09T13:47:00"/>
    <d v="2016-05-17T19:07:00"/>
    <s v="Para emissão do primeiro termo aditivo"/>
    <d v="1900-01-07T05:20:00"/>
    <x v="346"/>
    <d v="1900-01-06T00:00:00"/>
    <s v="13:47"/>
  </r>
  <r>
    <x v="1"/>
    <s v="304/2016"/>
    <x v="1"/>
    <s v="CLC_ORIGI"/>
    <s v="CLC_Atualiz"/>
    <x v="8"/>
    <x v="0"/>
    <d v="2016-05-17T19:07:00"/>
    <d v="2016-05-18T16:52:00"/>
    <s v="Concluídos os procedimentos referentes ao 1º Termo aditivo."/>
    <d v="1899-12-30T21:45:00"/>
    <x v="347"/>
    <d v="1900-01-01T00:00:00"/>
    <s v="19:7"/>
  </r>
  <r>
    <x v="1"/>
    <s v="304/2016"/>
    <x v="1"/>
    <s v="SAEO_ORIGI"/>
    <s v="SAEO_Atualiz"/>
    <x v="14"/>
    <x v="0"/>
    <d v="2016-05-18T16:52:00"/>
    <d v="2016-05-18T19:00:00"/>
    <s v="Para os registros necessários."/>
    <d v="1899-12-30T02:08:00"/>
    <x v="348"/>
    <d v="1899-12-31T00:00:00"/>
    <s v="16:52"/>
  </r>
  <r>
    <x v="1"/>
    <s v="304/2016"/>
    <x v="1"/>
    <s v="CO_ORIGI"/>
    <s v="CO_Atualiz"/>
    <x v="6"/>
    <x v="0"/>
    <d v="2016-05-18T19:00:00"/>
    <d v="2016-05-18T19:06:00"/>
    <s v="Para ciência e encaminhamento à SACONT, conforme despacho anterior."/>
    <d v="1899-12-30T00:06:00"/>
    <x v="288"/>
    <d v="1899-12-31T00:00:00"/>
    <s v="19:0"/>
  </r>
  <r>
    <x v="1"/>
    <s v="304/2016"/>
    <x v="1"/>
    <s v="SACONT_ORIGI"/>
    <s v="SACONT_Atualiz"/>
    <x v="21"/>
    <x v="0"/>
    <d v="2016-05-18T19:06:00"/>
    <d v="2016-05-19T14:57:00"/>
    <s v="Para registros / anotações, conforme item II do despacho / documento nº 093818/2016"/>
    <d v="1899-12-30T19:51:00"/>
    <x v="349"/>
    <d v="1900-01-01T00:00:00"/>
    <s v="19:6"/>
  </r>
  <r>
    <x v="1"/>
    <s v="304/2016"/>
    <x v="1"/>
    <s v="SPCF_ORIGI"/>
    <s v="SPCF_Atualiz"/>
    <x v="30"/>
    <x v="0"/>
    <d v="2016-05-19T14:57:00"/>
    <d v="2016-05-20T13:56:00"/>
    <s v="Para anotações."/>
    <d v="1899-12-30T22:59:00"/>
    <x v="16"/>
    <d v="1900-01-01T00:00:00"/>
    <s v="14:57"/>
  </r>
  <r>
    <x v="1"/>
    <s v="304/2016"/>
    <x v="1"/>
    <s v="CFIC_ORIGI"/>
    <s v="CFIC_Atualiz"/>
    <x v="31"/>
    <x v="0"/>
    <d v="2016-05-20T13:56:00"/>
    <d v="2016-05-20T16:41:00"/>
    <s v="Para ciência e encaminhamento."/>
    <d v="1899-12-30T02:45:00"/>
    <x v="350"/>
    <d v="1899-12-31T00:00:00"/>
    <s v="13:56"/>
  </r>
  <r>
    <x v="1"/>
    <s v="304/2016"/>
    <x v="1"/>
    <s v="SAPRE_ORIGI"/>
    <s v="SAPRE_Atualiz"/>
    <x v="29"/>
    <x v="1"/>
    <d v="2016-05-20T16:41:00"/>
    <d v="2016-10-28T18:45:00"/>
    <s v="Para ciência e acompanhamento."/>
    <d v="1900-06-09T02:04:00"/>
    <x v="351"/>
    <d v="1900-01-06T00:00:00"/>
    <s v="16:41"/>
  </r>
  <r>
    <x v="1"/>
    <s v="304/2016"/>
    <x v="1"/>
    <s v="SACONT_ORIGI"/>
    <s v="SACONT_Atualiz"/>
    <x v="21"/>
    <x v="0"/>
    <d v="2016-10-28T18:45:00"/>
    <s v="-"/>
    <s v="Para cálculo de reajuste"/>
    <d v="1899-12-30T00:00:00"/>
    <x v="42"/>
    <e v="#VALUE!"/>
    <s v="18:45"/>
  </r>
  <r>
    <x v="1"/>
    <s v="5087/2016"/>
    <x v="1"/>
    <s v="SAPRE_ORIGI"/>
    <s v="SAPRE_Atualiz"/>
    <x v="29"/>
    <x v="1"/>
    <d v="2016-05-30T20:13:00"/>
    <d v="2016-05-31T20:13:00"/>
    <s v="-"/>
    <d v="1899-12-31T00:00:00"/>
    <x v="0"/>
    <d v="1900-01-01T00:00:00"/>
    <s v="20:13"/>
  </r>
  <r>
    <x v="1"/>
    <s v="5087/2016"/>
    <x v="1"/>
    <s v="CIP_ORIGI"/>
    <s v="CIP_Atualiz"/>
    <x v="3"/>
    <x v="1"/>
    <d v="2016-05-31T20:13:00"/>
    <d v="2016-06-09T15:29:00"/>
    <s v="PARA APRECIAÇÃO SUPERIOR."/>
    <d v="1900-01-07T19:16:00"/>
    <x v="352"/>
    <n v="-17"/>
    <s v="20:13"/>
  </r>
  <r>
    <x v="1"/>
    <s v="5087/2016"/>
    <x v="1"/>
    <s v="SAPRE_ORIGI"/>
    <s v="SAPRE_Atualiz"/>
    <x v="29"/>
    <x v="1"/>
    <d v="2016-06-09T15:29:00"/>
    <d v="2016-08-04T15:48:00"/>
    <s v="informs"/>
    <d v="1900-02-24T00:19:00"/>
    <x v="353"/>
    <n v="-4"/>
    <s v="15:29"/>
  </r>
  <r>
    <x v="1"/>
    <s v="5087/2016"/>
    <x v="1"/>
    <s v="CIP_ORIGI"/>
    <s v="CIP_Atualiz"/>
    <x v="3"/>
    <x v="1"/>
    <d v="2016-08-04T15:48:00"/>
    <d v="2016-08-09T18:47:00"/>
    <s v="Com o projeto alterado"/>
    <d v="1900-01-04T02:59:00"/>
    <x v="354"/>
    <d v="1900-01-03T00:00:00"/>
    <s v="15:48"/>
  </r>
  <r>
    <x v="1"/>
    <s v="5087/2016"/>
    <x v="1"/>
    <s v="SECGS_ORIGI"/>
    <s v="SECGS_Atualiz"/>
    <x v="18"/>
    <x v="1"/>
    <d v="2016-08-09T18:47:00"/>
    <d v="2016-08-10T11:43:00"/>
    <s v="Para apreciação."/>
    <d v="1899-12-30T16:56:00"/>
    <x v="313"/>
    <d v="1900-01-01T00:00:00"/>
    <s v="18:47"/>
  </r>
  <r>
    <x v="1"/>
    <s v="5087/2016"/>
    <x v="1"/>
    <s v="SECGA_ORIGI"/>
    <s v="SECGA_Atualiz"/>
    <x v="20"/>
    <x v="0"/>
    <d v="2016-08-10T11:43:00"/>
    <d v="2016-08-12T15:00:00"/>
    <s v="Para procedimentos cabíveis"/>
    <d v="1900-01-01T03:17:00"/>
    <x v="355"/>
    <d v="1900-01-02T00:00:00"/>
    <s v="11:43"/>
  </r>
  <r>
    <x v="1"/>
    <s v="5087/2016"/>
    <x v="1"/>
    <s v="CLC_ORIGI"/>
    <s v="CLC_Atualiz"/>
    <x v="8"/>
    <x v="0"/>
    <d v="2016-08-12T15:00:00"/>
    <d v="2016-08-12T18:40:00"/>
    <s v="Para providenciar a contratação verificando preço também de Atas de RP."/>
    <d v="1899-12-30T03:40:00"/>
    <x v="356"/>
    <d v="1899-12-31T00:00:00"/>
    <s v="15:0"/>
  </r>
  <r>
    <x v="1"/>
    <s v="5087/2016"/>
    <x v="1"/>
    <s v="SC_ORIGI"/>
    <s v="SC_Atualiz"/>
    <x v="9"/>
    <x v="0"/>
    <d v="2016-08-12T18:40:00"/>
    <d v="2016-09-01T16:00:00"/>
    <s v="Para orçar."/>
    <d v="1900-01-18T21:20:00"/>
    <x v="357"/>
    <n v="-6"/>
    <s v="18:40"/>
  </r>
  <r>
    <x v="1"/>
    <s v="5087/2016"/>
    <x v="1"/>
    <s v="SAPRE_ORIGI"/>
    <s v="SAPRE_Atualiz"/>
    <x v="29"/>
    <x v="1"/>
    <d v="2016-09-01T16:00:00"/>
    <d v="2016-09-02T13:15:00"/>
    <s v="A pedido."/>
    <d v="1899-12-30T21:15:00"/>
    <x v="358"/>
    <d v="1900-01-01T00:00:00"/>
    <s v="16:0"/>
  </r>
  <r>
    <x v="1"/>
    <s v="5087/2016"/>
    <x v="1"/>
    <s v="SC_ORIGI"/>
    <s v="SC_Atualiz"/>
    <x v="9"/>
    <x v="0"/>
    <d v="2016-09-02T13:15:00"/>
    <d v="2016-09-19T14:47:00"/>
    <s v="Com o projeto alterado"/>
    <d v="1900-01-16T01:32:00"/>
    <x v="359"/>
    <d v="1900-01-09T00:00:00"/>
    <s v="13:15"/>
  </r>
  <r>
    <x v="1"/>
    <s v="5087/2016"/>
    <x v="1"/>
    <s v="CLC_ORIGI"/>
    <s v="CLC_Atualiz"/>
    <x v="8"/>
    <x v="0"/>
    <d v="2016-09-19T14:47:00"/>
    <d v="2016-09-20T12:58:00"/>
    <s v="Para os devidos fins."/>
    <d v="1899-12-30T22:11:00"/>
    <x v="360"/>
    <d v="1900-01-01T00:00:00"/>
    <s v="14:47"/>
  </r>
  <r>
    <x v="1"/>
    <s v="5087/2016"/>
    <x v="1"/>
    <s v="SPO_ORIGI"/>
    <s v="SPO_Atualiz"/>
    <x v="5"/>
    <x v="0"/>
    <d v="2016-09-20T12:58:00"/>
    <d v="2016-09-20T16:49:00"/>
    <s v="Para informar a disponibilidade orçamentária."/>
    <d v="1899-12-30T03:51:00"/>
    <x v="361"/>
    <d v="1899-12-31T00:00:00"/>
    <s v="12:58"/>
  </r>
  <r>
    <x v="1"/>
    <s v="5087/2016"/>
    <x v="1"/>
    <s v="CO_ORIGI"/>
    <s v="CO_Atualiz"/>
    <x v="6"/>
    <x v="0"/>
    <d v="2016-09-20T16:49:00"/>
    <d v="2016-09-20T17:20:00"/>
    <s v="Com a informação de disponibilidade orçamentária."/>
    <d v="1899-12-30T00:31:00"/>
    <x v="77"/>
    <d v="1899-12-31T00:00:00"/>
    <s v="16:49"/>
  </r>
  <r>
    <x v="1"/>
    <s v="5087/2016"/>
    <x v="1"/>
    <s v="SECOFC_ORIGI"/>
    <s v="SECOFC_Atualiz"/>
    <x v="7"/>
    <x v="0"/>
    <d v="2016-09-20T17:20:00"/>
    <d v="2016-09-20T20:21:00"/>
    <s v="Para ciência e encaminhamento."/>
    <d v="1899-12-30T03:01:00"/>
    <x v="362"/>
    <d v="1899-12-31T00:00:00"/>
    <s v="17:20"/>
  </r>
  <r>
    <x v="1"/>
    <s v="5087/2016"/>
    <x v="1"/>
    <s v="CLC_ORIGI"/>
    <s v="CLC_Atualiz"/>
    <x v="8"/>
    <x v="0"/>
    <d v="2016-09-20T20:21:00"/>
    <d v="2016-09-21T14:26:00"/>
    <s v="Com informação de disponibilidade orçamentária, para demais providências."/>
    <d v="1899-12-30T18:05:00"/>
    <x v="363"/>
    <d v="1900-01-01T00:00:00"/>
    <s v="20:21"/>
  </r>
  <r>
    <x v="1"/>
    <s v="5087/2016"/>
    <x v="1"/>
    <s v="SC_ORIGI"/>
    <s v="SC_Atualiz"/>
    <x v="9"/>
    <x v="0"/>
    <d v="2016-09-21T14:26:00"/>
    <d v="2016-09-22T18:57:00"/>
    <s v="Para elaborar o Termo de Abertura de Licitação."/>
    <d v="1899-12-31T04:31:00"/>
    <x v="364"/>
    <d v="1900-01-01T00:00:00"/>
    <s v="14:26"/>
  </r>
  <r>
    <x v="1"/>
    <s v="5087/2016"/>
    <x v="1"/>
    <s v="CLC_ORIGI"/>
    <s v="CLC_Atualiz"/>
    <x v="8"/>
    <x v="0"/>
    <d v="2016-09-22T18:57:00"/>
    <d v="2016-09-27T18:43:00"/>
    <s v="Para os devidos fins."/>
    <d v="1900-01-03T23:46:00"/>
    <x v="365"/>
    <d v="1900-01-03T00:00:00"/>
    <s v="18:57"/>
  </r>
  <r>
    <x v="1"/>
    <s v="5087/2016"/>
    <x v="1"/>
    <s v="SECGA_ORIGI"/>
    <s v="SECGA_Atualiz"/>
    <x v="20"/>
    <x v="0"/>
    <d v="2016-09-27T18:43:00"/>
    <d v="2016-09-28T15:41:00"/>
    <s v="Para autorizar o Termo de Abertura de Licitação nº 156/2016."/>
    <d v="1899-12-30T20:58:00"/>
    <x v="366"/>
    <d v="1900-01-01T00:00:00"/>
    <s v="18:43"/>
  </r>
  <r>
    <x v="1"/>
    <s v="5087/2016"/>
    <x v="1"/>
    <s v="CLC_ORIGI"/>
    <s v="CLC_Atualiz"/>
    <x v="8"/>
    <x v="0"/>
    <d v="2016-09-28T15:41:00"/>
    <d v="2016-10-04T19:32:00"/>
    <s v="para elaboração da minuta do edital na modalidade pregão eletrônico"/>
    <d v="1900-01-05T03:51:00"/>
    <x v="367"/>
    <n v="-18"/>
    <s v="15:41"/>
  </r>
  <r>
    <x v="1"/>
    <s v="5087/2016"/>
    <x v="1"/>
    <s v="SLIC_ORIGI"/>
    <s v="SLIC_Atualiz"/>
    <x v="27"/>
    <x v="0"/>
    <d v="2016-10-04T19:32:00"/>
    <d v="2016-10-07T16:26:00"/>
    <s v="Para elaborar a minuta do edital."/>
    <d v="1900-01-01T20:54:00"/>
    <x v="368"/>
    <d v="1900-01-03T00:00:00"/>
    <s v="19:32"/>
  </r>
  <r>
    <x v="1"/>
    <s v="5087/2016"/>
    <x v="1"/>
    <s v="CLC_ORIGI"/>
    <s v="CLC_Atualiz"/>
    <x v="8"/>
    <x v="0"/>
    <d v="2016-10-07T16:26:00"/>
    <d v="2016-10-10T16:56:00"/>
    <s v="Para análise e encaminhamento."/>
    <d v="1900-01-02T00:30:00"/>
    <x v="369"/>
    <d v="1900-01-01T00:00:00"/>
    <s v="16:26"/>
  </r>
  <r>
    <x v="1"/>
    <s v="5087/2016"/>
    <x v="1"/>
    <s v="SECGA_ORIGI"/>
    <s v="SECGA_Atualiz"/>
    <x v="20"/>
    <x v="0"/>
    <d v="2016-10-10T16:56:00"/>
    <d v="2016-10-10T19:06:00"/>
    <s v="Submetemos à apreciação superior."/>
    <d v="1899-12-30T02:10:00"/>
    <x v="370"/>
    <d v="1899-12-31T00:00:00"/>
    <s v="16:56"/>
  </r>
  <r>
    <x v="1"/>
    <s v="5087/2016"/>
    <x v="1"/>
    <s v="CPL_ORIGI"/>
    <s v="CPL_Atualiz"/>
    <x v="11"/>
    <x v="0"/>
    <d v="2016-10-10T19:06:00"/>
    <d v="2016-10-10T19:31:00"/>
    <s v="De acordo com a minuta do edital e seus anexos. Segue para análise dessa CPL e demais encaminhamen"/>
    <d v="1899-12-30T00:25:00"/>
    <x v="371"/>
    <d v="1899-12-31T00:00:00"/>
    <s v="19:6"/>
  </r>
  <r>
    <x v="1"/>
    <s v="5087/2016"/>
    <x v="1"/>
    <s v="ASSDG_ORIGI"/>
    <s v="ASSDG_Atualiz"/>
    <x v="12"/>
    <x v="0"/>
    <d v="2016-10-10T19:31:00"/>
    <d v="2016-10-14T18:16:00"/>
    <s v="Para análise e aprovação."/>
    <d v="1900-01-02T22:45:00"/>
    <x v="372"/>
    <d v="1900-01-03T00:00:00"/>
    <s v="19:31"/>
  </r>
  <r>
    <x v="1"/>
    <s v="5087/2016"/>
    <x v="1"/>
    <s v="DG_ORIGI"/>
    <s v="DG_Atualiz"/>
    <x v="1"/>
    <x v="0"/>
    <d v="2016-10-14T18:16:00"/>
    <d v="2016-10-14T18:30:00"/>
    <s v="Para os devidos fins."/>
    <d v="1899-12-30T00:14:00"/>
    <x v="373"/>
    <d v="1899-12-31T00:00:00"/>
    <s v="18:16"/>
  </r>
  <r>
    <x v="1"/>
    <s v="5087/2016"/>
    <x v="1"/>
    <s v="SLIC_ORIGI"/>
    <s v="SLIC_Atualiz"/>
    <x v="27"/>
    <x v="0"/>
    <d v="2016-10-14T18:30:00"/>
    <d v="2016-10-16T10:11:00"/>
    <s v="À Seção de Licitações."/>
    <d v="1899-12-31T15:41:00"/>
    <x v="374"/>
    <d v="1899-12-31T00:00:00"/>
    <s v="18:30"/>
  </r>
  <r>
    <x v="1"/>
    <s v="5087/2016"/>
    <x v="1"/>
    <s v="CPL_ORIGI"/>
    <s v="CPL_Atualiz"/>
    <x v="11"/>
    <x v="0"/>
    <d v="2016-10-16T10:11:00"/>
    <d v="2016-10-17T12:47:00"/>
    <s v="Com edital e anexos, em definitivo, para assinaturas."/>
    <d v="1899-12-31T02:36:00"/>
    <x v="375"/>
    <d v="1899-12-31T00:00:00"/>
    <s v="10:11"/>
  </r>
  <r>
    <x v="1"/>
    <s v="5087/2016"/>
    <x v="1"/>
    <s v="SLIC_ORIGI"/>
    <s v="SLIC_Atualiz"/>
    <x v="27"/>
    <x v="0"/>
    <d v="2016-10-17T12:47:00"/>
    <d v="2016-10-18T12:00:00"/>
    <s v="Edital assinado."/>
    <d v="1899-12-30T23:13:00"/>
    <x v="230"/>
    <d v="1900-01-01T00:00:00"/>
    <s v="12:47"/>
  </r>
  <r>
    <x v="1"/>
    <s v="5087/2016"/>
    <x v="1"/>
    <s v="CPL_ORIGI"/>
    <s v="CPL_Atualiz"/>
    <x v="11"/>
    <x v="0"/>
    <d v="2016-10-18T12:00:00"/>
    <s v="-"/>
    <s v="Para os procedimentos quanto a fase externa da licitação."/>
    <d v="1899-12-30T00:00:00"/>
    <x v="42"/>
    <e v="#VALUE!"/>
    <s v="12:0"/>
  </r>
  <r>
    <x v="1"/>
    <s v="9656/2012 "/>
    <x v="1"/>
    <s v="SAPC_ORIGI"/>
    <s v="SAPC_Atualiz"/>
    <x v="26"/>
    <x v="0"/>
    <s v="-"/>
    <d v="2012-11-29T17:43:00"/>
    <s v="-"/>
    <d v="1899-12-30T00:00:00"/>
    <x v="42"/>
    <e v="#VALUE!"/>
    <e v="#VALUE!"/>
  </r>
  <r>
    <x v="1"/>
    <s v="9656/2012 "/>
    <x v="1"/>
    <s v="CAA_ORIGI"/>
    <s v="CIP_Atualiz"/>
    <x v="3"/>
    <x v="1"/>
    <d v="2012-11-29T17:43:00"/>
    <d v="2012-11-30T12:31:00"/>
    <s v="Para apreciação superior"/>
    <d v="1899-12-30T18:48:00"/>
    <x v="289"/>
    <d v="1900-01-01T00:00:00"/>
    <s v="17:43"/>
  </r>
  <r>
    <x v="1"/>
    <s v="9656/2012 "/>
    <x v="1"/>
    <s v="SAPC_ORIGI"/>
    <s v="SAPC_Atualiz"/>
    <x v="26"/>
    <x v="0"/>
    <d v="2012-11-30T12:31:00"/>
    <d v="2012-11-30T17:52:00"/>
    <s v="Segue com as complementações e questionamentos ao projeto b ico - minuta anexa para análise."/>
    <d v="1899-12-30T05:21:00"/>
    <x v="376"/>
    <d v="1899-12-31T00:00:00"/>
    <s v="12:31"/>
  </r>
  <r>
    <x v="1"/>
    <s v="9656/2012 "/>
    <x v="1"/>
    <s v="CAA_ORIGI"/>
    <s v="CIP_Atualiz"/>
    <x v="3"/>
    <x v="1"/>
    <d v="2012-11-30T17:52:00"/>
    <d v="2012-12-04T13:04:00"/>
    <s v="Para apreciação, com as correções solicitadas. Atenciosamente,"/>
    <d v="1900-01-02T19:12:00"/>
    <x v="377"/>
    <n v="-11"/>
    <s v="17:52"/>
  </r>
  <r>
    <x v="1"/>
    <s v="9656/2012 "/>
    <x v="1"/>
    <s v="SAPC_ORIGI"/>
    <s v="SAPC_Atualiz"/>
    <x v="26"/>
    <x v="0"/>
    <d v="2012-12-04T13:04:00"/>
    <d v="2012-12-10T09:39:00"/>
    <s v="Solicito verificar todas as alterações/complementações inseridas na minuta anexa."/>
    <d v="1900-01-04T20:35:00"/>
    <x v="378"/>
    <d v="1900-01-04T00:00:00"/>
    <s v="13:4"/>
  </r>
  <r>
    <x v="1"/>
    <s v="9656/2012 "/>
    <x v="1"/>
    <s v="CAA_ORIGI"/>
    <s v="CIP_Atualiz"/>
    <x v="3"/>
    <x v="1"/>
    <d v="2012-12-10T09:39:00"/>
    <d v="2012-12-10T18:26:00"/>
    <s v="Para apreciação, com as devida retificações e inclusões. Atenciosamente,"/>
    <d v="1899-12-30T08:47:00"/>
    <x v="379"/>
    <d v="1899-12-31T00:00:00"/>
    <s v="9:39"/>
  </r>
  <r>
    <x v="1"/>
    <s v="9656/2012 "/>
    <x v="1"/>
    <s v="SAPC_ORIGI"/>
    <s v="SAPC_Atualiz"/>
    <x v="26"/>
    <x v="0"/>
    <d v="2012-12-10T18:26:00"/>
    <d v="2012-12-10T18:51:00"/>
    <s v="A pedido, para demais complementações dos cargos da CMP."/>
    <d v="1899-12-30T00:25:00"/>
    <x v="196"/>
    <d v="1899-12-31T00:00:00"/>
    <s v="18:26"/>
  </r>
  <r>
    <x v="1"/>
    <s v="9656/2012 "/>
    <x v="1"/>
    <s v="SGMC_ORIGI"/>
    <s v="SGMC_Atualiz"/>
    <x v="34"/>
    <x v="0"/>
    <d v="2012-12-10T18:51:00"/>
    <d v="2012-12-11T13:19:00"/>
    <s v="Para informar com a urgência devida"/>
    <d v="1899-12-30T18:28:00"/>
    <x v="380"/>
    <d v="1900-01-01T00:00:00"/>
    <s v="18:51"/>
  </r>
  <r>
    <x v="1"/>
    <s v="9656/2012 "/>
    <x v="1"/>
    <s v="SGPA_ORIGI"/>
    <s v="SGPA_Atualiz"/>
    <x v="35"/>
    <x v="0"/>
    <d v="2012-12-11T13:19:00"/>
    <d v="2012-12-12T18:49:00"/>
    <s v="a pedido."/>
    <d v="1899-12-31T05:30:00"/>
    <x v="381"/>
    <d v="1900-01-01T00:00:00"/>
    <s v="13:19"/>
  </r>
  <r>
    <x v="1"/>
    <s v="9656/2012 "/>
    <x v="1"/>
    <s v="SAPC_ORIGI"/>
    <s v="SAPC_Atualiz"/>
    <x v="26"/>
    <x v="0"/>
    <d v="2012-12-12T18:49:00"/>
    <d v="2012-12-28T16:22:00"/>
    <s v="Enviadas informações solicitadas."/>
    <d v="1900-01-14T21:33:00"/>
    <x v="382"/>
    <d v="1900-01-04T00:00:00"/>
    <s v="18:49"/>
  </r>
  <r>
    <x v="1"/>
    <s v="9656/2012 "/>
    <x v="1"/>
    <s v="CAA_ORIGI"/>
    <s v="CIP_Atualiz"/>
    <x v="3"/>
    <x v="1"/>
    <d v="2012-12-28T16:22:00"/>
    <d v="2013-01-07T15:02:00"/>
    <s v="Para apreciação superior"/>
    <d v="1900-01-08T22:40:00"/>
    <x v="383"/>
    <d v="1900-08-08T00:00:00"/>
    <s v="16:22"/>
  </r>
  <r>
    <x v="1"/>
    <s v="9656/2012 "/>
    <x v="1"/>
    <s v="SAPC_ORIGI"/>
    <s v="SAPC_Atualiz"/>
    <x v="26"/>
    <x v="0"/>
    <d v="2013-01-07T15:02:00"/>
    <d v="2013-01-07T19:30:00"/>
    <s v="adequações"/>
    <d v="1899-12-30T04:28:00"/>
    <x v="384"/>
    <d v="1899-12-31T00:00:00"/>
    <s v="15:2"/>
  </r>
  <r>
    <x v="1"/>
    <s v="9656/2012 "/>
    <x v="1"/>
    <s v="CAA_ORIGI"/>
    <s v="CIP_Atualiz"/>
    <x v="3"/>
    <x v="1"/>
    <d v="2013-01-07T19:30:00"/>
    <d v="2013-01-08T14:46:00"/>
    <s v="Com as alterações solicitadas. Atenciosamente,"/>
    <d v="1899-12-30T19:16:00"/>
    <x v="385"/>
    <d v="1900-01-01T00:00:00"/>
    <s v="19:30"/>
  </r>
  <r>
    <x v="1"/>
    <s v="9656/2012 "/>
    <x v="1"/>
    <s v="CMP_ORIGI"/>
    <s v="CMP_Atualiz"/>
    <x v="36"/>
    <x v="0"/>
    <d v="2013-01-08T14:46:00"/>
    <d v="2013-01-09T18:34:00"/>
    <s v="Para ciência e ratificação ao projeto b ico respectivamente ao item que caberá a essa Coordenadoria"/>
    <d v="1899-12-31T03:48:00"/>
    <x v="386"/>
    <d v="1900-01-01T00:00:00"/>
    <s v="14:46"/>
  </r>
  <r>
    <x v="1"/>
    <s v="9656/2012 "/>
    <x v="1"/>
    <s v="SGPA_ORIGI"/>
    <s v="SGPA_Atualiz"/>
    <x v="35"/>
    <x v="0"/>
    <d v="2013-01-09T18:34:00"/>
    <d v="2013-01-09T18:39:00"/>
    <s v="Para ciência e ratificação."/>
    <d v="1899-12-30T00:05:00"/>
    <x v="58"/>
    <d v="1899-12-31T00:00:00"/>
    <s v="18:34"/>
  </r>
  <r>
    <x v="1"/>
    <s v="9656/2012 "/>
    <x v="1"/>
    <s v="CAA_ORIGI"/>
    <s v="CIP_Atualiz"/>
    <x v="3"/>
    <x v="1"/>
    <d v="2013-01-09T18:39:00"/>
    <d v="2013-01-09T18:58:00"/>
    <s v="Segue sugestão de alterações no projeto b ico."/>
    <d v="1899-12-30T00:19:00"/>
    <x v="387"/>
    <d v="1899-12-31T00:00:00"/>
    <s v="18:39"/>
  </r>
  <r>
    <x v="1"/>
    <s v="9656/2012 "/>
    <x v="1"/>
    <s v="SAPC_ORIGI"/>
    <s v="SAPC_Atualiz"/>
    <x v="26"/>
    <x v="0"/>
    <d v="2013-01-09T18:58:00"/>
    <d v="2013-01-11T13:54:00"/>
    <s v="Segue para adequações, de acordo com as sugestões apresentadas pela CMP."/>
    <d v="1899-12-31T18:56:00"/>
    <x v="388"/>
    <d v="1900-01-02T00:00:00"/>
    <s v="18:58"/>
  </r>
  <r>
    <x v="1"/>
    <s v="9656/2012 "/>
    <x v="1"/>
    <s v="CGATI_ORIGI"/>
    <s v="CGATI_Atualiz"/>
    <x v="37"/>
    <x v="0"/>
    <d v="2013-01-11T13:54:00"/>
    <d v="2013-01-11T14:52:00"/>
    <s v="Conforme doc. 3293/2012. Atenciosamente,"/>
    <d v="1899-12-30T00:58:00"/>
    <x v="389"/>
    <d v="1899-12-31T00:00:00"/>
    <s v="13:54"/>
  </r>
  <r>
    <x v="1"/>
    <s v="9656/2012 "/>
    <x v="1"/>
    <s v="CEPCST_ORIGI"/>
    <s v="CEPCST_Atualiz"/>
    <x v="38"/>
    <x v="0"/>
    <d v="2013-01-11T14:52:00"/>
    <d v="2013-01-15T14:47:00"/>
    <s v="Ratifico o projeto basico"/>
    <d v="1900-01-02T23:55:00"/>
    <x v="390"/>
    <d v="1900-01-02T00:00:00"/>
    <s v="14:52"/>
  </r>
  <r>
    <x v="1"/>
    <s v="9656/2012 "/>
    <x v="1"/>
    <s v="SAPC_ORIGI"/>
    <s v="SAPC_Atualiz"/>
    <x v="26"/>
    <x v="0"/>
    <d v="2013-01-15T14:47:00"/>
    <d v="2013-01-15T17:36:00"/>
    <s v="PARA INFORMAR"/>
    <d v="1899-12-30T02:49:00"/>
    <x v="391"/>
    <d v="1899-12-31T00:00:00"/>
    <s v="14:47"/>
  </r>
  <r>
    <x v="1"/>
    <s v="9656/2012 "/>
    <x v="1"/>
    <s v="CMP_ORIGI"/>
    <s v="CMP_Atualiz"/>
    <x v="36"/>
    <x v="0"/>
    <d v="2013-01-15T17:36:00"/>
    <d v="2013-01-16T16:07:00"/>
    <s v="Encaminho para informar - doc. 8696/2013. Atenciosamente,"/>
    <d v="1899-12-30T22:31:00"/>
    <x v="26"/>
    <d v="1900-01-01T00:00:00"/>
    <s v="17:36"/>
  </r>
  <r>
    <x v="1"/>
    <s v="9656/2012 "/>
    <x v="1"/>
    <s v="CEPCST_ORIGI"/>
    <s v="CEPCST_Atualiz"/>
    <x v="38"/>
    <x v="0"/>
    <d v="2013-01-16T16:07:00"/>
    <d v="2013-01-23T16:47:00"/>
    <s v="Com a informação."/>
    <d v="1900-01-06T00:40:00"/>
    <x v="392"/>
    <d v="1900-01-05T00:00:00"/>
    <s v="16:7"/>
  </r>
  <r>
    <x v="1"/>
    <s v="9656/2012 "/>
    <x v="1"/>
    <s v="CLC_ORIGI"/>
    <s v="CLC_Atualiz"/>
    <x v="8"/>
    <x v="0"/>
    <d v="2013-01-23T16:47:00"/>
    <d v="2013-01-23T19:39:00"/>
    <s v="para analise"/>
    <d v="1899-12-30T02:52:00"/>
    <x v="27"/>
    <d v="1899-12-31T00:00:00"/>
    <s v="16:47"/>
  </r>
  <r>
    <x v="1"/>
    <s v="9656/2012 "/>
    <x v="1"/>
    <s v="SC_ORIGI"/>
    <s v="SC_Atualiz"/>
    <x v="9"/>
    <x v="0"/>
    <d v="2013-01-23T19:39:00"/>
    <d v="2013-01-25T16:57:00"/>
    <s v="Para orçar."/>
    <d v="1899-12-31T21:18:00"/>
    <x v="393"/>
    <d v="1900-01-02T00:00:00"/>
    <s v="19:39"/>
  </r>
  <r>
    <x v="1"/>
    <s v="9656/2012 "/>
    <x v="1"/>
    <s v="SAPC_ORIGI"/>
    <s v="SAPC_Atualiz"/>
    <x v="26"/>
    <x v="0"/>
    <d v="2013-01-25T16:57:00"/>
    <d v="2013-02-23T12:02:00"/>
    <s v="À PEDIDO"/>
    <d v="1900-01-27T19:05:00"/>
    <x v="394"/>
    <n v="-1"/>
    <s v="16:57"/>
  </r>
  <r>
    <x v="1"/>
    <s v="9656/2012 "/>
    <x v="1"/>
    <s v="SC_ORIGI"/>
    <s v="SC_Atualiz"/>
    <x v="9"/>
    <x v="0"/>
    <d v="2013-02-23T12:02:00"/>
    <d v="2013-02-28T16:28:00"/>
    <s v="Encaminha processo com alterações informadas."/>
    <d v="1900-01-04T04:26:00"/>
    <x v="395"/>
    <d v="1900-01-03T00:00:00"/>
    <s v="12:2"/>
  </r>
  <r>
    <x v="1"/>
    <s v="9656/2012 "/>
    <x v="1"/>
    <s v="SAPC_ORIGI"/>
    <s v="SAPC_Atualiz"/>
    <x v="26"/>
    <x v="0"/>
    <d v="2013-02-28T16:28:00"/>
    <d v="2013-03-12T14:40:00"/>
    <s v="Para readequar o projeto b ico conforme reunião com a CLC na data de hoje."/>
    <d v="1900-01-10T22:12:00"/>
    <x v="396"/>
    <n v="-11"/>
    <s v="16:28"/>
  </r>
  <r>
    <x v="1"/>
    <s v="9656/2012 "/>
    <x v="1"/>
    <s v="CAA_ORIGI"/>
    <s v="CIP_Atualiz"/>
    <x v="3"/>
    <x v="1"/>
    <d v="2013-03-12T14:40:00"/>
    <d v="2013-03-12T17:19:00"/>
    <s v="Encaminho projeto b ico com readequações. Atenciosamente,"/>
    <d v="1899-12-30T02:39:00"/>
    <x v="32"/>
    <d v="1899-12-31T00:00:00"/>
    <s v="14:40"/>
  </r>
  <r>
    <x v="1"/>
    <s v="9656/2012 "/>
    <x v="1"/>
    <s v="CLC_ORIGI"/>
    <s v="CLC_Atualiz"/>
    <x v="8"/>
    <x v="0"/>
    <d v="2013-03-12T17:19:00"/>
    <d v="2013-03-12T19:10:00"/>
    <s v="Para continuidade dos procedimentos, projeto readequado conforme reunião."/>
    <d v="1899-12-30T01:51:00"/>
    <x v="397"/>
    <d v="1899-12-31T00:00:00"/>
    <s v="17:19"/>
  </r>
  <r>
    <x v="1"/>
    <s v="9656/2012 "/>
    <x v="1"/>
    <s v="SC_ORIGI"/>
    <s v="SC_Atualiz"/>
    <x v="9"/>
    <x v="0"/>
    <d v="2013-03-12T19:10:00"/>
    <d v="2013-03-18T16:38:00"/>
    <s v="Para emitir novo termo de abertura de licitação."/>
    <d v="1900-01-04T21:28:00"/>
    <x v="398"/>
    <d v="1900-01-04T00:00:00"/>
    <s v="19:10"/>
  </r>
  <r>
    <x v="1"/>
    <s v="9656/2012 "/>
    <x v="1"/>
    <s v="CLC_ORIGI"/>
    <s v="CLC_Atualiz"/>
    <x v="8"/>
    <x v="0"/>
    <d v="2013-03-18T16:38:00"/>
    <d v="2013-03-18T17:36:00"/>
    <s v="ORÇAMENTO"/>
    <d v="1899-12-30T00:58:00"/>
    <x v="389"/>
    <d v="1899-12-31T00:00:00"/>
    <s v="16:38"/>
  </r>
  <r>
    <x v="1"/>
    <s v="9656/2012 "/>
    <x v="1"/>
    <s v="SPO_ORIGI"/>
    <s v="SPO_Atualiz"/>
    <x v="5"/>
    <x v="0"/>
    <d v="2013-03-18T17:36:00"/>
    <d v="2013-03-20T18:07:00"/>
    <s v="Para informar disponibilidade orçamentária."/>
    <d v="1900-01-01T00:31:00"/>
    <x v="399"/>
    <d v="1900-01-02T00:00:00"/>
    <s v="17:36"/>
  </r>
  <r>
    <x v="1"/>
    <s v="9656/2012 "/>
    <x v="1"/>
    <s v="CO_ORIGI"/>
    <s v="CO_Atualiz"/>
    <x v="6"/>
    <x v="0"/>
    <d v="2013-03-20T18:07:00"/>
    <d v="2013-03-20T18:20:00"/>
    <s v="Com a informação."/>
    <d v="1899-12-30T00:13:00"/>
    <x v="329"/>
    <d v="1899-12-31T00:00:00"/>
    <s v="18:7"/>
  </r>
  <r>
    <x v="1"/>
    <s v="9656/2012 "/>
    <x v="1"/>
    <s v="SECOFC_ORIGI"/>
    <s v="SECOFC_Atualiz"/>
    <x v="7"/>
    <x v="0"/>
    <d v="2013-03-20T18:20:00"/>
    <d v="2013-03-20T19:35:00"/>
    <s v="Para solicitar autorização."/>
    <d v="1899-12-30T01:15:00"/>
    <x v="272"/>
    <d v="1899-12-31T00:00:00"/>
    <s v="18:20"/>
  </r>
  <r>
    <x v="1"/>
    <s v="9656/2012 "/>
    <x v="1"/>
    <s v="CLC_ORIGI"/>
    <s v="CLC_Atualiz"/>
    <x v="8"/>
    <x v="0"/>
    <d v="2013-03-20T19:35:00"/>
    <d v="2013-03-22T14:05:00"/>
    <s v="Para orocedimentos."/>
    <d v="1899-12-31T18:30:00"/>
    <x v="400"/>
    <d v="1900-01-02T00:00:00"/>
    <s v="19:35"/>
  </r>
  <r>
    <x v="1"/>
    <s v="9656/2012 "/>
    <x v="1"/>
    <s v="SC_ORIGI"/>
    <s v="SC_Atualiz"/>
    <x v="9"/>
    <x v="0"/>
    <d v="2013-03-22T14:05:00"/>
    <d v="2013-04-03T17:28:00"/>
    <s v="Para elaborar o termo de Abertura de Licitação."/>
    <d v="1900-01-11T03:23:00"/>
    <x v="401"/>
    <n v="-14"/>
    <s v="14:5"/>
  </r>
  <r>
    <x v="1"/>
    <s v="9656/2012 "/>
    <x v="1"/>
    <s v="CLC_ORIGI"/>
    <s v="CLC_Atualiz"/>
    <x v="8"/>
    <x v="0"/>
    <d v="2013-04-03T17:28:00"/>
    <d v="2013-04-04T15:52:00"/>
    <s v="TERMO DE ABERTURA DE LICITAÇÃO"/>
    <d v="1899-12-30T22:24:00"/>
    <x v="402"/>
    <d v="1900-01-01T00:00:00"/>
    <s v="17:28"/>
  </r>
  <r>
    <x v="1"/>
    <s v="9656/2012 "/>
    <x v="1"/>
    <s v="SC_ORIGI"/>
    <s v="SC_Atualiz"/>
    <x v="9"/>
    <x v="0"/>
    <d v="2013-04-04T15:52:00"/>
    <d v="2013-04-04T18:05:00"/>
    <s v="Para retificar o termo de abertura de licitação."/>
    <d v="1899-12-30T02:13:00"/>
    <x v="403"/>
    <d v="1899-12-31T00:00:00"/>
    <s v="15:52"/>
  </r>
  <r>
    <x v="1"/>
    <s v="9656/2012 "/>
    <x v="1"/>
    <s v="CLC_ORIGI"/>
    <s v="CLC_Atualiz"/>
    <x v="8"/>
    <x v="0"/>
    <d v="2013-04-04T18:05:00"/>
    <d v="2013-04-04T18:23:00"/>
    <s v="TERMO DE ABERTURA DE LICITAÇÃO RETIFICADO"/>
    <d v="1899-12-30T00:18:00"/>
    <x v="404"/>
    <d v="1899-12-31T00:00:00"/>
    <s v="18:5"/>
  </r>
  <r>
    <x v="1"/>
    <s v="9656/2012 "/>
    <x v="1"/>
    <s v="SPO_ORIGI"/>
    <s v="SPO_Atualiz"/>
    <x v="5"/>
    <x v="0"/>
    <d v="2013-04-04T18:23:00"/>
    <d v="2013-04-09T17:46:00"/>
    <s v="Para adequar disponibilidade orçamentária."/>
    <d v="1900-01-03T23:23:00"/>
    <x v="405"/>
    <d v="1900-01-03T00:00:00"/>
    <s v="18:23"/>
  </r>
  <r>
    <x v="1"/>
    <s v="9656/2012 "/>
    <x v="1"/>
    <s v="SAEO_ORIGI"/>
    <s v="SAEO_Atualiz"/>
    <x v="14"/>
    <x v="0"/>
    <d v="2013-04-09T17:46:00"/>
    <d v="2013-04-10T12:23:00"/>
    <s v="Para informar."/>
    <d v="1899-12-30T18:37:00"/>
    <x v="406"/>
    <d v="1900-01-01T00:00:00"/>
    <s v="17:46"/>
  </r>
  <r>
    <x v="1"/>
    <s v="9656/2012 "/>
    <x v="1"/>
    <s v="SPO_ORIGI"/>
    <s v="SPO_Atualiz"/>
    <x v="5"/>
    <x v="0"/>
    <d v="2013-04-10T12:23:00"/>
    <d v="2013-04-10T19:52:00"/>
    <s v="A pedido"/>
    <d v="1899-12-30T07:29:00"/>
    <x v="407"/>
    <d v="1899-12-31T00:00:00"/>
    <s v="12:23"/>
  </r>
  <r>
    <x v="1"/>
    <s v="9656/2012 "/>
    <x v="1"/>
    <s v="CO_ORIGI"/>
    <s v="CO_Atualiz"/>
    <x v="6"/>
    <x v="0"/>
    <d v="2013-04-10T19:52:00"/>
    <d v="2013-04-11T12:45:00"/>
    <s v="Com a solicitação."/>
    <d v="1899-12-30T16:53:00"/>
    <x v="408"/>
    <d v="1900-01-01T00:00:00"/>
    <s v="19:52"/>
  </r>
  <r>
    <x v="1"/>
    <s v="9656/2012 "/>
    <x v="1"/>
    <s v="SECOFC_ORIGI"/>
    <s v="SECOFC_Atualiz"/>
    <x v="7"/>
    <x v="0"/>
    <d v="2013-04-11T12:45:00"/>
    <d v="2013-04-12T14:30:00"/>
    <s v="Para análise e encaminhamento"/>
    <d v="1899-12-31T01:45:00"/>
    <x v="409"/>
    <d v="1900-01-01T00:00:00"/>
    <s v="12:45"/>
  </r>
  <r>
    <x v="1"/>
    <s v="9656/2012 "/>
    <x v="1"/>
    <s v="SECADM_ORIGI"/>
    <s v="SECADM_Atualiz"/>
    <x v="4"/>
    <x v="0"/>
    <d v="2013-04-12T14:30:00"/>
    <d v="2013-04-12T20:08:00"/>
    <s v="Para análise"/>
    <d v="1899-12-30T05:38:00"/>
    <x v="410"/>
    <d v="1899-12-31T00:00:00"/>
    <s v="14:30"/>
  </r>
  <r>
    <x v="1"/>
    <s v="9656/2012 "/>
    <x v="1"/>
    <s v="CAA_ORIGI"/>
    <s v="CIP_Atualiz"/>
    <x v="3"/>
    <x v="1"/>
    <d v="2013-04-12T20:08:00"/>
    <d v="2013-04-15T13:52:00"/>
    <s v="Para atender ao que dispõe o despacho da SECOFC no doc. 076854."/>
    <d v="1900-01-01T17:44:00"/>
    <x v="411"/>
    <d v="1900-01-01T00:00:00"/>
    <s v="20:8"/>
  </r>
  <r>
    <x v="1"/>
    <s v="9656/2012 "/>
    <x v="1"/>
    <s v="SECADM_ORIGI"/>
    <s v="SECADM_Atualiz"/>
    <x v="4"/>
    <x v="0"/>
    <d v="2013-04-15T13:52:00"/>
    <d v="2013-04-17T17:49:00"/>
    <s v="Segue o projeto b ico com a redução do objeto - item 01."/>
    <d v="1900-01-01T03:57:00"/>
    <x v="412"/>
    <d v="1900-01-02T00:00:00"/>
    <s v="13:52"/>
  </r>
  <r>
    <x v="1"/>
    <s v="9656/2012 "/>
    <x v="1"/>
    <s v="SECOFC_ORIGI"/>
    <s v="SECOFC_Atualiz"/>
    <x v="7"/>
    <x v="0"/>
    <d v="2013-04-17T17:49:00"/>
    <d v="2013-04-18T12:24:00"/>
    <s v="Com o projeto b ico readequado."/>
    <d v="1899-12-30T18:35:00"/>
    <x v="413"/>
    <d v="1900-01-01T00:00:00"/>
    <s v="17:49"/>
  </r>
  <r>
    <x v="1"/>
    <s v="9656/2012 "/>
    <x v="1"/>
    <s v="CO_ORIGI"/>
    <s v="CO_Atualiz"/>
    <x v="6"/>
    <x v="0"/>
    <d v="2013-04-18T12:24:00"/>
    <d v="2013-04-18T16:39:00"/>
    <s v="Para ciência."/>
    <d v="1899-12-30T04:15:00"/>
    <x v="414"/>
    <d v="1899-12-31T00:00:00"/>
    <s v="12:24"/>
  </r>
  <r>
    <x v="1"/>
    <s v="9656/2012 "/>
    <x v="1"/>
    <s v="SPO_ORIGI"/>
    <s v="SPO_Atualiz"/>
    <x v="5"/>
    <x v="0"/>
    <d v="2013-04-18T16:39:00"/>
    <d v="2013-04-19T14:44:00"/>
    <s v="Para informar."/>
    <d v="1899-12-30T22:05:00"/>
    <x v="415"/>
    <d v="1900-01-01T00:00:00"/>
    <s v="16:39"/>
  </r>
  <r>
    <x v="1"/>
    <s v="9656/2012 "/>
    <x v="1"/>
    <s v="CAA_ORIGI"/>
    <s v="CIP_Atualiz"/>
    <x v="3"/>
    <x v="1"/>
    <d v="2013-04-19T14:44:00"/>
    <d v="2013-04-19T15:58:00"/>
    <s v="O projeto b ico com a redução de postos, de doc. 078.079/2013, não apresenta valores. Dessa forma,"/>
    <d v="1899-12-30T01:14:00"/>
    <x v="416"/>
    <d v="1899-12-31T00:00:00"/>
    <s v="14:44"/>
  </r>
  <r>
    <x v="1"/>
    <s v="9656/2012 "/>
    <x v="1"/>
    <s v="CLC_ORIGI"/>
    <s v="CLC_Atualiz"/>
    <x v="8"/>
    <x v="0"/>
    <d v="2013-04-19T15:58:00"/>
    <d v="2013-04-22T13:41:00"/>
    <s v="Solicitamos considerar a redução do item 01 - projeto b ico adequado doc. 78079."/>
    <d v="1900-01-01T21:43:00"/>
    <x v="417"/>
    <d v="1900-01-01T00:00:00"/>
    <s v="15:58"/>
  </r>
  <r>
    <x v="1"/>
    <s v="9656/2012 "/>
    <x v="1"/>
    <s v="SC_ORIGI"/>
    <s v="SC_Atualiz"/>
    <x v="9"/>
    <x v="0"/>
    <d v="2013-04-22T13:41:00"/>
    <d v="2013-04-22T16:33:00"/>
    <s v="Para readequar a planilha de valores."/>
    <d v="1899-12-30T02:52:00"/>
    <x v="27"/>
    <d v="1899-12-31T00:00:00"/>
    <s v="13:41"/>
  </r>
  <r>
    <x v="1"/>
    <s v="9656/2012 "/>
    <x v="1"/>
    <s v="CLC_ORIGI"/>
    <s v="CLC_Atualiz"/>
    <x v="8"/>
    <x v="0"/>
    <d v="2013-04-22T16:33:00"/>
    <d v="2013-04-22T18:02:00"/>
    <s v="PLANILHA READEQUADA E TERMO"/>
    <d v="1899-12-30T01:29:00"/>
    <x v="107"/>
    <d v="1899-12-31T00:00:00"/>
    <s v="16:33"/>
  </r>
  <r>
    <x v="1"/>
    <s v="9656/2012 "/>
    <x v="1"/>
    <s v="SLIC_ORIGI"/>
    <s v="SLIC_Atualiz"/>
    <x v="27"/>
    <x v="0"/>
    <d v="2013-04-22T18:02:00"/>
    <d v="2013-04-24T13:36:00"/>
    <s v="Para elaborar a minuta do edital."/>
    <d v="1899-12-31T19:34:00"/>
    <x v="418"/>
    <d v="1900-01-02T00:00:00"/>
    <s v="18:2"/>
  </r>
  <r>
    <x v="1"/>
    <s v="9656/2012 "/>
    <x v="1"/>
    <s v="SC_ORIGI"/>
    <s v="SC_Atualiz"/>
    <x v="9"/>
    <x v="0"/>
    <d v="2013-04-24T13:36:00"/>
    <d v="2013-04-24T14:06:00"/>
    <s v="A pedido"/>
    <d v="1899-12-30T00:30:00"/>
    <x v="419"/>
    <d v="1899-12-31T00:00:00"/>
    <s v="13:36"/>
  </r>
  <r>
    <x v="1"/>
    <s v="9656/2012 "/>
    <x v="1"/>
    <s v="CLC_ORIGI"/>
    <s v="CLC_Atualiz"/>
    <x v="8"/>
    <x v="0"/>
    <d v="2013-04-24T14:06:00"/>
    <d v="2013-04-24T14:16:00"/>
    <s v="TERMO DE ABERTURA DE LICITAÇÃO CORRIGIDO"/>
    <d v="1899-12-30T00:10:00"/>
    <x v="201"/>
    <d v="1899-12-31T00:00:00"/>
    <s v="14:6"/>
  </r>
  <r>
    <x v="1"/>
    <s v="9656/2012 "/>
    <x v="1"/>
    <s v="SPO_ORIGI"/>
    <s v="SPO_Atualiz"/>
    <x v="5"/>
    <x v="0"/>
    <d v="2013-04-24T14:16:00"/>
    <d v="2013-04-30T17:11:00"/>
    <s v="Para adequar disponiblidade orçamentária."/>
    <d v="1900-01-05T02:55:00"/>
    <x v="420"/>
    <d v="1900-01-04T00:00:00"/>
    <s v="14:16"/>
  </r>
  <r>
    <x v="1"/>
    <s v="9656/2012 "/>
    <x v="1"/>
    <s v="SECADM_ORIGI"/>
    <s v="SECADM_Atualiz"/>
    <x v="4"/>
    <x v="0"/>
    <d v="2013-04-30T17:11:00"/>
    <d v="2013-04-30T18:29:00"/>
    <s v="Para informações."/>
    <d v="1899-12-30T01:18:00"/>
    <x v="421"/>
    <d v="1899-12-31T00:00:00"/>
    <s v="17:11"/>
  </r>
  <r>
    <x v="1"/>
    <s v="9656/2012 "/>
    <x v="1"/>
    <s v="CAA_ORIGI"/>
    <s v="CIP_Atualiz"/>
    <x v="3"/>
    <x v="1"/>
    <d v="2013-04-30T18:29:00"/>
    <d v="2013-05-02T12:25:00"/>
    <s v="Para readequação."/>
    <d v="1899-12-31T17:56:00"/>
    <x v="422"/>
    <n v="-20"/>
    <s v="18:29"/>
  </r>
  <r>
    <x v="1"/>
    <s v="9656/2012 "/>
    <x v="1"/>
    <s v="SC_ORIGI"/>
    <s v="SC_Atualiz"/>
    <x v="9"/>
    <x v="0"/>
    <d v="2013-05-02T12:25:00"/>
    <d v="2013-05-02T17:57:00"/>
    <s v="Informamos que, conforme solicitação da SA, os quantitativos foram mantidos."/>
    <d v="1899-12-30T05:32:00"/>
    <x v="423"/>
    <d v="1899-12-31T00:00:00"/>
    <s v="12:25"/>
  </r>
  <r>
    <x v="1"/>
    <s v="9656/2012 "/>
    <x v="1"/>
    <s v="CLC_ORIGI"/>
    <s v="CLC_Atualiz"/>
    <x v="8"/>
    <x v="0"/>
    <d v="2013-05-02T17:57:00"/>
    <d v="2013-05-02T19:45:00"/>
    <s v="TERMO DE ABERTURA DE LICITAÇÃO READEQUADO"/>
    <d v="1899-12-30T01:48:00"/>
    <x v="424"/>
    <d v="1899-12-31T00:00:00"/>
    <s v="17:57"/>
  </r>
  <r>
    <x v="1"/>
    <s v="9656/2012 "/>
    <x v="1"/>
    <s v="SPO_ORIGI"/>
    <s v="SPO_Atualiz"/>
    <x v="5"/>
    <x v="0"/>
    <d v="2013-05-02T19:45:00"/>
    <d v="2013-05-07T13:49:00"/>
    <s v="Para informar a disponibilidade orçamentária."/>
    <d v="1900-01-03T18:04:00"/>
    <x v="425"/>
    <d v="1900-01-03T00:00:00"/>
    <s v="19:45"/>
  </r>
  <r>
    <x v="1"/>
    <s v="9656/2012 "/>
    <x v="1"/>
    <s v="CO_ORIGI"/>
    <s v="CO_Atualiz"/>
    <x v="6"/>
    <x v="0"/>
    <d v="2013-05-07T13:49:00"/>
    <d v="2013-05-07T14:21:00"/>
    <s v="Com a informação."/>
    <d v="1899-12-30T00:32:00"/>
    <x v="315"/>
    <d v="1899-12-31T00:00:00"/>
    <s v="13:49"/>
  </r>
  <r>
    <x v="1"/>
    <s v="9656/2012 "/>
    <x v="1"/>
    <s v="SECOFC_ORIGI"/>
    <s v="SECOFC_Atualiz"/>
    <x v="7"/>
    <x v="0"/>
    <d v="2013-05-07T14:21:00"/>
    <d v="2013-05-07T14:51:00"/>
    <s v="Para ciência e encaminhamento"/>
    <d v="1899-12-30T00:30:00"/>
    <x v="419"/>
    <d v="1899-12-31T00:00:00"/>
    <s v="14:21"/>
  </r>
  <r>
    <x v="1"/>
    <s v="9656/2012 "/>
    <x v="1"/>
    <s v="CLC_ORIGI"/>
    <s v="CLC_Atualiz"/>
    <x v="8"/>
    <x v="0"/>
    <d v="2013-05-07T14:51:00"/>
    <d v="2013-05-07T17:18:00"/>
    <s v="Para procedimentos."/>
    <d v="1899-12-30T02:27:00"/>
    <x v="426"/>
    <d v="1899-12-31T00:00:00"/>
    <s v="14:51"/>
  </r>
  <r>
    <x v="1"/>
    <s v="9656/2012 "/>
    <x v="1"/>
    <s v="SLIC_ORIGI"/>
    <s v="SLIC_Atualiz"/>
    <x v="27"/>
    <x v="0"/>
    <d v="2013-05-07T17:18:00"/>
    <d v="2013-05-10T19:33:00"/>
    <s v="Para elaborar a minuta do edital."/>
    <d v="1900-01-02T02:15:00"/>
    <x v="427"/>
    <d v="1900-01-03T00:00:00"/>
    <s v="17:18"/>
  </r>
  <r>
    <x v="1"/>
    <s v="9656/2012 "/>
    <x v="1"/>
    <s v="SC_ORIGI"/>
    <s v="SC_Atualiz"/>
    <x v="9"/>
    <x v="0"/>
    <d v="2013-05-10T19:33:00"/>
    <d v="2013-05-13T13:19:00"/>
    <s v="Para retificar o quantitativo de meses relativo à função de carregador - período eleitoral: 9 meses"/>
    <d v="1900-01-01T17:46:00"/>
    <x v="428"/>
    <d v="1900-01-01T00:00:00"/>
    <s v="19:33"/>
  </r>
  <r>
    <x v="1"/>
    <s v="9656/2012 "/>
    <x v="1"/>
    <s v="SLIC_ORIGI"/>
    <s v="SLIC_Atualiz"/>
    <x v="27"/>
    <x v="0"/>
    <d v="2013-05-13T13:19:00"/>
    <d v="2013-05-14T18:23:00"/>
    <s v="TERMO DE ABERTURA DE LICITAÇÃO CORRIGIDO"/>
    <d v="1899-12-31T05:04:00"/>
    <x v="429"/>
    <d v="1900-01-01T00:00:00"/>
    <s v="13:19"/>
  </r>
  <r>
    <x v="1"/>
    <s v="9656/2012 "/>
    <x v="1"/>
    <s v="SCON_ORIGI"/>
    <s v="SCON_Atualiz"/>
    <x v="10"/>
    <x v="0"/>
    <d v="2013-05-14T18:23:00"/>
    <d v="2013-05-16T19:24:00"/>
    <s v="Encaminha minuta do Edital para elaboração da minuta do respectivo contrato."/>
    <d v="1900-01-01T01:01:00"/>
    <x v="430"/>
    <d v="1900-01-02T00:00:00"/>
    <s v="18:23"/>
  </r>
  <r>
    <x v="1"/>
    <s v="9656/2012 "/>
    <x v="1"/>
    <s v="SLIC_ORIGI"/>
    <s v="SLIC_Atualiz"/>
    <x v="27"/>
    <x v="0"/>
    <d v="2013-05-16T19:24:00"/>
    <d v="2013-05-17T18:25:00"/>
    <s v="inserida minuta"/>
    <d v="1899-12-30T23:01:00"/>
    <x v="431"/>
    <d v="1900-01-01T00:00:00"/>
    <s v="19:24"/>
  </r>
  <r>
    <x v="1"/>
    <s v="9656/2012 "/>
    <x v="1"/>
    <s v="CLC_ORIGI"/>
    <s v="CLC_Atualiz"/>
    <x v="8"/>
    <x v="0"/>
    <d v="2013-05-17T18:25:00"/>
    <d v="2013-05-17T19:14:00"/>
    <s v="Com minutas do edital e anexos, para análise."/>
    <d v="1899-12-30T00:49:00"/>
    <x v="432"/>
    <d v="1899-12-31T00:00:00"/>
    <s v="18:25"/>
  </r>
  <r>
    <x v="1"/>
    <s v="9656/2012 "/>
    <x v="1"/>
    <s v="CPL_ORIGI"/>
    <s v="CPL_Atualiz"/>
    <x v="11"/>
    <x v="0"/>
    <d v="2013-05-17T19:14:00"/>
    <d v="2013-05-21T16:14:00"/>
    <s v="Para análise da minuta do edital e seus anexos."/>
    <d v="1900-01-02T21:00:00"/>
    <x v="433"/>
    <d v="1900-01-02T00:00:00"/>
    <s v="19:14"/>
  </r>
  <r>
    <x v="1"/>
    <s v="9656/2012 "/>
    <x v="1"/>
    <s v="ASSDG_ORIGI"/>
    <s v="ASSDG_Atualiz"/>
    <x v="12"/>
    <x v="0"/>
    <d v="2013-05-21T16:14:00"/>
    <d v="2013-05-22T15:40:00"/>
    <s v="para análise."/>
    <d v="1899-12-30T23:26:00"/>
    <x v="434"/>
    <d v="1900-01-01T00:00:00"/>
    <s v="16:14"/>
  </r>
  <r>
    <x v="1"/>
    <s v="9656/2012 "/>
    <x v="1"/>
    <s v="DG_ORIGI"/>
    <s v="DG_Atualiz"/>
    <x v="1"/>
    <x v="0"/>
    <d v="2013-05-22T15:40:00"/>
    <d v="2013-05-22T16:02:00"/>
    <s v="Para apreciação."/>
    <d v="1899-12-30T00:22:00"/>
    <x v="435"/>
    <d v="1899-12-31T00:00:00"/>
    <s v="15:40"/>
  </r>
  <r>
    <x v="1"/>
    <s v="9656/2012 "/>
    <x v="1"/>
    <s v="SLIC_ORIGI"/>
    <s v="SLIC_Atualiz"/>
    <x v="27"/>
    <x v="0"/>
    <d v="2013-05-22T16:02:00"/>
    <d v="2013-05-23T17:56:00"/>
    <s v="Para providenciar o Edital"/>
    <d v="1899-12-31T01:54:00"/>
    <x v="436"/>
    <d v="1900-01-01T00:00:00"/>
    <s v="16:2"/>
  </r>
  <r>
    <x v="1"/>
    <s v="9656/2012 "/>
    <x v="1"/>
    <s v="CPL_ORIGI"/>
    <s v="CPL_Atualiz"/>
    <x v="11"/>
    <x v="0"/>
    <d v="2013-05-23T17:56:00"/>
    <d v="2013-05-23T18:03:00"/>
    <s v="Edital, em definitivo, para assinaturas."/>
    <d v="1899-12-30T00:07:00"/>
    <x v="437"/>
    <d v="1899-12-31T00:00:00"/>
    <s v="17:56"/>
  </r>
  <r>
    <x v="1"/>
    <s v="9656/2012 "/>
    <x v="1"/>
    <s v="SLIC_ORIGI"/>
    <s v="SLIC_Atualiz"/>
    <x v="27"/>
    <x v="0"/>
    <d v="2013-05-23T18:03:00"/>
    <d v="2013-05-23T18:21:00"/>
    <s v="A pedido"/>
    <d v="1899-12-30T00:18:00"/>
    <x v="293"/>
    <d v="1899-12-31T00:00:00"/>
    <s v="18:3"/>
  </r>
  <r>
    <x v="1"/>
    <s v="9656/2012 "/>
    <x v="1"/>
    <s v="CPL_ORIGI"/>
    <s v="CPL_Atualiz"/>
    <x v="11"/>
    <x v="0"/>
    <d v="2013-05-23T18:21:00"/>
    <d v="2013-05-23T18:58:00"/>
    <s v="Edital, em definitivo, para assinaturas."/>
    <d v="1899-12-30T00:37:00"/>
    <x v="438"/>
    <d v="1899-12-31T00:00:00"/>
    <s v="18:21"/>
  </r>
  <r>
    <x v="1"/>
    <s v="9656/2012 "/>
    <x v="1"/>
    <s v="SLIC_ORIGI"/>
    <s v="SLIC_Atualiz"/>
    <x v="27"/>
    <x v="0"/>
    <d v="2013-05-23T18:58:00"/>
    <d v="2013-05-28T14:11:00"/>
    <s v="Edital assinado."/>
    <d v="1900-01-03T19:13:00"/>
    <x v="439"/>
    <d v="1900-01-03T00:00:00"/>
    <s v="18:58"/>
  </r>
  <r>
    <x v="1"/>
    <s v="9656/2012 "/>
    <x v="1"/>
    <s v="SECADM_ORIGI"/>
    <s v="SECADM_Atualiz"/>
    <x v="4"/>
    <x v="0"/>
    <d v="2013-05-28T14:11:00"/>
    <d v="2013-05-28T16:49:00"/>
    <s v="Para designar gestores."/>
    <d v="1899-12-30T02:38:00"/>
    <x v="25"/>
    <d v="1899-12-31T00:00:00"/>
    <s v="14:11"/>
  </r>
  <r>
    <x v="1"/>
    <s v="9656/2012 "/>
    <x v="1"/>
    <s v="SCON_ORIGI"/>
    <s v="SCON_Atualiz"/>
    <x v="10"/>
    <x v="0"/>
    <d v="2013-05-28T16:49:00"/>
    <d v="2013-05-28T17:21:00"/>
    <s v="Para registrar no sitema a designação de gestores elencada em doc. 115954"/>
    <d v="1899-12-30T00:32:00"/>
    <x v="315"/>
    <d v="1899-12-31T00:00:00"/>
    <s v="16:49"/>
  </r>
  <r>
    <x v="1"/>
    <s v="9656/2012 "/>
    <x v="1"/>
    <s v="CPL_ORIGI"/>
    <s v="CPL_Atualiz"/>
    <x v="11"/>
    <x v="0"/>
    <d v="2013-05-28T17:21:00"/>
    <d v="2013-06-25T15:09:00"/>
    <s v="Para aguardar o certame."/>
    <d v="1900-01-26T21:48:00"/>
    <x v="440"/>
    <n v="-4"/>
    <s v="17:21"/>
  </r>
  <r>
    <x v="1"/>
    <s v="9656/2012 "/>
    <x v="1"/>
    <s v="ASSDG_ORIGI"/>
    <s v="ASSDG_Atualiz"/>
    <x v="12"/>
    <x v="0"/>
    <d v="2013-06-25T15:09:00"/>
    <d v="2013-06-25T16:28:00"/>
    <s v="Para análise e homologação."/>
    <d v="1899-12-30T01:19:00"/>
    <x v="441"/>
    <d v="1899-12-31T00:00:00"/>
    <s v="15:9"/>
  </r>
  <r>
    <x v="1"/>
    <s v="9656/2012 "/>
    <x v="1"/>
    <s v="CPL_ORIGI"/>
    <s v="CPL_Atualiz"/>
    <x v="11"/>
    <x v="0"/>
    <d v="2013-06-25T16:28:00"/>
    <d v="2013-06-25T18:00:00"/>
    <s v="A pedido."/>
    <d v="1899-12-30T01:32:00"/>
    <x v="442"/>
    <d v="1899-12-31T00:00:00"/>
    <s v="16:28"/>
  </r>
  <r>
    <x v="1"/>
    <s v="9656/2012 "/>
    <x v="1"/>
    <s v="ASSDG_ORIGI"/>
    <s v="ASSDG_Atualiz"/>
    <x v="12"/>
    <x v="0"/>
    <d v="2013-06-25T18:00:00"/>
    <d v="2013-06-25T18:45:00"/>
    <s v="com informação."/>
    <d v="1899-12-30T00:45:00"/>
    <x v="276"/>
    <d v="1899-12-31T00:00:00"/>
    <s v="18:0"/>
  </r>
  <r>
    <x v="1"/>
    <s v="9656/2012 "/>
    <x v="1"/>
    <s v="DG_ORIGI"/>
    <s v="DG_Atualiz"/>
    <x v="1"/>
    <x v="0"/>
    <d v="2013-06-25T18:45:00"/>
    <d v="2013-06-25T18:57:00"/>
    <s v="Para apreciação."/>
    <d v="1899-12-30T00:12:00"/>
    <x v="443"/>
    <d v="1899-12-31T00:00:00"/>
    <s v="18:45"/>
  </r>
  <r>
    <x v="1"/>
    <s v="9656/2012 "/>
    <x v="1"/>
    <s v="CO_ORIGI"/>
    <s v="CO_Atualiz"/>
    <x v="6"/>
    <x v="0"/>
    <d v="2013-06-25T18:57:00"/>
    <d v="2013-06-25T19:08:00"/>
    <s v="para empenhar"/>
    <d v="1899-12-30T00:11:00"/>
    <x v="444"/>
    <d v="1899-12-31T00:00:00"/>
    <s v="18:57"/>
  </r>
  <r>
    <x v="1"/>
    <s v="9656/2012 "/>
    <x v="1"/>
    <s v="ACO_ORIGI"/>
    <s v="ACO_Atualiz"/>
    <x v="13"/>
    <x v="0"/>
    <d v="2013-06-25T19:08:00"/>
    <d v="2013-06-26T11:08:00"/>
    <s v="Para emissão de nota de empenho."/>
    <d v="1899-12-30T16:00:00"/>
    <x v="445"/>
    <d v="1900-01-01T00:00:00"/>
    <s v="19:8"/>
  </r>
  <r>
    <x v="1"/>
    <s v="9656/2012 "/>
    <x v="1"/>
    <s v="SECOFC_ORIGI"/>
    <s v="SECOFC_Atualiz"/>
    <x v="7"/>
    <x v="0"/>
    <d v="2013-06-26T11:08:00"/>
    <d v="2013-06-26T11:12:00"/>
    <s v="-"/>
    <d v="1899-12-30T00:04:00"/>
    <x v="446"/>
    <d v="1899-12-31T00:00:00"/>
    <s v="11:8"/>
  </r>
  <r>
    <x v="1"/>
    <s v="9656/2012 "/>
    <x v="1"/>
    <s v="DG_ORIGI"/>
    <s v="DG_Atualiz"/>
    <x v="1"/>
    <x v="0"/>
    <d v="2013-06-26T11:08:00"/>
    <d v="2013-06-26T11:12:00"/>
    <s v="-"/>
    <d v="1899-12-30T00:04:00"/>
    <x v="446"/>
    <d v="1899-12-31T00:00:00"/>
    <s v="11:8"/>
  </r>
  <r>
    <x v="1"/>
    <s v="9656/2012 "/>
    <x v="1"/>
    <s v="ACO_ORIGI"/>
    <s v="ACO_Atualiz"/>
    <x v="13"/>
    <x v="0"/>
    <d v="2013-06-26T11:12:00"/>
    <d v="2013-06-26T11:18:00"/>
    <s v="Conclusão de trâmite colaborativo"/>
    <d v="1899-12-30T00:06:00"/>
    <x v="288"/>
    <d v="1899-12-31T00:00:00"/>
    <s v="11:12"/>
  </r>
  <r>
    <x v="1"/>
    <s v="9656/2012 "/>
    <x v="1"/>
    <s v="SCON_ORIGI"/>
    <s v="SCON_Atualiz"/>
    <x v="10"/>
    <x v="0"/>
    <d v="2013-06-26T11:18:00"/>
    <d v="2013-07-05T17:23:00"/>
    <s v="Para formalização do contrato."/>
    <d v="1900-01-08T06:05:00"/>
    <x v="447"/>
    <n v="-16"/>
    <s v="11:18"/>
  </r>
  <r>
    <x v="1"/>
    <s v="9656/2012 "/>
    <x v="1"/>
    <s v="SIASG_ORIGI"/>
    <s v="SIASG_Atualiz"/>
    <x v="39"/>
    <x v="0"/>
    <d v="2013-07-05T17:23:00"/>
    <d v="2013-07-08T16:26:00"/>
    <s v="publicação"/>
    <d v="1900-01-01T23:03:00"/>
    <x v="448"/>
    <d v="1900-01-01T00:00:00"/>
    <s v="17:23"/>
  </r>
  <r>
    <x v="1"/>
    <s v="9656/2012 "/>
    <x v="1"/>
    <s v="SCON_ORIGI"/>
    <s v="SCON_Atualiz"/>
    <x v="10"/>
    <x v="0"/>
    <d v="2013-07-08T16:26:00"/>
    <d v="2013-07-12T14:17:00"/>
    <s v="Com recibo de envio de matéria para publicação no D.O.U."/>
    <d v="1900-01-02T21:51:00"/>
    <x v="449"/>
    <d v="1900-01-04T00:00:00"/>
    <s v="16:26"/>
  </r>
  <r>
    <x v="1"/>
    <s v="9656/2012 "/>
    <x v="1"/>
    <s v="CLC_ORIGI"/>
    <s v="CLC_Atualiz"/>
    <x v="8"/>
    <x v="0"/>
    <d v="2013-07-12T14:17:00"/>
    <d v="2013-07-12T15:52:00"/>
    <s v="Procedimentos contratuais concluídos."/>
    <d v="1899-12-30T01:35:00"/>
    <x v="450"/>
    <d v="1899-12-31T00:00:00"/>
    <s v="14:17"/>
  </r>
  <r>
    <x v="1"/>
    <s v="9656/2012 "/>
    <x v="1"/>
    <s v="SAEO_ORIGI"/>
    <s v="SAEO_Atualiz"/>
    <x v="14"/>
    <x v="0"/>
    <d v="2013-07-12T15:52:00"/>
    <d v="2013-07-15T17:31:00"/>
    <s v="Para lançamentos."/>
    <d v="1900-01-02T01:39:00"/>
    <x v="451"/>
    <d v="1900-01-01T00:00:00"/>
    <s v="15:52"/>
  </r>
  <r>
    <x v="1"/>
    <s v="9656/2012 "/>
    <x v="1"/>
    <s v="CO_ORIGI"/>
    <s v="CO_Atualiz"/>
    <x v="6"/>
    <x v="0"/>
    <d v="2013-07-15T17:31:00"/>
    <d v="2013-07-16T14:52:00"/>
    <s v="Para autorizar."/>
    <d v="1899-12-30T21:21:00"/>
    <x v="452"/>
    <d v="1900-01-01T00:00:00"/>
    <s v="17:31"/>
  </r>
  <r>
    <x v="1"/>
    <s v="9656/2012 "/>
    <x v="1"/>
    <s v="SECOFC_ORIGI"/>
    <s v="SECOFC_Atualiz"/>
    <x v="7"/>
    <x v="0"/>
    <d v="2013-07-16T14:52:00"/>
    <d v="2013-07-16T16:57:00"/>
    <s v="Para solicitar autorização"/>
    <d v="1899-12-30T02:05:00"/>
    <x v="453"/>
    <d v="1899-12-31T00:00:00"/>
    <s v="14:52"/>
  </r>
  <r>
    <x v="1"/>
    <s v="9656/2012 "/>
    <x v="1"/>
    <s v="DG_ORIGI"/>
    <s v="DG_Atualiz"/>
    <x v="1"/>
    <x v="0"/>
    <d v="2013-07-16T16:57:00"/>
    <d v="2013-07-16T19:14:00"/>
    <s v="Com solicitação para emissão de NE."/>
    <d v="1899-12-30T02:17:00"/>
    <x v="454"/>
    <d v="1899-12-31T00:00:00"/>
    <s v="16:57"/>
  </r>
  <r>
    <x v="1"/>
    <s v="9656/2012 "/>
    <x v="1"/>
    <s v="CO_ORIGI"/>
    <s v="CO_Atualiz"/>
    <x v="6"/>
    <x v="0"/>
    <d v="2013-07-16T19:14:00"/>
    <d v="2013-07-16T19:16:00"/>
    <s v="Para empenhar."/>
    <d v="1899-12-30T00:02:00"/>
    <x v="63"/>
    <d v="1899-12-31T00:00:00"/>
    <s v="19:14"/>
  </r>
  <r>
    <x v="1"/>
    <s v="9656/2012 "/>
    <x v="1"/>
    <s v="ACO_ORIGI"/>
    <s v="ACO_Atualiz"/>
    <x v="13"/>
    <x v="0"/>
    <d v="2013-07-16T19:16:00"/>
    <d v="2013-07-17T17:08:00"/>
    <s v="Para empenhar"/>
    <d v="1899-12-30T21:52:00"/>
    <x v="455"/>
    <d v="1900-01-01T00:00:00"/>
    <s v="19:16"/>
  </r>
  <r>
    <x v="1"/>
    <s v="1395/2014 "/>
    <x v="1"/>
    <s v="SGACI_ORIGI"/>
    <s v="SAPRE_Atualiz"/>
    <x v="29"/>
    <x v="1"/>
    <d v="2014-02-27T15:57:00"/>
    <d v="2014-02-28T15:57:00"/>
    <s v="-"/>
    <d v="1899-12-31T00:00:00"/>
    <x v="0"/>
    <d v="1900-01-01T00:00:00"/>
    <s v="15:57"/>
  </r>
  <r>
    <x v="1"/>
    <s v="1395/2014 "/>
    <x v="1"/>
    <s v="CAA_ORIGI"/>
    <s v="CIP_Atualiz"/>
    <x v="3"/>
    <x v="1"/>
    <d v="2014-02-28T15:57:00"/>
    <d v="2014-03-07T17:15:00"/>
    <s v="Para apreciação superior."/>
    <d v="1900-01-06T01:18:00"/>
    <x v="456"/>
    <n v="-16"/>
    <s v="15:57"/>
  </r>
  <r>
    <x v="1"/>
    <s v="1395/2014 "/>
    <x v="1"/>
    <s v="SGACI_ORIGI"/>
    <s v="SAPRE_Atualiz"/>
    <x v="29"/>
    <x v="1"/>
    <d v="2014-03-07T17:15:00"/>
    <d v="2014-03-11T16:54:00"/>
    <s v="Para complementações ao projeto b ico."/>
    <d v="1900-01-02T23:39:00"/>
    <x v="457"/>
    <d v="1900-01-02T00:00:00"/>
    <s v="17:15"/>
  </r>
  <r>
    <x v="1"/>
    <s v="1395/2014 "/>
    <x v="1"/>
    <s v="CAA_ORIGI"/>
    <s v="CIP_Atualiz"/>
    <x v="3"/>
    <x v="1"/>
    <d v="2014-03-11T16:54:00"/>
    <d v="2014-03-12T14:08:00"/>
    <s v="Com as alterações solicitadas"/>
    <d v="1899-12-30T21:14:00"/>
    <x v="458"/>
    <d v="1900-01-01T00:00:00"/>
    <s v="16:54"/>
  </r>
  <r>
    <x v="1"/>
    <s v="1395/2014 "/>
    <x v="1"/>
    <s v="SECADM_ORIGI"/>
    <s v="SECADM_Atualiz"/>
    <x v="4"/>
    <x v="0"/>
    <d v="2014-03-12T14:08:00"/>
    <d v="2014-03-12T16:21:00"/>
    <s v="Para os procedimentos necessários à licitação."/>
    <d v="1899-12-30T02:13:00"/>
    <x v="459"/>
    <d v="1899-12-31T00:00:00"/>
    <s v="14:8"/>
  </r>
  <r>
    <x v="1"/>
    <s v="1395/2014 "/>
    <x v="1"/>
    <s v="CLC_ORIGI"/>
    <s v="CLC_Atualiz"/>
    <x v="8"/>
    <x v="0"/>
    <d v="2014-03-12T16:21:00"/>
    <d v="2014-03-13T14:40:00"/>
    <s v="orçar"/>
    <d v="1899-12-30T22:19:00"/>
    <x v="460"/>
    <d v="1900-01-01T00:00:00"/>
    <s v="16:21"/>
  </r>
  <r>
    <x v="1"/>
    <s v="1395/2014 "/>
    <x v="1"/>
    <s v="SC_ORIGI"/>
    <s v="SC_Atualiz"/>
    <x v="9"/>
    <x v="0"/>
    <d v="2014-03-13T14:40:00"/>
    <d v="2014-05-07T15:14:00"/>
    <s v="Para orçar."/>
    <d v="1900-02-23T00:34:00"/>
    <x v="461"/>
    <n v="-5"/>
    <s v="14:40"/>
  </r>
  <r>
    <x v="1"/>
    <s v="1395/2014 "/>
    <x v="1"/>
    <s v="CLC_ORIGI"/>
    <s v="CLC_Atualiz"/>
    <x v="8"/>
    <x v="0"/>
    <d v="2014-05-07T15:14:00"/>
    <d v="2014-05-07T17:31:00"/>
    <s v="ORÇAMENTO"/>
    <d v="1899-12-30T02:17:00"/>
    <x v="454"/>
    <d v="1899-12-31T00:00:00"/>
    <s v="15:14"/>
  </r>
  <r>
    <x v="1"/>
    <s v="1395/2014 "/>
    <x v="1"/>
    <s v="SPO_ORIGI"/>
    <s v="SPO_Atualiz"/>
    <x v="5"/>
    <x v="0"/>
    <d v="2014-05-07T17:31:00"/>
    <d v="2014-05-08T17:22:00"/>
    <s v="Para informar a disponibilidade orçamentária."/>
    <d v="1899-12-30T23:51:00"/>
    <x v="462"/>
    <d v="1900-01-01T00:00:00"/>
    <s v="17:31"/>
  </r>
  <r>
    <x v="1"/>
    <s v="1395/2014 "/>
    <x v="1"/>
    <s v="COBRAS_ORIGI"/>
    <s v="COBRAS_Atualiz"/>
    <x v="40"/>
    <x v="0"/>
    <d v="2014-05-08T17:22:00"/>
    <d v="2014-05-12T15:27:00"/>
    <s v="Para informar."/>
    <d v="1900-01-02T22:05:00"/>
    <x v="158"/>
    <d v="1900-01-02T00:00:00"/>
    <s v="17:22"/>
  </r>
  <r>
    <x v="1"/>
    <s v="1395/2014 "/>
    <x v="1"/>
    <s v="SPO_ORIGI"/>
    <s v="SPO_Atualiz"/>
    <x v="5"/>
    <x v="0"/>
    <d v="2014-05-12T15:27:00"/>
    <d v="2014-05-12T18:38:00"/>
    <s v="Com a expectativa das inaugurações"/>
    <d v="1899-12-30T03:11:00"/>
    <x v="463"/>
    <d v="1899-12-31T00:00:00"/>
    <s v="15:27"/>
  </r>
  <r>
    <x v="1"/>
    <s v="1395/2014 "/>
    <x v="1"/>
    <s v="CO_ORIGI"/>
    <s v="CO_Atualiz"/>
    <x v="6"/>
    <x v="0"/>
    <d v="2014-05-12T18:38:00"/>
    <d v="2014-05-12T19:03:00"/>
    <s v="Com a informação."/>
    <d v="1899-12-30T00:25:00"/>
    <x v="196"/>
    <d v="1899-12-31T00:00:00"/>
    <s v="18:38"/>
  </r>
  <r>
    <x v="1"/>
    <s v="1395/2014 "/>
    <x v="1"/>
    <s v="SECOFC_ORIGI"/>
    <s v="SECOFC_Atualiz"/>
    <x v="7"/>
    <x v="0"/>
    <d v="2014-05-12T19:03:00"/>
    <d v="2014-05-12T20:35:00"/>
    <s v="Para ciência e encaminhamento"/>
    <d v="1899-12-30T01:32:00"/>
    <x v="464"/>
    <d v="1899-12-31T00:00:00"/>
    <s v="19:3"/>
  </r>
  <r>
    <x v="1"/>
    <s v="1395/2014 "/>
    <x v="1"/>
    <s v="CLC_ORIGI"/>
    <s v="CLC_Atualiz"/>
    <x v="8"/>
    <x v="0"/>
    <d v="2014-05-12T20:35:00"/>
    <d v="2014-05-14T14:26:00"/>
    <s v="Para formalização da contratação"/>
    <d v="1899-12-31T17:51:00"/>
    <x v="465"/>
    <d v="1900-01-02T00:00:00"/>
    <s v="20:35"/>
  </r>
  <r>
    <x v="1"/>
    <s v="1395/2014 "/>
    <x v="1"/>
    <s v="SC_ORIGI"/>
    <s v="SC_Atualiz"/>
    <x v="9"/>
    <x v="0"/>
    <d v="2014-05-14T14:26:00"/>
    <d v="2014-05-16T20:07:00"/>
    <s v="Para elaborar o Termo de Abertura de Licitação."/>
    <d v="1900-01-01T05:41:00"/>
    <x v="466"/>
    <d v="1900-01-02T00:00:00"/>
    <s v="14:26"/>
  </r>
  <r>
    <x v="1"/>
    <s v="1395/2014 "/>
    <x v="1"/>
    <s v="CLC_ORIGI"/>
    <s v="CLC_Atualiz"/>
    <x v="8"/>
    <x v="0"/>
    <d v="2014-05-16T20:07:00"/>
    <d v="2014-05-19T15:39:00"/>
    <s v="Com Termo de Abertura de Licitação"/>
    <d v="1900-01-01T19:32:00"/>
    <x v="467"/>
    <d v="1900-01-01T00:00:00"/>
    <s v="20:7"/>
  </r>
  <r>
    <x v="1"/>
    <s v="1395/2014 "/>
    <x v="1"/>
    <s v="SECADM_ORIGI"/>
    <s v="SECADM_Atualiz"/>
    <x v="4"/>
    <x v="0"/>
    <d v="2014-05-19T15:39:00"/>
    <d v="2014-05-19T16:42:00"/>
    <s v="Para autorizar o termo de abertura de licitação nº 85/14."/>
    <d v="1899-12-30T01:03:00"/>
    <x v="64"/>
    <d v="1899-12-31T00:00:00"/>
    <s v="15:39"/>
  </r>
  <r>
    <x v="1"/>
    <s v="1395/2014 "/>
    <x v="1"/>
    <s v="CLC_ORIGI"/>
    <s v="CLC_Atualiz"/>
    <x v="8"/>
    <x v="0"/>
    <d v="2014-05-19T16:42:00"/>
    <d v="2014-05-20T15:15:00"/>
    <s v="Ciente e de acordo com o contido no termo de abertura de licitação nº 85/2014"/>
    <d v="1899-12-30T22:33:00"/>
    <x v="468"/>
    <d v="1900-01-01T00:00:00"/>
    <s v="16:42"/>
  </r>
  <r>
    <x v="1"/>
    <s v="1395/2014 "/>
    <x v="1"/>
    <s v="SLIC_ORIGI"/>
    <s v="SLIC_Atualiz"/>
    <x v="27"/>
    <x v="0"/>
    <d v="2014-05-20T15:15:00"/>
    <d v="2014-05-28T17:51:00"/>
    <s v="Para elaborar a minuta do edital."/>
    <d v="1900-01-07T02:36:00"/>
    <x v="469"/>
    <d v="1900-01-06T00:00:00"/>
    <s v="15:15"/>
  </r>
  <r>
    <x v="1"/>
    <s v="1395/2014 "/>
    <x v="1"/>
    <s v="SCON_ORIGI"/>
    <s v="SCON_Atualiz"/>
    <x v="10"/>
    <x v="0"/>
    <d v="2014-05-28T17:51:00"/>
    <d v="2014-06-03T16:34:00"/>
    <s v="Para minutar contrato."/>
    <d v="1900-01-04T22:43:00"/>
    <x v="470"/>
    <n v="-17"/>
    <s v="17:51"/>
  </r>
  <r>
    <x v="1"/>
    <s v="1395/2014 "/>
    <x v="1"/>
    <s v="SGACI_ORIGI"/>
    <s v="SAPRE_Atualiz"/>
    <x v="29"/>
    <x v="1"/>
    <d v="2014-06-03T16:34:00"/>
    <d v="2014-06-03T16:41:00"/>
    <s v="A pedido."/>
    <d v="1899-12-30T00:07:00"/>
    <x v="437"/>
    <d v="1899-12-31T00:00:00"/>
    <s v="16:34"/>
  </r>
  <r>
    <x v="1"/>
    <s v="1395/2014 "/>
    <x v="1"/>
    <s v="SPO_ORIGI"/>
    <s v="SPO_Atualiz"/>
    <x v="5"/>
    <x v="0"/>
    <d v="2014-06-03T16:41:00"/>
    <d v="2014-06-03T18:13:00"/>
    <s v="Para adequa¿¿"/>
    <d v="1899-12-30T01:32:00"/>
    <x v="442"/>
    <d v="1899-12-31T00:00:00"/>
    <s v="16:41"/>
  </r>
  <r>
    <x v="1"/>
    <s v="1395/2014 "/>
    <x v="1"/>
    <s v="CO_ORIGI"/>
    <s v="CO_Atualiz"/>
    <x v="6"/>
    <x v="0"/>
    <d v="2014-06-03T18:13:00"/>
    <d v="2014-06-03T18:51:00"/>
    <s v="Com o pré-empenho."/>
    <d v="1899-12-30T00:38:00"/>
    <x v="471"/>
    <d v="1899-12-31T00:00:00"/>
    <s v="18:13"/>
  </r>
  <r>
    <x v="1"/>
    <s v="1395/2014 "/>
    <x v="1"/>
    <s v="SECOFC_ORIGI"/>
    <s v="SECOFC_Atualiz"/>
    <x v="7"/>
    <x v="0"/>
    <d v="2014-06-03T18:51:00"/>
    <d v="2014-06-04T13:50:00"/>
    <s v="Para ci¿ncia e encaminhamento ¿ Coordenadoria de Licita¿¿es e Contratos."/>
    <d v="1899-12-30T18:59:00"/>
    <x v="37"/>
    <d v="1900-01-01T00:00:00"/>
    <s v="18:51"/>
  </r>
  <r>
    <x v="1"/>
    <s v="1395/2014 "/>
    <x v="1"/>
    <s v="CLC_ORIGI"/>
    <s v="CLC_Atualiz"/>
    <x v="8"/>
    <x v="0"/>
    <d v="2014-06-04T13:50:00"/>
    <d v="2014-06-04T14:33:00"/>
    <s v="para demais providências."/>
    <d v="1899-12-30T00:43:00"/>
    <x v="472"/>
    <d v="1899-12-31T00:00:00"/>
    <s v="13:50"/>
  </r>
  <r>
    <x v="1"/>
    <s v="1395/2014 "/>
    <x v="1"/>
    <s v="SGACI_ORIGI"/>
    <s v="SAPRE_Atualiz"/>
    <x v="29"/>
    <x v="1"/>
    <d v="2014-06-04T14:33:00"/>
    <d v="2014-06-04T15:35:00"/>
    <s v="Tendo em vista que não faremos contrato solicito que seja excluído os foruns que serão inaugurados n"/>
    <d v="1899-12-30T01:02:00"/>
    <x v="473"/>
    <d v="1899-12-31T00:00:00"/>
    <s v="14:33"/>
  </r>
  <r>
    <x v="1"/>
    <s v="1395/2014 "/>
    <x v="1"/>
    <s v="CLC_ORIGI"/>
    <s v="CLC_Atualiz"/>
    <x v="8"/>
    <x v="0"/>
    <d v="2014-06-04T15:35:00"/>
    <d v="2014-06-04T15:58:00"/>
    <s v="Com a informação"/>
    <d v="1899-12-30T00:23:00"/>
    <x v="474"/>
    <d v="1899-12-31T00:00:00"/>
    <s v="15:35"/>
  </r>
  <r>
    <x v="1"/>
    <s v="1395/2014 "/>
    <x v="1"/>
    <s v="SC_ORIGI"/>
    <s v="SC_Atualiz"/>
    <x v="9"/>
    <x v="0"/>
    <d v="2014-06-04T15:58:00"/>
    <d v="2014-06-05T18:57:00"/>
    <s v="Retificar o termo de abertura de licitação excluindo os itens 1, 6,10, e 15 relativo aos fóruns elei"/>
    <d v="1899-12-31T02:59:00"/>
    <x v="475"/>
    <d v="1900-01-01T00:00:00"/>
    <s v="15:58"/>
  </r>
  <r>
    <x v="1"/>
    <s v="1395/2014 "/>
    <x v="1"/>
    <s v="CLC_ORIGI"/>
    <s v="CLC_Atualiz"/>
    <x v="8"/>
    <x v="0"/>
    <d v="2014-06-05T18:57:00"/>
    <d v="2014-06-06T18:37:00"/>
    <s v="com termo de abertura"/>
    <d v="1899-12-30T23:40:00"/>
    <x v="260"/>
    <d v="1900-01-01T00:00:00"/>
    <s v="18:57"/>
  </r>
  <r>
    <x v="1"/>
    <s v="1395/2014 "/>
    <x v="1"/>
    <s v="SLIC_ORIGI"/>
    <s v="SLIC_Atualiz"/>
    <x v="27"/>
    <x v="0"/>
    <d v="2014-06-06T18:37:00"/>
    <d v="2014-06-10T16:57:00"/>
    <s v="Para emitir edital de licitação de acordo com o termo de abertura retificado. Esclareço que já tem a"/>
    <d v="1900-01-02T22:20:00"/>
    <x v="476"/>
    <d v="1900-01-02T00:00:00"/>
    <s v="18:37"/>
  </r>
  <r>
    <x v="1"/>
    <s v="1395/2014 "/>
    <x v="1"/>
    <s v="CLC_ORIGI"/>
    <s v="CLC_Atualiz"/>
    <x v="8"/>
    <x v="0"/>
    <d v="2014-06-10T16:57:00"/>
    <d v="2014-06-11T14:55:00"/>
    <s v="Para análise da minuta do edital."/>
    <d v="1899-12-30T21:58:00"/>
    <x v="477"/>
    <d v="1900-01-01T00:00:00"/>
    <s v="16:57"/>
  </r>
  <r>
    <x v="1"/>
    <s v="1395/2014 "/>
    <x v="1"/>
    <s v="SECADM_ORIGI"/>
    <s v="SECADM_Atualiz"/>
    <x v="4"/>
    <x v="0"/>
    <d v="2014-06-11T14:55:00"/>
    <d v="2014-06-12T11:22:00"/>
    <s v="Submetemos à apreciação superior."/>
    <d v="1899-12-30T20:27:00"/>
    <x v="478"/>
    <d v="1900-01-01T00:00:00"/>
    <s v="14:55"/>
  </r>
  <r>
    <x v="1"/>
    <s v="1395/2014 "/>
    <x v="1"/>
    <s v="CPL_ORIGI"/>
    <s v="CPL_Atualiz"/>
    <x v="11"/>
    <x v="0"/>
    <d v="2014-06-12T11:22:00"/>
    <d v="2014-06-12T12:41:00"/>
    <s v="análise da minuta de edital"/>
    <d v="1899-12-30T01:19:00"/>
    <x v="67"/>
    <d v="1899-12-31T00:00:00"/>
    <s v="11:22"/>
  </r>
  <r>
    <x v="1"/>
    <s v="1395/2014 "/>
    <x v="1"/>
    <s v="ASSDG_ORIGI"/>
    <s v="ASSDG_Atualiz"/>
    <x v="12"/>
    <x v="0"/>
    <d v="2014-06-12T12:41:00"/>
    <d v="2014-06-13T15:56:00"/>
    <s v="para análise"/>
    <d v="1899-12-31T03:15:00"/>
    <x v="479"/>
    <d v="1900-01-01T00:00:00"/>
    <s v="12:41"/>
  </r>
  <r>
    <x v="1"/>
    <s v="1395/2014 "/>
    <x v="1"/>
    <s v="DG_ORIGI"/>
    <s v="DG_Atualiz"/>
    <x v="1"/>
    <x v="0"/>
    <d v="2014-06-13T15:56:00"/>
    <d v="2014-06-13T18:44:00"/>
    <s v="Com a análise da minuta do edital de licitação e seus anexos."/>
    <d v="1899-12-30T02:48:00"/>
    <x v="480"/>
    <d v="1899-12-31T00:00:00"/>
    <s v="15:56"/>
  </r>
  <r>
    <x v="1"/>
    <s v="1395/2014 "/>
    <x v="1"/>
    <s v="SLIC_ORIGI"/>
    <s v="SLIC_Atualiz"/>
    <x v="27"/>
    <x v="0"/>
    <d v="2014-06-13T18:44:00"/>
    <d v="2014-06-16T11:40:00"/>
    <s v="para publicação do edital"/>
    <d v="1900-01-01T16:56:00"/>
    <x v="481"/>
    <d v="1900-01-01T00:00:00"/>
    <s v="18:44"/>
  </r>
  <r>
    <x v="1"/>
    <s v="1395/2014 "/>
    <x v="1"/>
    <s v="CPL_ORIGI"/>
    <s v="CPL_Atualiz"/>
    <x v="11"/>
    <x v="0"/>
    <d v="2014-06-16T11:40:00"/>
    <d v="2014-06-16T12:47:00"/>
    <s v="Com edital, em definitivo, para assinatura."/>
    <d v="1899-12-30T01:07:00"/>
    <x v="49"/>
    <d v="1899-12-31T00:00:00"/>
    <s v="11:40"/>
  </r>
  <r>
    <x v="1"/>
    <s v="1395/2014 "/>
    <x v="1"/>
    <s v="SLIC_ORIGI"/>
    <s v="SLIC_Atualiz"/>
    <x v="27"/>
    <x v="0"/>
    <d v="2014-06-16T12:47:00"/>
    <d v="2014-06-18T15:53:00"/>
    <s v="Edital assinado."/>
    <d v="1900-01-01T03:06:00"/>
    <x v="482"/>
    <d v="1900-01-02T00:00:00"/>
    <s v="12:47"/>
  </r>
  <r>
    <x v="1"/>
    <s v="1395/2014 "/>
    <x v="1"/>
    <s v="CPL_ORIGI"/>
    <s v="CPL_Atualiz"/>
    <x v="11"/>
    <x v="0"/>
    <d v="2014-06-18T15:53:00"/>
    <d v="2014-07-09T17:06:00"/>
    <s v="Para aguardar a data de abertura do certame."/>
    <d v="1900-01-20T01:13:00"/>
    <x v="483"/>
    <n v="-8"/>
    <s v="15:53"/>
  </r>
  <r>
    <x v="1"/>
    <s v="1395/2014 "/>
    <x v="1"/>
    <s v="ASSDG_ORIGI"/>
    <s v="ASSDG_Atualiz"/>
    <x v="12"/>
    <x v="0"/>
    <d v="2014-07-09T17:06:00"/>
    <d v="2014-07-11T19:08:00"/>
    <s v="Para análise e homologação"/>
    <d v="1900-01-01T02:02:00"/>
    <x v="484"/>
    <d v="1900-01-02T00:00:00"/>
    <s v="17:6"/>
  </r>
  <r>
    <x v="1"/>
    <s v="1395/2014 "/>
    <x v="1"/>
    <s v="DG_ORIGI"/>
    <s v="DG_Atualiz"/>
    <x v="1"/>
    <x v="0"/>
    <d v="2014-07-11T19:08:00"/>
    <d v="2014-07-14T19:41:00"/>
    <s v="Com o parecer, para apreciação."/>
    <d v="1900-01-02T00:33:00"/>
    <x v="91"/>
    <d v="1900-01-01T00:00:00"/>
    <s v="19:8"/>
  </r>
  <r>
    <x v="1"/>
    <s v="1395/2014 "/>
    <x v="1"/>
    <s v="CO_ORIGI"/>
    <s v="CO_Atualiz"/>
    <x v="6"/>
    <x v="0"/>
    <d v="2014-07-14T19:41:00"/>
    <d v="2014-07-15T12:43:00"/>
    <s v="para empenhar"/>
    <d v="1899-12-30T17:02:00"/>
    <x v="485"/>
    <d v="1900-01-01T00:00:00"/>
    <s v="19:41"/>
  </r>
  <r>
    <x v="1"/>
    <s v="1395/2014 "/>
    <x v="1"/>
    <s v="ACO_ORIGI"/>
    <s v="ACO_Atualiz"/>
    <x v="13"/>
    <x v="0"/>
    <d v="2014-07-15T12:43:00"/>
    <d v="2014-07-15T17:51:00"/>
    <s v="Para emissão de notas de empenho."/>
    <d v="1899-12-30T05:08:00"/>
    <x v="486"/>
    <d v="1899-12-31T00:00:00"/>
    <s v="12:43"/>
  </r>
  <r>
    <x v="1"/>
    <s v="1395/2014 "/>
    <x v="1"/>
    <s v="SGACI_ORIGI"/>
    <s v="SAPRE_Atualiz"/>
    <x v="29"/>
    <x v="1"/>
    <d v="2014-07-15T17:51:00"/>
    <d v="2014-10-16T14:23:00"/>
    <s v="A pedido."/>
    <d v="1900-04-01T20:32:00"/>
    <x v="487"/>
    <d v="1900-01-01T00:00:00"/>
    <s v="17:51"/>
  </r>
  <r>
    <x v="1"/>
    <s v="1395/2014 "/>
    <x v="1"/>
    <s v="COBRAS_ORIGI"/>
    <s v="COBRAS_Atualiz"/>
    <x v="40"/>
    <x v="0"/>
    <d v="2014-10-16T14:23:00"/>
    <d v="2014-10-16T17:27:00"/>
    <s v="Para informar"/>
    <d v="1899-12-30T03:04:00"/>
    <x v="488"/>
    <d v="1899-12-31T00:00:00"/>
    <s v="14:23"/>
  </r>
  <r>
    <x v="1"/>
    <s v="1395/2014 "/>
    <x v="1"/>
    <s v="SGACI_ORIGI"/>
    <s v="SAPRE_Atualiz"/>
    <x v="29"/>
    <x v="1"/>
    <d v="2014-10-16T17:27:00"/>
    <d v="2014-10-17T17:10:00"/>
    <s v="Com a informação."/>
    <d v="1899-12-30T23:43:00"/>
    <x v="489"/>
    <d v="1900-01-01T00:00:00"/>
    <s v="17:27"/>
  </r>
  <r>
    <x v="1"/>
    <s v="1395/2014 "/>
    <x v="1"/>
    <s v="SPO_ORIGI"/>
    <s v="SPO_Atualiz"/>
    <x v="5"/>
    <x v="0"/>
    <d v="2014-10-17T17:10:00"/>
    <d v="2014-10-17T17:31:00"/>
    <s v="Com a informação"/>
    <d v="1899-12-30T00:21:00"/>
    <x v="490"/>
    <d v="1899-12-31T00:00:00"/>
    <s v="17:10"/>
  </r>
  <r>
    <x v="1"/>
    <s v="1395/2014 "/>
    <x v="1"/>
    <s v="CO_ORIGI"/>
    <s v="CO_Atualiz"/>
    <x v="6"/>
    <x v="0"/>
    <d v="2014-10-17T17:31:00"/>
    <d v="2014-10-17T18:01:00"/>
    <s v="Com a informação."/>
    <d v="1899-12-30T00:30:00"/>
    <x v="419"/>
    <d v="1899-12-31T00:00:00"/>
    <s v="17:31"/>
  </r>
  <r>
    <x v="1"/>
    <s v="1395/2014 "/>
    <x v="1"/>
    <s v="ACO_ORIGI"/>
    <s v="ACO_Atualiz"/>
    <x v="13"/>
    <x v="0"/>
    <d v="2014-10-17T18:01:00"/>
    <d v="2014-10-20T13:14:00"/>
    <s v="Para emissão de nota de empenho."/>
    <d v="1900-01-01T19:13:00"/>
    <x v="491"/>
    <d v="1900-01-01T00:00:00"/>
    <s v="18:1"/>
  </r>
  <r>
    <x v="1"/>
    <s v="5966/2012"/>
    <x v="1"/>
    <s v="SMOEP_ORIGI"/>
    <s v="SMIC_Atualiz"/>
    <x v="28"/>
    <x v="1"/>
    <d v="2012-08-27T11:46:00"/>
    <d v="2012-08-28T11:46:00"/>
    <s v="-"/>
    <d v="1899-12-31T00:00:00"/>
    <x v="0"/>
    <d v="1900-01-01T00:00:00"/>
    <s v="11:46"/>
  </r>
  <r>
    <x v="1"/>
    <s v="5966/2012"/>
    <x v="1"/>
    <s v="CAA_ORIGI"/>
    <s v="CIP_Atualiz"/>
    <x v="3"/>
    <x v="1"/>
    <d v="2012-08-28T11:46:00"/>
    <d v="2012-08-29T17:06:00"/>
    <s v="Para análise e encaminamentos."/>
    <d v="1899-12-31T05:20:00"/>
    <x v="492"/>
    <d v="1900-01-01T00:00:00"/>
    <s v="11:46"/>
  </r>
  <r>
    <x v="1"/>
    <s v="5966/2012"/>
    <x v="1"/>
    <s v="SMOEP_ORIGI"/>
    <s v="SMIC_Atualiz"/>
    <x v="28"/>
    <x v="1"/>
    <d v="2012-08-29T17:06:00"/>
    <d v="2012-10-20T14:33:00"/>
    <s v="Para informar possibilidade de inserção de um orçamento dos serviços ou,se for o caso,anexar fotos"/>
    <d v="1900-02-19T21:27:00"/>
    <x v="493"/>
    <n v="-6"/>
    <s v="17:6"/>
  </r>
  <r>
    <x v="1"/>
    <s v="5966/2012"/>
    <x v="1"/>
    <s v="CAA_ORIGI"/>
    <s v="CIP_Atualiz"/>
    <x v="3"/>
    <x v="1"/>
    <d v="2012-10-20T14:33:00"/>
    <d v="2012-10-20T16:09:00"/>
    <s v="Para os encaminhamentos."/>
    <d v="1899-12-30T01:36:00"/>
    <x v="11"/>
    <d v="1899-12-30T00:00:00"/>
    <s v="14:33"/>
  </r>
  <r>
    <x v="1"/>
    <s v="5966/2012"/>
    <x v="1"/>
    <s v="SECADM_ORIGI"/>
    <s v="SECADM_Atualiz"/>
    <x v="4"/>
    <x v="0"/>
    <d v="2012-10-20T16:09:00"/>
    <d v="2012-10-22T14:50:00"/>
    <s v="Segue para os procedimentos necessários à contratação, conforme projeto b ico."/>
    <d v="1899-12-31T22:41:00"/>
    <x v="494"/>
    <d v="1899-12-31T00:00:00"/>
    <s v="16:9"/>
  </r>
  <r>
    <x v="1"/>
    <s v="5966/2012"/>
    <x v="1"/>
    <s v="ACO_ORIGI"/>
    <s v="ACO_Atualiz"/>
    <x v="13"/>
    <x v="0"/>
    <d v="2012-10-22T14:50:00"/>
    <d v="2012-10-23T17:31:00"/>
    <s v="Para informar disponibilidade orçamentária."/>
    <d v="1899-12-31T02:41:00"/>
    <x v="495"/>
    <d v="1900-01-01T00:00:00"/>
    <s v="14:50"/>
  </r>
  <r>
    <x v="1"/>
    <s v="5966/2012"/>
    <x v="1"/>
    <s v="CO_ORIGI"/>
    <s v="CO_Atualiz"/>
    <x v="6"/>
    <x v="0"/>
    <d v="2012-10-23T17:31:00"/>
    <d v="2012-10-23T18:26:00"/>
    <s v="Com os pré-empenhos."/>
    <d v="1899-12-30T00:55:00"/>
    <x v="496"/>
    <d v="1899-12-31T00:00:00"/>
    <s v="17:31"/>
  </r>
  <r>
    <x v="1"/>
    <s v="5966/2012"/>
    <x v="1"/>
    <s v="SECOFC_ORIGI"/>
    <s v="SECOFC_Atualiz"/>
    <x v="7"/>
    <x v="0"/>
    <d v="2012-10-23T18:26:00"/>
    <d v="2012-10-23T21:22:00"/>
    <s v="Para ciência e encaminhamento."/>
    <d v="1899-12-30T02:56:00"/>
    <x v="497"/>
    <d v="1899-12-31T00:00:00"/>
    <s v="18:26"/>
  </r>
  <r>
    <x v="1"/>
    <s v="5966/2012"/>
    <x v="1"/>
    <s v="CLC_ORIGI"/>
    <s v="CLC_Atualiz"/>
    <x v="8"/>
    <x v="0"/>
    <d v="2012-10-23T21:22:00"/>
    <d v="2012-10-24T15:14:00"/>
    <s v="Para providências"/>
    <d v="1899-12-30T17:52:00"/>
    <x v="498"/>
    <d v="1900-01-01T00:00:00"/>
    <s v="21:22"/>
  </r>
  <r>
    <x v="1"/>
    <s v="5966/2012"/>
    <x v="1"/>
    <s v="SC_ORIGI"/>
    <s v="SC_Atualiz"/>
    <x v="9"/>
    <x v="0"/>
    <d v="2012-10-24T15:14:00"/>
    <d v="2012-12-04T13:35:00"/>
    <s v="Para verificar a possibilidade de obtenção de outros orçamentos."/>
    <d v="1900-02-08T22:21:00"/>
    <x v="499"/>
    <n v="-11"/>
    <s v="15:14"/>
  </r>
  <r>
    <x v="1"/>
    <s v="5966/2012"/>
    <x v="1"/>
    <s v="CLC_ORIGI"/>
    <s v="CLC_Atualiz"/>
    <x v="8"/>
    <x v="0"/>
    <d v="2012-12-04T13:35:00"/>
    <d v="2012-12-05T14:05:00"/>
    <s v="Com a informação."/>
    <d v="1899-12-31T00:30:00"/>
    <x v="101"/>
    <d v="1900-01-01T00:00:00"/>
    <s v="13:35"/>
  </r>
  <r>
    <x v="1"/>
    <s v="5966/2012"/>
    <x v="1"/>
    <s v="SPO_ORIGI"/>
    <s v="SPO_Atualiz"/>
    <x v="5"/>
    <x v="0"/>
    <d v="2012-12-05T14:05:00"/>
    <d v="2012-12-05T19:12:00"/>
    <s v="Para reforço de disponibilidade orçamentária."/>
    <d v="1899-12-30T05:07:00"/>
    <x v="500"/>
    <d v="1899-12-31T00:00:00"/>
    <s v="14:5"/>
  </r>
  <r>
    <x v="1"/>
    <s v="5966/2012"/>
    <x v="1"/>
    <s v="SC_ORIGI"/>
    <s v="SC_Atualiz"/>
    <x v="9"/>
    <x v="0"/>
    <d v="2012-12-05T19:12:00"/>
    <d v="2012-12-11T17:34:00"/>
    <s v="Considerando as classificações diferentes para aquisição e reforma, conforme demonstrado no doc."/>
    <d v="1900-01-04T22:22:00"/>
    <x v="501"/>
    <d v="1900-01-04T00:00:00"/>
    <s v="19:12"/>
  </r>
  <r>
    <x v="1"/>
    <s v="5966/2012"/>
    <x v="1"/>
    <s v="CLC_ORIGI"/>
    <s v="CLC_Atualiz"/>
    <x v="8"/>
    <x v="0"/>
    <d v="2012-12-11T17:34:00"/>
    <d v="2012-12-12T13:47:00"/>
    <s v="Com a informação."/>
    <d v="1899-12-30T20:13:00"/>
    <x v="319"/>
    <d v="1900-01-01T00:00:00"/>
    <s v="17:34"/>
  </r>
  <r>
    <x v="1"/>
    <s v="5966/2012"/>
    <x v="1"/>
    <s v="SMOEP_ORIGI"/>
    <s v="SMIC_Atualiz"/>
    <x v="28"/>
    <x v="1"/>
    <d v="2012-12-12T13:47:00"/>
    <d v="2012-12-13T17:40:00"/>
    <s v="Para informar."/>
    <d v="1899-12-31T03:53:00"/>
    <x v="502"/>
    <d v="1900-01-01T00:00:00"/>
    <s v="13:47"/>
  </r>
  <r>
    <x v="1"/>
    <s v="5966/2012"/>
    <x v="1"/>
    <s v="CLC_ORIGI"/>
    <s v="CLC_Atualiz"/>
    <x v="8"/>
    <x v="0"/>
    <d v="2012-12-13T17:40:00"/>
    <d v="2012-12-13T20:05:00"/>
    <s v="Com a informção"/>
    <d v="1899-12-30T02:25:00"/>
    <x v="219"/>
    <d v="1899-12-31T00:00:00"/>
    <s v="17:40"/>
  </r>
  <r>
    <x v="1"/>
    <s v="5966/2012"/>
    <x v="1"/>
    <s v="SMOEP_ORIGI"/>
    <s v="SMIC_Atualiz"/>
    <x v="28"/>
    <x v="1"/>
    <d v="2012-12-13T20:05:00"/>
    <d v="2012-12-21T18:25:00"/>
    <s v="Com informação."/>
    <d v="1900-01-06T22:20:00"/>
    <x v="503"/>
    <d v="1900-01-03T00:00:00"/>
    <s v="20:5"/>
  </r>
  <r>
    <x v="1"/>
    <s v="5966/2012"/>
    <x v="1"/>
    <s v="CO_ORIGI"/>
    <s v="CO_Atualiz"/>
    <x v="6"/>
    <x v="0"/>
    <d v="2012-12-21T18:25:00"/>
    <d v="2012-12-21T18:45:00"/>
    <s v="Para anulação de pré-empenho visto que o serviço não será contratadom neste ano."/>
    <d v="1899-12-30T00:20:00"/>
    <x v="121"/>
    <d v="1899-12-30T00:00:00"/>
    <s v="18:25"/>
  </r>
  <r>
    <x v="1"/>
    <s v="5966/2012"/>
    <x v="1"/>
    <s v="SPO_ORIGI"/>
    <s v="SPO_Atualiz"/>
    <x v="5"/>
    <x v="0"/>
    <d v="2012-12-21T18:45:00"/>
    <d v="2012-12-26T12:04:00"/>
    <s v="Para anulação de pré-empenho"/>
    <d v="1900-01-03T17:19:00"/>
    <x v="504"/>
    <d v="1899-12-30T00:00:00"/>
    <s v="18:45"/>
  </r>
  <r>
    <x v="1"/>
    <s v="5966/2012"/>
    <x v="1"/>
    <s v="SECOFC_ORIGI"/>
    <s v="SECOFC_Atualiz"/>
    <x v="7"/>
    <x v="0"/>
    <d v="2012-12-26T12:04:00"/>
    <d v="2012-12-26T15:17:00"/>
    <s v="Com a informação."/>
    <d v="1899-12-30T03:13:00"/>
    <x v="123"/>
    <d v="1899-12-30T00:00:00"/>
    <s v="12:4"/>
  </r>
  <r>
    <x v="1"/>
    <s v="5966/2012"/>
    <x v="1"/>
    <s v="SECADM_ORIGI"/>
    <s v="SECADM_Atualiz"/>
    <x v="4"/>
    <x v="0"/>
    <d v="2012-12-26T15:17:00"/>
    <d v="2012-12-26T16:53:00"/>
    <s v="Com informação."/>
    <d v="1899-12-30T01:36:00"/>
    <x v="505"/>
    <d v="1899-12-30T00:00:00"/>
    <s v="15:17"/>
  </r>
  <r>
    <x v="1"/>
    <s v="5966/2012"/>
    <x v="1"/>
    <s v="CAA_ORIGI"/>
    <s v="CIP_Atualiz"/>
    <x v="3"/>
    <x v="1"/>
    <d v="2012-12-26T16:53:00"/>
    <d v="2013-01-14T18:02:00"/>
    <s v="Em devolução com a anulação do pré-empenho."/>
    <d v="1900-01-18T01:09:00"/>
    <x v="506"/>
    <d v="1900-08-15T00:00:00"/>
    <s v="16:53"/>
  </r>
  <r>
    <x v="1"/>
    <s v="5966/2012"/>
    <x v="1"/>
    <s v="SMOEP_ORIGI"/>
    <s v="SMIC_Atualiz"/>
    <x v="28"/>
    <x v="1"/>
    <d v="2013-01-14T18:02:00"/>
    <d v="2013-01-14T18:46:00"/>
    <s v="Para ciência e reiterar o pedido de contratação neste exercício 2013."/>
    <d v="1899-12-30T00:44:00"/>
    <x v="507"/>
    <d v="1899-12-31T00:00:00"/>
    <s v="18:2"/>
  </r>
  <r>
    <x v="1"/>
    <s v="5966/2012"/>
    <x v="1"/>
    <s v="CAA_ORIGI"/>
    <s v="CIP_Atualiz"/>
    <x v="3"/>
    <x v="1"/>
    <d v="2013-01-14T18:46:00"/>
    <d v="2013-01-15T12:54:00"/>
    <s v="Para encaminhamentos."/>
    <d v="1899-12-30T18:08:00"/>
    <x v="508"/>
    <d v="1900-01-01T00:00:00"/>
    <s v="18:46"/>
  </r>
  <r>
    <x v="1"/>
    <s v="5966/2012"/>
    <x v="1"/>
    <s v="CLC_ORIGI"/>
    <s v="CLC_Atualiz"/>
    <x v="8"/>
    <x v="0"/>
    <d v="2013-01-15T12:54:00"/>
    <d v="2013-01-15T15:53:00"/>
    <s v="Para dar sequência aos procedimentos de contratação neste exercício."/>
    <d v="1899-12-30T02:59:00"/>
    <x v="509"/>
    <d v="1899-12-31T00:00:00"/>
    <s v="12:54"/>
  </r>
  <r>
    <x v="1"/>
    <s v="5966/2012"/>
    <x v="1"/>
    <s v="SPO_ORIGI"/>
    <s v="SPO_Atualiz"/>
    <x v="5"/>
    <x v="0"/>
    <d v="2013-01-15T15:53:00"/>
    <d v="2013-01-15T16:48:00"/>
    <s v="Para informar a disponibilidade orçamentária."/>
    <d v="1899-12-30T00:55:00"/>
    <x v="510"/>
    <d v="1899-12-31T00:00:00"/>
    <s v="15:53"/>
  </r>
  <r>
    <x v="1"/>
    <s v="5966/2012"/>
    <x v="1"/>
    <s v="SC_ORIGI"/>
    <s v="SC_Atualiz"/>
    <x v="9"/>
    <x v="0"/>
    <d v="2013-01-15T16:48:00"/>
    <d v="2013-01-22T14:47:00"/>
    <s v="Para cotação. Após, volte."/>
    <d v="1900-01-05T21:59:00"/>
    <x v="511"/>
    <d v="1900-01-05T00:00:00"/>
    <s v="16:48"/>
  </r>
  <r>
    <x v="1"/>
    <s v="5966/2012"/>
    <x v="1"/>
    <s v="CLC_ORIGI"/>
    <s v="CLC_Atualiz"/>
    <x v="8"/>
    <x v="0"/>
    <d v="2013-01-22T14:47:00"/>
    <d v="2013-01-22T16:37:00"/>
    <s v="Para análise do orçamento"/>
    <d v="1899-12-30T01:50:00"/>
    <x v="95"/>
    <d v="1899-12-31T00:00:00"/>
    <s v="14:47"/>
  </r>
  <r>
    <x v="1"/>
    <s v="5966/2012"/>
    <x v="1"/>
    <s v="SPO_ORIGI"/>
    <s v="SPO_Atualiz"/>
    <x v="5"/>
    <x v="0"/>
    <d v="2013-01-22T16:37:00"/>
    <d v="2013-03-01T19:48:00"/>
    <s v="Para informar disponibilidade orçamentária."/>
    <d v="1900-02-06T03:11:00"/>
    <x v="512"/>
    <n v="-16"/>
    <s v="16:37"/>
  </r>
  <r>
    <x v="1"/>
    <s v="5966/2012"/>
    <x v="1"/>
    <s v="CO_ORIGI"/>
    <s v="CO_Atualiz"/>
    <x v="6"/>
    <x v="0"/>
    <d v="2013-03-01T19:48:00"/>
    <d v="2013-03-04T14:42:00"/>
    <s v="Com o pré-empenho."/>
    <d v="1900-01-01T18:54:00"/>
    <x v="513"/>
    <d v="1900-01-01T00:00:00"/>
    <s v="19:48"/>
  </r>
  <r>
    <x v="1"/>
    <s v="5966/2012"/>
    <x v="1"/>
    <s v="SECOFC_ORIGI"/>
    <s v="SECOFC_Atualiz"/>
    <x v="7"/>
    <x v="0"/>
    <d v="2013-03-04T14:42:00"/>
    <d v="2013-03-04T15:27:00"/>
    <s v="Para solicitar autorização."/>
    <d v="1899-12-30T00:45:00"/>
    <x v="276"/>
    <d v="1899-12-31T00:00:00"/>
    <s v="14:42"/>
  </r>
  <r>
    <x v="1"/>
    <s v="5966/2012"/>
    <x v="1"/>
    <s v="CLC_ORIGI"/>
    <s v="CLC_Atualiz"/>
    <x v="8"/>
    <x v="0"/>
    <d v="2013-03-04T15:27:00"/>
    <d v="2013-03-04T18:36:00"/>
    <s v="com informação, para providências"/>
    <d v="1899-12-30T03:09:00"/>
    <x v="514"/>
    <d v="1899-12-31T00:00:00"/>
    <s v="15:27"/>
  </r>
  <r>
    <x v="1"/>
    <s v="5966/2012"/>
    <x v="1"/>
    <s v="SC_ORIGI"/>
    <s v="SC_Atualiz"/>
    <x v="9"/>
    <x v="0"/>
    <d v="2013-03-04T18:36:00"/>
    <d v="2013-03-11T18:34:00"/>
    <s v="Para formalizar a contratação."/>
    <d v="1900-01-05T23:58:00"/>
    <x v="239"/>
    <d v="1900-01-05T00:00:00"/>
    <s v="18:36"/>
  </r>
  <r>
    <x v="1"/>
    <s v="5966/2012"/>
    <x v="1"/>
    <s v="CLC_ORIGI"/>
    <s v="CLC_Atualiz"/>
    <x v="8"/>
    <x v="0"/>
    <d v="2013-03-11T18:34:00"/>
    <d v="2013-03-12T14:09:00"/>
    <s v="Com a informação."/>
    <d v="1899-12-30T19:35:00"/>
    <x v="515"/>
    <d v="1900-01-01T00:00:00"/>
    <s v="18:34"/>
  </r>
  <r>
    <x v="1"/>
    <s v="5966/2012"/>
    <x v="1"/>
    <s v="SECADM_ORIGI"/>
    <s v="SECADM_Atualiz"/>
    <x v="4"/>
    <x v="0"/>
    <d v="2013-03-12T14:09:00"/>
    <d v="2013-03-12T17:25:00"/>
    <s v="Para autorizar a contratação direta."/>
    <d v="1899-12-30T03:16:00"/>
    <x v="516"/>
    <d v="1899-12-31T00:00:00"/>
    <s v="14:9"/>
  </r>
  <r>
    <x v="1"/>
    <s v="5966/2012"/>
    <x v="1"/>
    <s v="DG_ORIGI"/>
    <s v="DG_Atualiz"/>
    <x v="1"/>
    <x v="0"/>
    <d v="2013-03-12T17:25:00"/>
    <d v="2013-03-12T20:12:00"/>
    <s v="Solicita autorização para a contratação por dispensa de licitação."/>
    <d v="1899-12-30T02:47:00"/>
    <x v="517"/>
    <d v="1899-12-31T00:00:00"/>
    <s v="17:25"/>
  </r>
  <r>
    <x v="1"/>
    <s v="5966/2012"/>
    <x v="1"/>
    <s v="CO_ORIGI"/>
    <s v="CO_Atualiz"/>
    <x v="6"/>
    <x v="0"/>
    <d v="2013-03-12T20:12:00"/>
    <d v="2013-03-13T13:16:00"/>
    <s v="Para empenhar"/>
    <d v="1899-12-30T17:04:00"/>
    <x v="518"/>
    <d v="1900-01-01T00:00:00"/>
    <s v="20:12"/>
  </r>
  <r>
    <x v="1"/>
    <s v="6832/2015"/>
    <x v="1"/>
    <s v="SMOEP_ORIGI"/>
    <s v="SMIC_Atualiz"/>
    <x v="28"/>
    <x v="1"/>
    <d v="2015-09-25T17:35:00"/>
    <d v="2015-09-30T17:35:00"/>
    <s v="-"/>
    <d v="1900-01-04T00:00:00"/>
    <x v="519"/>
    <d v="1900-01-03T00:00:00"/>
    <s v="17:35"/>
  </r>
  <r>
    <x v="1"/>
    <s v="6832/2015"/>
    <x v="1"/>
    <s v="CAA_ORIGI"/>
    <s v="CIP_Atualiz"/>
    <x v="3"/>
    <x v="1"/>
    <d v="2015-09-30T17:35:00"/>
    <d v="2015-10-01T15:33:00"/>
    <s v="Para análise e encaminhamentos."/>
    <d v="1899-12-30T21:58:00"/>
    <x v="477"/>
    <n v="-20"/>
    <s v="17:35"/>
  </r>
  <r>
    <x v="1"/>
    <s v="6832/2015"/>
    <x v="1"/>
    <s v="SMOEP_ORIGI"/>
    <s v="SMIC_Atualiz"/>
    <x v="28"/>
    <x v="1"/>
    <d v="2015-10-01T15:33:00"/>
    <d v="2015-10-08T15:17:00"/>
    <s v="informar"/>
    <d v="1900-01-05T23:44:00"/>
    <x v="520"/>
    <d v="1900-01-05T00:00:00"/>
    <s v="15:33"/>
  </r>
  <r>
    <x v="1"/>
    <s v="6832/2015"/>
    <x v="1"/>
    <s v="CAA_ORIGI"/>
    <s v="CIP_Atualiz"/>
    <x v="3"/>
    <x v="1"/>
    <d v="2015-10-08T15:17:00"/>
    <d v="2015-10-19T12:27:00"/>
    <s v="Para encaminhamentos."/>
    <d v="1900-01-09T21:10:00"/>
    <x v="521"/>
    <d v="1900-01-06T00:00:00"/>
    <s v="15:17"/>
  </r>
  <r>
    <x v="1"/>
    <s v="6832/2015"/>
    <x v="1"/>
    <s v="SECADM_ORIGI"/>
    <s v="SECADM_Atualiz"/>
    <x v="4"/>
    <x v="0"/>
    <d v="2015-10-19T12:27:00"/>
    <d v="2015-10-19T18:54:00"/>
    <s v="Para análise."/>
    <d v="1899-12-30T06:27:00"/>
    <x v="522"/>
    <d v="1899-12-31T00:00:00"/>
    <s v="12:27"/>
  </r>
  <r>
    <x v="1"/>
    <s v="6832/2015"/>
    <x v="1"/>
    <s v="SECTI_ORIGI"/>
    <s v="SECTI_Atualiz"/>
    <x v="41"/>
    <x v="0"/>
    <d v="2015-10-19T18:54:00"/>
    <d v="2015-10-20T14:15:00"/>
    <s v="Encaminha-se para apreciação e especificação técnica do objeto."/>
    <d v="1899-12-30T19:21:00"/>
    <x v="523"/>
    <d v="1900-01-01T00:00:00"/>
    <s v="18:54"/>
  </r>
  <r>
    <x v="1"/>
    <s v="6832/2015"/>
    <x v="1"/>
    <s v="ASSTI_ORIGI"/>
    <s v="ASSTI_Atualiz"/>
    <x v="42"/>
    <x v="0"/>
    <d v="2015-10-20T14:15:00"/>
    <d v="2015-10-20T19:34:00"/>
    <s v="Para cadastrar a demanda."/>
    <d v="1899-12-30T05:19:00"/>
    <x v="524"/>
    <d v="1899-12-31T00:00:00"/>
    <s v="14:15"/>
  </r>
  <r>
    <x v="1"/>
    <s v="6832/2015"/>
    <x v="1"/>
    <s v="SECTI_ORIGI"/>
    <s v="SECTI_Atualiz"/>
    <x v="41"/>
    <x v="0"/>
    <d v="2015-10-20T19:34:00"/>
    <d v="2015-10-22T07:35:00"/>
    <s v="Para encaminhamento"/>
    <d v="1899-12-31T12:01:00"/>
    <x v="525"/>
    <d v="1900-01-02T00:00:00"/>
    <s v="19:34"/>
  </r>
  <r>
    <x v="1"/>
    <s v="6832/2015"/>
    <x v="1"/>
    <s v="CSUP_ORIGI"/>
    <s v="CSUP_Atualiz"/>
    <x v="43"/>
    <x v="0"/>
    <d v="2015-10-22T07:35:00"/>
    <d v="2015-10-22T14:49:00"/>
    <s v="Encaminhar à SESOPpara providências."/>
    <d v="1899-12-30T07:14:00"/>
    <x v="526"/>
    <d v="1899-12-31T00:00:00"/>
    <s v="7:35"/>
  </r>
  <r>
    <x v="1"/>
    <s v="6832/2015"/>
    <x v="1"/>
    <s v="SESOP_ORIGI"/>
    <s v="SESOP_Atualiz"/>
    <x v="44"/>
    <x v="0"/>
    <d v="2015-10-22T14:49:00"/>
    <d v="2015-12-11T15:33:00"/>
    <s v="para análise e providências;"/>
    <d v="1900-02-18T00:44:00"/>
    <x v="527"/>
    <n v="-6"/>
    <s v="14:49"/>
  </r>
  <r>
    <x v="1"/>
    <s v="6832/2015"/>
    <x v="1"/>
    <s v="CSUP_ORIGI"/>
    <s v="CSUP_Atualiz"/>
    <x v="43"/>
    <x v="0"/>
    <d v="2015-12-11T15:33:00"/>
    <d v="2015-12-11T16:04:00"/>
    <s v="Para demais providências."/>
    <d v="1899-12-30T00:31:00"/>
    <x v="77"/>
    <d v="1899-12-31T00:00:00"/>
    <s v="15:33"/>
  </r>
  <r>
    <x v="1"/>
    <s v="6832/2015"/>
    <x v="1"/>
    <s v="CGEU_ORIGI"/>
    <s v="CGEU_Atualiz"/>
    <x v="45"/>
    <x v="0"/>
    <d v="2015-12-11T16:04:00"/>
    <d v="2015-12-16T15:05:00"/>
    <s v="Para informar."/>
    <d v="1900-01-03T23:01:00"/>
    <x v="528"/>
    <d v="1900-01-03T00:00:00"/>
    <s v="16:4"/>
  </r>
  <r>
    <x v="1"/>
    <s v="6832/2015"/>
    <x v="1"/>
    <s v="SECTI_ORIGI"/>
    <s v="SECTI_Atualiz"/>
    <x v="41"/>
    <x v="0"/>
    <d v="2015-12-16T15:05:00"/>
    <d v="2015-12-17T12:58:00"/>
    <s v="Para providências"/>
    <d v="1899-12-30T21:53:00"/>
    <x v="336"/>
    <d v="1900-01-01T00:00:00"/>
    <s v="15:5"/>
  </r>
  <r>
    <x v="1"/>
    <s v="6832/2015"/>
    <x v="1"/>
    <s v="SECADM_ORIGI"/>
    <s v="SECADM_Atualiz"/>
    <x v="4"/>
    <x v="0"/>
    <d v="2015-12-17T12:58:00"/>
    <d v="2015-12-17T16:08:00"/>
    <s v="Com a informação."/>
    <d v="1899-12-30T03:10:00"/>
    <x v="529"/>
    <d v="1899-12-31T00:00:00"/>
    <s v="12:58"/>
  </r>
  <r>
    <x v="1"/>
    <s v="6832/2015"/>
    <x v="1"/>
    <s v="SMOP_ORIGI"/>
    <s v="SMIC_Atualiz"/>
    <x v="28"/>
    <x v="1"/>
    <d v="2015-12-17T16:08:00"/>
    <d v="2016-04-01T16:56:00"/>
    <s v="Segue em atendimento ao despacho exarado no doc.247432"/>
    <d v="1900-04-15T00:48:00"/>
    <x v="530"/>
    <d v="1900-08-10T00:00:00"/>
    <s v="16:8"/>
  </r>
  <r>
    <x v="1"/>
    <s v="6832/2015"/>
    <x v="1"/>
    <s v="CIP_ORIGI"/>
    <s v="CIP_Atualiz"/>
    <x v="3"/>
    <x v="1"/>
    <d v="2016-04-01T16:56:00"/>
    <d v="2016-04-20T14:37:00"/>
    <s v="Para ciência e encaminhamentos."/>
    <d v="1900-01-17T21:41:00"/>
    <x v="531"/>
    <d v="1900-01-13T00:00:00"/>
    <s v="16:56"/>
  </r>
  <r>
    <x v="1"/>
    <s v="6832/2015"/>
    <x v="1"/>
    <s v="SECADM_ORIGI"/>
    <s v="SECADM_Atualiz"/>
    <x v="4"/>
    <x v="0"/>
    <d v="2016-04-20T14:37:00"/>
    <d v="2016-04-27T20:09:00"/>
    <s v="Tendo em vista a necessidade do software AUTOCAD para os trabalhos de engenharia deste TRE, segue"/>
    <d v="1900-01-06T05:32:00"/>
    <x v="532"/>
    <d v="1900-01-04T00:00:00"/>
    <s v="14:37"/>
  </r>
  <r>
    <x v="1"/>
    <s v="6832/2015"/>
    <x v="1"/>
    <s v="SECTI_ORIGI"/>
    <s v="SECTI_Atualiz"/>
    <x v="41"/>
    <x v="0"/>
    <d v="2016-04-27T20:09:00"/>
    <d v="2016-05-02T17:22:00"/>
    <s v="para elaboração do projeto b ico"/>
    <d v="1900-01-03T21:13:00"/>
    <x v="533"/>
    <n v="-18"/>
    <s v="20:9"/>
  </r>
  <r>
    <x v="1"/>
    <s v="6832/2015"/>
    <x v="1"/>
    <s v="CSUP_ORIGI"/>
    <s v="CSUP_Atualiz"/>
    <x v="43"/>
    <x v="0"/>
    <d v="2016-05-02T17:22:00"/>
    <d v="2016-05-03T14:47:00"/>
    <s v="Encaminhar à SESOPpara informar."/>
    <d v="1899-12-30T21:25:00"/>
    <x v="534"/>
    <d v="1900-01-01T00:00:00"/>
    <s v="17:22"/>
  </r>
  <r>
    <x v="1"/>
    <s v="6832/2015"/>
    <x v="1"/>
    <s v="SESOP_ORIGI"/>
    <s v="SESOP_Atualiz"/>
    <x v="44"/>
    <x v="0"/>
    <d v="2016-05-03T14:47:00"/>
    <d v="2016-05-03T17:47:00"/>
    <s v="Para informar"/>
    <d v="1899-12-30T03:00:00"/>
    <x v="535"/>
    <d v="1899-12-31T00:00:00"/>
    <s v="14:47"/>
  </r>
  <r>
    <x v="1"/>
    <s v="6832/2015"/>
    <x v="1"/>
    <s v="CGEU_ORIGI"/>
    <s v="CGEU_Atualiz"/>
    <x v="45"/>
    <x v="0"/>
    <d v="2016-05-03T17:47:00"/>
    <d v="2016-05-05T13:46:00"/>
    <s v="Com a informação."/>
    <d v="1899-12-31T19:59:00"/>
    <x v="536"/>
    <d v="1900-01-02T00:00:00"/>
    <s v="17:47"/>
  </r>
  <r>
    <x v="1"/>
    <s v="6832/2015"/>
    <x v="1"/>
    <s v="SECTI_ORIGI"/>
    <s v="SECTI_Atualiz"/>
    <x v="41"/>
    <x v="0"/>
    <d v="2016-05-05T13:46:00"/>
    <d v="2016-08-09T16:03:00"/>
    <s v="Para ciência e encaminhamento"/>
    <d v="1900-04-05T02:17:00"/>
    <x v="537"/>
    <d v="1900-01-02T00:00:00"/>
    <s v="13:46"/>
  </r>
  <r>
    <x v="1"/>
    <s v="6832/2015"/>
    <x v="1"/>
    <s v="SECGA_ORIGI"/>
    <s v="SECGA_Atualiz"/>
    <x v="20"/>
    <x v="0"/>
    <d v="2016-08-09T16:03:00"/>
    <d v="2016-08-09T16:54:00"/>
    <s v="Para a aquisição"/>
    <d v="1899-12-30T00:51:00"/>
    <x v="538"/>
    <d v="1899-12-31T00:00:00"/>
    <s v="16:3"/>
  </r>
  <r>
    <x v="1"/>
    <s v="6832/2015"/>
    <x v="1"/>
    <s v="SECGS_ORIGI"/>
    <s v="SECGS_Atualiz"/>
    <x v="18"/>
    <x v="1"/>
    <d v="2016-08-09T16:54:00"/>
    <d v="2016-08-09T17:16:00"/>
    <s v="Para ciência e encaminhamento à CLC a fim de providenciar a contratação, se o projeto b ico estiver"/>
    <d v="1899-12-30T00:22:00"/>
    <x v="435"/>
    <d v="1899-12-31T00:00:00"/>
    <s v="16:54"/>
  </r>
  <r>
    <x v="1"/>
    <s v="6832/2015"/>
    <x v="1"/>
    <s v="SMIC_ORIGI"/>
    <s v="SMIC_Atualiz"/>
    <x v="28"/>
    <x v="1"/>
    <d v="2016-08-09T17:16:00"/>
    <d v="2016-08-09T17:33:00"/>
    <s v="Solicito anexar o documento do SIOFI, se houver orçamento em PO, e enviar, brevemente, à CLC."/>
    <d v="1899-12-30T00:17:00"/>
    <x v="539"/>
    <d v="1899-12-31T00:00:00"/>
    <s v="17:16"/>
  </r>
  <r>
    <x v="1"/>
    <s v="6832/2015"/>
    <x v="1"/>
    <s v="CLC_ORIGI"/>
    <s v="CLC_Atualiz"/>
    <x v="8"/>
    <x v="0"/>
    <d v="2016-08-09T17:33:00"/>
    <d v="2016-08-11T19:03:00"/>
    <s v="Conforme doc. 158891/2016."/>
    <d v="1900-01-01T01:30:00"/>
    <x v="540"/>
    <d v="1900-01-02T00:00:00"/>
    <s v="17:33"/>
  </r>
  <r>
    <x v="1"/>
    <s v="6832/2015"/>
    <x v="1"/>
    <s v="SOP_ORIGI"/>
    <s v="SOP_Atualiz"/>
    <x v="46"/>
    <x v="1"/>
    <d v="2016-08-11T19:03:00"/>
    <d v="2016-08-25T16:38:00"/>
    <s v="A pedido."/>
    <d v="1900-01-12T21:35:00"/>
    <x v="541"/>
    <d v="1900-01-10T00:00:00"/>
    <s v="19:3"/>
  </r>
  <r>
    <x v="1"/>
    <s v="6832/2015"/>
    <x v="1"/>
    <s v="CIP_ORIGI"/>
    <s v="CIP_Atualiz"/>
    <x v="3"/>
    <x v="1"/>
    <d v="2016-08-25T16:38:00"/>
    <d v="2016-08-27T15:44:00"/>
    <s v="Para apreciação superior"/>
    <d v="1899-12-31T23:06:00"/>
    <x v="542"/>
    <d v="1900-01-01T00:00:00"/>
    <s v="16:38"/>
  </r>
  <r>
    <x v="1"/>
    <s v="6832/2015"/>
    <x v="1"/>
    <s v="SECGS_ORIGI"/>
    <s v="SECGS_Atualiz"/>
    <x v="18"/>
    <x v="1"/>
    <d v="2016-08-27T15:44:00"/>
    <d v="2016-08-29T19:09:00"/>
    <s v="Para análise encaminhamento."/>
    <d v="1900-01-01T03:25:00"/>
    <x v="543"/>
    <d v="1899-12-31T00:00:00"/>
    <s v="15:44"/>
  </r>
  <r>
    <x v="1"/>
    <s v="6832/2015"/>
    <x v="1"/>
    <s v="CLC_ORIGI"/>
    <s v="CLC_Atualiz"/>
    <x v="8"/>
    <x v="0"/>
    <d v="2016-08-29T19:09:00"/>
    <d v="2016-09-02T14:52:00"/>
    <s v="Projeto bÃ¡sico readequado e incluÃ­do orÃ§amento, visando sequÃªncia dos trÃ¢mites necessÃ¡rios Ã  contr"/>
    <d v="1900-01-02T19:43:00"/>
    <x v="544"/>
    <n v="-18"/>
    <s v="19:9"/>
  </r>
  <r>
    <x v="1"/>
    <s v="6832/2015"/>
    <x v="1"/>
    <s v="SECTI_ORIGI"/>
    <s v="SECTI_Atualiz"/>
    <x v="41"/>
    <x v="0"/>
    <d v="2016-09-02T14:52:00"/>
    <d v="2016-09-05T17:13:00"/>
    <s v="À SECTI: para atualizar as informações técnicas prestadas. Após, à SOP."/>
    <d v="1900-01-02T02:21:00"/>
    <x v="545"/>
    <d v="1900-01-01T00:00:00"/>
    <s v="14:52"/>
  </r>
  <r>
    <x v="1"/>
    <s v="6832/2015"/>
    <x v="1"/>
    <s v="CGEU_ORIGI"/>
    <s v="CGEU_Atualiz"/>
    <x v="45"/>
    <x v="0"/>
    <d v="2016-09-05T17:13:00"/>
    <d v="2016-09-09T16:18:00"/>
    <s v="-"/>
    <d v="1900-01-02T23:05:00"/>
    <x v="546"/>
    <d v="1900-01-02T00:00:00"/>
    <s v="17:13"/>
  </r>
  <r>
    <x v="1"/>
    <s v="6832/2015"/>
    <x v="1"/>
    <s v="SESOP_ORIGI"/>
    <s v="SESOP_Atualiz"/>
    <x v="44"/>
    <x v="0"/>
    <d v="2016-09-05T17:13:00"/>
    <d v="2016-09-13T12:37:00"/>
    <s v="-"/>
    <d v="1900-01-06T19:24:00"/>
    <x v="547"/>
    <d v="1900-01-04T00:00:00"/>
    <s v="17:13"/>
  </r>
  <r>
    <x v="1"/>
    <s v="6832/2015"/>
    <x v="1"/>
    <s v="SECTI_ORIGI"/>
    <s v="SECTI_Atualiz"/>
    <x v="41"/>
    <x v="0"/>
    <d v="2016-09-13T12:37:00"/>
    <d v="2016-09-13T15:54:00"/>
    <s v="Conclusão de trâmite colaborativo"/>
    <d v="1899-12-30T03:17:00"/>
    <x v="548"/>
    <d v="1899-12-31T00:00:00"/>
    <s v="12:37"/>
  </r>
  <r>
    <x v="1"/>
    <s v="6832/2015"/>
    <x v="1"/>
    <s v="SOP_ORIGI"/>
    <s v="SOP_Atualiz"/>
    <x v="46"/>
    <x v="1"/>
    <d v="2016-09-13T15:54:00"/>
    <d v="2016-09-14T17:27:00"/>
    <s v="Após informações da SECTI, encaminho para providências."/>
    <d v="1899-12-31T01:33:00"/>
    <x v="549"/>
    <d v="1900-01-01T00:00:00"/>
    <s v="15:54"/>
  </r>
  <r>
    <x v="1"/>
    <s v="6832/2015"/>
    <x v="1"/>
    <s v="CLC_ORIGI"/>
    <s v="CLC_Atualiz"/>
    <x v="8"/>
    <x v="0"/>
    <d v="2016-09-14T17:27:00"/>
    <d v="2016-09-23T16:06:00"/>
    <s v="Com o projeto bÃ¡sico readequado"/>
    <d v="1900-01-07T22:39:00"/>
    <x v="550"/>
    <d v="1900-01-07T00:00:00"/>
    <s v="17:27"/>
  </r>
  <r>
    <x v="1"/>
    <s v="6832/2015"/>
    <x v="1"/>
    <s v="SC_ORIGI"/>
    <s v="SC_Atualiz"/>
    <x v="9"/>
    <x v="0"/>
    <d v="2016-09-23T16:06:00"/>
    <d v="2016-09-29T17:47:00"/>
    <s v="Para elaborar a planilha de custos."/>
    <d v="1900-01-05T01:41:00"/>
    <x v="551"/>
    <d v="1900-01-04T00:00:00"/>
    <s v="16:6"/>
  </r>
  <r>
    <x v="1"/>
    <s v="6832/2015"/>
    <x v="1"/>
    <s v="CLC_ORIGI"/>
    <s v="CLC_Atualiz"/>
    <x v="8"/>
    <x v="0"/>
    <d v="2016-09-29T17:47:00"/>
    <d v="2016-09-30T17:00:00"/>
    <s v="ORÇAMENTOS"/>
    <d v="1899-12-30T23:13:00"/>
    <x v="230"/>
    <d v="1900-01-01T00:00:00"/>
    <s v="17:47"/>
  </r>
  <r>
    <x v="1"/>
    <s v="6832/2015"/>
    <x v="1"/>
    <s v="SPO_ORIGI"/>
    <s v="SPO_Atualiz"/>
    <x v="5"/>
    <x v="0"/>
    <d v="2016-09-30T17:00:00"/>
    <d v="2016-09-30T19:10:00"/>
    <s v="À SPO: para informar disponibilidade orçamentária."/>
    <d v="1899-12-30T02:10:00"/>
    <x v="370"/>
    <d v="1899-12-31T00:00:00"/>
    <s v="17:0"/>
  </r>
  <r>
    <x v="1"/>
    <s v="6832/2015"/>
    <x v="1"/>
    <s v="CO_ORIGI"/>
    <s v="CO_Atualiz"/>
    <x v="6"/>
    <x v="0"/>
    <d v="2016-09-30T19:10:00"/>
    <d v="2016-09-30T19:15:00"/>
    <s v="Com a informação de disponibilidade"/>
    <d v="1899-12-30T00:05:00"/>
    <x v="58"/>
    <d v="1899-12-31T00:00:00"/>
    <s v="19:10"/>
  </r>
  <r>
    <x v="1"/>
    <s v="6832/2015"/>
    <x v="1"/>
    <s v="SECOFC_ORIGI"/>
    <s v="SECOFC_Atualiz"/>
    <x v="7"/>
    <x v="0"/>
    <d v="2016-09-30T19:15:00"/>
    <d v="2016-10-01T16:51:00"/>
    <s v="Segue para ciÃªncia e encaminhamento Ã  Coordenadoria de LicitaÃ§Ãµes e Contratos para as demais provid."/>
    <d v="1899-12-30T21:36:00"/>
    <x v="552"/>
    <n v="-19"/>
    <s v="19:15"/>
  </r>
  <r>
    <x v="1"/>
    <s v="6832/2015"/>
    <x v="1"/>
    <s v="CLC_ORIGI"/>
    <s v="CLC_Atualiz"/>
    <x v="8"/>
    <x v="0"/>
    <d v="2016-10-01T16:51:00"/>
    <d v="2016-10-02T15:25:00"/>
    <s v="Para demais providências"/>
    <d v="1899-12-30T22:34:00"/>
    <x v="553"/>
    <d v="1899-12-30T00:00:00"/>
    <s v="16:51"/>
  </r>
  <r>
    <x v="1"/>
    <s v="6832/2015"/>
    <x v="1"/>
    <s v="SC_ORIGI"/>
    <s v="SC_Atualiz"/>
    <x v="9"/>
    <x v="0"/>
    <d v="2016-10-02T15:25:00"/>
    <d v="2016-10-03T15:19:00"/>
    <s v="Para elaborar Termo de Abertura de Licitação."/>
    <d v="1899-12-30T23:54:00"/>
    <x v="554"/>
    <d v="1899-12-31T00:00:00"/>
    <s v="15:25"/>
  </r>
  <r>
    <x v="1"/>
    <s v="6832/2015"/>
    <x v="1"/>
    <s v="CLC_ORIGI"/>
    <s v="CLC_Atualiz"/>
    <x v="8"/>
    <x v="0"/>
    <d v="2016-10-03T15:19:00"/>
    <d v="2016-10-04T15:50:00"/>
    <s v="Senhora Coordenadora:"/>
    <d v="1899-12-31T00:31:00"/>
    <x v="555"/>
    <d v="1900-01-01T00:00:00"/>
    <s v="15:19"/>
  </r>
  <r>
    <x v="1"/>
    <s v="6832/2015"/>
    <x v="1"/>
    <s v="SECGA_ORIGI"/>
    <s v="SECGA_Atualiz"/>
    <x v="20"/>
    <x v="0"/>
    <d v="2016-10-04T15:50:00"/>
    <d v="2016-10-06T18:43:00"/>
    <s v="À SECGA: para apreciação do TAL n. 171, designação de gestor/fiscal e definição da modalidade."/>
    <d v="1900-01-01T02:53:00"/>
    <x v="556"/>
    <d v="1900-01-02T00:00:00"/>
    <s v="15:50"/>
  </r>
  <r>
    <x v="1"/>
    <s v="6832/2015"/>
    <x v="1"/>
    <s v="CLC_ORIGI"/>
    <s v="CLC_Atualiz"/>
    <x v="8"/>
    <x v="0"/>
    <d v="2016-10-06T18:43:00"/>
    <d v="2016-10-07T16:12:00"/>
    <s v="De acordo com o termo de abertura de licitação, retorno o presente com a designação."/>
    <d v="1899-12-30T21:29:00"/>
    <x v="557"/>
    <d v="1900-01-01T00:00:00"/>
    <s v="18:43"/>
  </r>
  <r>
    <x v="1"/>
    <s v="6832/2015"/>
    <x v="1"/>
    <s v="SLIC_ORIGI"/>
    <s v="SLIC_Atualiz"/>
    <x v="27"/>
    <x v="0"/>
    <d v="2016-10-07T16:12:00"/>
    <d v="2016-10-13T16:56:00"/>
    <s v="À SLIC: para elaborar minuta de edital."/>
    <d v="1900-01-05T00:44:00"/>
    <x v="558"/>
    <d v="1900-01-03T00:00:00"/>
    <s v="16:12"/>
  </r>
  <r>
    <x v="1"/>
    <s v="6832/2015"/>
    <x v="1"/>
    <s v="CLC_ORIGI"/>
    <s v="CLC_Atualiz"/>
    <x v="8"/>
    <x v="0"/>
    <d v="2016-10-13T16:56:00"/>
    <d v="2016-10-13T18:27:00"/>
    <s v="Para análise e encaminhamento do edital e seus anexos."/>
    <d v="1899-12-30T01:31:00"/>
    <x v="559"/>
    <d v="1899-12-31T00:00:00"/>
    <s v="16:56"/>
  </r>
  <r>
    <x v="1"/>
    <s v="6832/2015"/>
    <x v="1"/>
    <s v="SECGA_ORIGI"/>
    <s v="SECGA_Atualiz"/>
    <x v="20"/>
    <x v="0"/>
    <d v="2016-10-13T18:27:00"/>
    <d v="2016-10-13T18:38:00"/>
    <s v="Para análise da minuta o Edital e anexos."/>
    <d v="1899-12-30T00:11:00"/>
    <x v="560"/>
    <d v="1899-12-31T00:00:00"/>
    <s v="18:27"/>
  </r>
  <r>
    <x v="1"/>
    <s v="6832/2015"/>
    <x v="1"/>
    <s v="CPL_ORIGI"/>
    <s v="CPL_Atualiz"/>
    <x v="11"/>
    <x v="0"/>
    <d v="2016-10-13T18:38:00"/>
    <d v="2016-10-13T19:14:00"/>
    <s v="De acordo com a minuta do edital e seus anexos. Segue para análise dessa CPL e demais encaminhament"/>
    <d v="1899-12-30T00:36:00"/>
    <x v="59"/>
    <d v="1899-12-31T00:00:00"/>
    <s v="18:38"/>
  </r>
  <r>
    <x v="1"/>
    <s v="6832/2015"/>
    <x v="1"/>
    <s v="ASSDG_ORIGI"/>
    <s v="ASSDG_Atualiz"/>
    <x v="12"/>
    <x v="0"/>
    <d v="2016-10-13T19:14:00"/>
    <d v="2016-10-16T11:47:00"/>
    <s v="Para análise e aprovação."/>
    <d v="1900-01-01T16:33:00"/>
    <x v="561"/>
    <d v="1900-01-01T00:00:00"/>
    <s v="19:14"/>
  </r>
  <r>
    <x v="1"/>
    <s v="6832/2015"/>
    <x v="1"/>
    <s v="DG_ORIGI"/>
    <s v="DG_Atualiz"/>
    <x v="1"/>
    <x v="0"/>
    <d v="2016-10-16T11:47:00"/>
    <d v="2016-10-17T12:29:00"/>
    <s v="Para apreciação."/>
    <d v="1899-12-31T00:42:00"/>
    <x v="562"/>
    <d v="1899-12-31T00:00:00"/>
    <s v="11:47"/>
  </r>
  <r>
    <x v="1"/>
    <s v="6832/2015"/>
    <x v="1"/>
    <s v="SLIC_ORIGI"/>
    <s v="SLIC_Atualiz"/>
    <x v="27"/>
    <x v="0"/>
    <d v="2016-10-17T12:29:00"/>
    <d v="2016-10-18T12:52:00"/>
    <s v="para publicação do edital."/>
    <d v="1899-12-31T00:23:00"/>
    <x v="563"/>
    <d v="1900-01-01T00:00:00"/>
    <s v="12:29"/>
  </r>
  <r>
    <x v="1"/>
    <s v="6832/2015"/>
    <x v="1"/>
    <s v="CPL_ORIGI"/>
    <s v="CPL_Atualiz"/>
    <x v="11"/>
    <x v="0"/>
    <d v="2016-10-18T12:52:00"/>
    <d v="2016-10-18T14:08:00"/>
    <s v="Com edital e anexos, para assinaturas."/>
    <d v="1899-12-30T01:16:00"/>
    <x v="564"/>
    <d v="1899-12-31T00:00:00"/>
    <s v="12:52"/>
  </r>
  <r>
    <x v="1"/>
    <s v="6832/2015"/>
    <x v="1"/>
    <s v="SLIC_ORIGI"/>
    <s v="SLIC_Atualiz"/>
    <x v="27"/>
    <x v="0"/>
    <d v="2016-10-18T14:08:00"/>
    <d v="2016-10-18T15:02:00"/>
    <s v="A pedido."/>
    <d v="1899-12-30T00:54:00"/>
    <x v="565"/>
    <d v="1899-12-31T00:00:00"/>
    <s v="14:8"/>
  </r>
  <r>
    <x v="1"/>
    <s v="6832/2015"/>
    <x v="1"/>
    <s v="CPL_ORIGI"/>
    <s v="CPL_Atualiz"/>
    <x v="11"/>
    <x v="0"/>
    <d v="2016-10-18T15:02:00"/>
    <d v="2016-10-18T15:22:00"/>
    <s v="Com edital e anexos, em definitivo, para assinaturas."/>
    <d v="1899-12-30T00:20:00"/>
    <x v="121"/>
    <d v="1899-12-31T00:00:00"/>
    <s v="15:2"/>
  </r>
  <r>
    <x v="1"/>
    <s v="6832/2015"/>
    <x v="1"/>
    <s v="SLIC_ORIGI"/>
    <s v="SLIC_Atualiz"/>
    <x v="27"/>
    <x v="0"/>
    <d v="2016-10-18T15:22:00"/>
    <d v="2016-10-19T15:57:00"/>
    <s v="Edital assinado."/>
    <d v="1899-12-31T00:35:00"/>
    <x v="34"/>
    <d v="1900-01-01T00:00:00"/>
    <s v="15:22"/>
  </r>
  <r>
    <x v="1"/>
    <s v="6832/2015"/>
    <x v="1"/>
    <s v="CPL_ORIGI"/>
    <s v="CPL_Atualiz"/>
    <x v="11"/>
    <x v="0"/>
    <d v="2016-10-19T15:57:00"/>
    <d v="2016-11-04T14:46:00"/>
    <s v="Para aguardar a abertura do certame."/>
    <d v="1900-01-14T22:49:00"/>
    <x v="566"/>
    <n v="-9"/>
    <s v="15:57"/>
  </r>
  <r>
    <x v="1"/>
    <s v="6832/2015"/>
    <x v="1"/>
    <s v="ASSDG_ORIGI"/>
    <s v="ASSDG_Atualiz"/>
    <x v="12"/>
    <x v="0"/>
    <d v="2016-11-04T14:46:00"/>
    <d v="2016-11-04T17:54:00"/>
    <s v="Para análise e homologação."/>
    <d v="1899-12-30T03:08:00"/>
    <x v="567"/>
    <d v="1899-12-31T00:00:00"/>
    <s v="14:46"/>
  </r>
  <r>
    <x v="1"/>
    <s v="003140/2015"/>
    <x v="0"/>
    <s v="SMOEP_ORIGI"/>
    <s v="SMIC_Atualiz"/>
    <x v="28"/>
    <x v="1"/>
    <d v="2015-05-11T18:34:00"/>
    <d v="2015-05-12T18:34:00"/>
    <s v="-"/>
    <d v="1899-12-31T00:00:00"/>
    <x v="0"/>
    <d v="1900-01-01T00:00:00"/>
    <s v="18:34"/>
  </r>
  <r>
    <x v="1"/>
    <s v="003140/2015"/>
    <x v="0"/>
    <s v="CAA_ORIGI"/>
    <s v="CIP_Atualiz"/>
    <x v="3"/>
    <x v="1"/>
    <d v="2015-05-12T18:34:00"/>
    <d v="2015-05-14T12:38:00"/>
    <s v="Para análise e encaminhamentos."/>
    <d v="1899-12-31T18:04:00"/>
    <x v="568"/>
    <d v="1900-01-02T00:00:00"/>
    <s v="18:34"/>
  </r>
  <r>
    <x v="1"/>
    <s v="003140/2015"/>
    <x v="0"/>
    <s v="SECADM_ORIGI"/>
    <s v="SECADM_Atualiz"/>
    <x v="4"/>
    <x v="0"/>
    <d v="2015-05-14T12:38:00"/>
    <d v="2015-05-14T18:13:00"/>
    <s v="Para análise"/>
    <d v="1899-12-30T05:35:00"/>
    <x v="569"/>
    <d v="1899-12-31T00:00:00"/>
    <s v="12:38"/>
  </r>
  <r>
    <x v="1"/>
    <s v="003140/2015"/>
    <x v="0"/>
    <s v="SPO_ORIGI"/>
    <s v="SPO_Atualiz"/>
    <x v="5"/>
    <x v="0"/>
    <d v="2015-05-14T18:13:00"/>
    <d v="2015-05-14T19:24:00"/>
    <s v="solicito informar diusponibilidade orçamentária"/>
    <d v="1899-12-30T01:11:00"/>
    <x v="300"/>
    <d v="1899-12-31T00:00:00"/>
    <s v="18:13"/>
  </r>
  <r>
    <x v="1"/>
    <s v="003140/2015"/>
    <x v="0"/>
    <s v="CO_ORIGI"/>
    <s v="CO_Atualiz"/>
    <x v="6"/>
    <x v="0"/>
    <d v="2015-05-14T19:24:00"/>
    <d v="2015-05-15T13:00:00"/>
    <s v="Com a informação."/>
    <d v="1899-12-30T17:36:00"/>
    <x v="570"/>
    <d v="1900-01-01T00:00:00"/>
    <s v="19:24"/>
  </r>
  <r>
    <x v="1"/>
    <s v="003140/2015"/>
    <x v="0"/>
    <s v="SECOFC_ORIGI"/>
    <s v="SECOFC_Atualiz"/>
    <x v="7"/>
    <x v="0"/>
    <d v="2015-05-15T13:00:00"/>
    <d v="2015-05-15T16:56:00"/>
    <s v="Para ciência e encaminhamento."/>
    <d v="1899-12-30T03:56:00"/>
    <x v="571"/>
    <d v="1899-12-31T00:00:00"/>
    <s v="13:0"/>
  </r>
  <r>
    <x v="1"/>
    <s v="003140/2015"/>
    <x v="0"/>
    <s v="CLC_ORIGI"/>
    <s v="CLC_Atualiz"/>
    <x v="8"/>
    <x v="0"/>
    <d v="2015-05-15T16:56:00"/>
    <d v="2015-05-18T19:50:00"/>
    <s v="Para demais providências"/>
    <d v="1900-01-02T02:54:00"/>
    <x v="572"/>
    <d v="1900-01-01T00:00:00"/>
    <s v="16:56"/>
  </r>
  <r>
    <x v="1"/>
    <s v="003140/2015"/>
    <x v="0"/>
    <s v="SECADM_ORIGI"/>
    <s v="SECADM_Atualiz"/>
    <x v="4"/>
    <x v="0"/>
    <d v="2015-05-18T19:50:00"/>
    <d v="2015-05-20T20:29:00"/>
    <s v="Para análise e conveniência da contratação por dispensa de licitação pelo valor."/>
    <d v="1900-01-01T00:39:00"/>
    <x v="573"/>
    <d v="1900-01-02T00:00:00"/>
    <s v="19:50"/>
  </r>
  <r>
    <x v="1"/>
    <s v="003140/2015"/>
    <x v="0"/>
    <s v="CLC_ORIGI"/>
    <s v="CLC_Atualiz"/>
    <x v="8"/>
    <x v="0"/>
    <d v="2015-05-20T20:29:00"/>
    <d v="2015-05-21T14:57:00"/>
    <s v="Para efetivar a contratação."/>
    <d v="1899-12-30T18:28:00"/>
    <x v="380"/>
    <d v="1900-01-01T00:00:00"/>
    <s v="20:29"/>
  </r>
  <r>
    <x v="1"/>
    <s v="003140/2015"/>
    <x v="0"/>
    <s v="SC_ORIGI"/>
    <s v="SC_Atualiz"/>
    <x v="9"/>
    <x v="0"/>
    <d v="2015-05-21T14:57:00"/>
    <d v="2015-05-25T15:49:00"/>
    <s v="Para emitir Termo de Dispensa de Licitação."/>
    <d v="1900-01-03T00:52:00"/>
    <x v="574"/>
    <d v="1900-01-02T00:00:00"/>
    <s v="14:57"/>
  </r>
  <r>
    <x v="1"/>
    <s v="003140/2015"/>
    <x v="0"/>
    <s v="CLC_ORIGI"/>
    <s v="CLC_Atualiz"/>
    <x v="8"/>
    <x v="0"/>
    <d v="2015-05-25T15:49:00"/>
    <d v="2015-05-27T16:51:00"/>
    <s v="À PEDIDO."/>
    <d v="1900-01-01T01:02:00"/>
    <x v="575"/>
    <d v="1900-01-02T00:00:00"/>
    <s v="15:49"/>
  </r>
  <r>
    <x v="1"/>
    <s v="003140/2015"/>
    <x v="0"/>
    <s v="SECADM_ORIGI"/>
    <s v="SECADM_Atualiz"/>
    <x v="4"/>
    <x v="0"/>
    <d v="2015-05-27T16:51:00"/>
    <d v="2015-06-01T20:14:00"/>
    <s v="Submetemos a apreciação superior."/>
    <d v="1900-01-04T03:23:00"/>
    <x v="576"/>
    <n v="-19"/>
    <s v="16:51"/>
  </r>
  <r>
    <x v="1"/>
    <s v="003140/2015"/>
    <x v="0"/>
    <s v="CLC_ORIGI"/>
    <s v="CLC_Atualiz"/>
    <x v="8"/>
    <x v="0"/>
    <d v="2015-06-01T20:14:00"/>
    <d v="2015-06-01T20:26:00"/>
    <s v="Para efetivar a contratação."/>
    <d v="1899-12-30T00:12:00"/>
    <x v="577"/>
    <d v="1899-12-31T00:00:00"/>
    <s v="20:14"/>
  </r>
  <r>
    <x v="1"/>
    <s v="003140/2015"/>
    <x v="0"/>
    <s v="SC_ORIGI"/>
    <s v="SC_Atualiz"/>
    <x v="9"/>
    <x v="0"/>
    <d v="2015-06-01T20:26:00"/>
    <d v="2015-06-03T16:23:00"/>
    <s v="Para emitir termo de dispensa de licitação conforme autorização da Secretaria de Administração."/>
    <d v="1899-12-31T19:57:00"/>
    <x v="578"/>
    <d v="1900-01-02T00:00:00"/>
    <s v="20:26"/>
  </r>
  <r>
    <x v="1"/>
    <s v="003140/2015"/>
    <x v="0"/>
    <s v="CLC_ORIGI"/>
    <s v="CLC_Atualiz"/>
    <x v="8"/>
    <x v="0"/>
    <d v="2015-06-03T16:23:00"/>
    <d v="2015-06-03T20:08:00"/>
    <s v="TERMO DE DISPENSA DE LICITAÇÃO"/>
    <d v="1899-12-30T03:45:00"/>
    <x v="9"/>
    <d v="1899-12-31T00:00:00"/>
    <s v="16:23"/>
  </r>
  <r>
    <x v="1"/>
    <s v="003140/2015"/>
    <x v="0"/>
    <s v="SCON_ORIGI"/>
    <s v="SCON_Atualiz"/>
    <x v="10"/>
    <x v="0"/>
    <d v="2015-06-03T20:08:00"/>
    <d v="2015-06-10T18:06:00"/>
    <s v="Para elaborar a minuta do contrato."/>
    <d v="1900-01-05T21:58:00"/>
    <x v="579"/>
    <d v="1900-01-04T00:00:00"/>
    <s v="20:8"/>
  </r>
  <r>
    <x v="1"/>
    <s v="003140/2015"/>
    <x v="0"/>
    <s v="SC_ORIGI"/>
    <s v="SC_Atualiz"/>
    <x v="9"/>
    <x v="0"/>
    <d v="2015-06-10T18:06:00"/>
    <d v="2015-06-11T14:48:00"/>
    <s v="Para realizar inclusões no Termo de dispensa e incluir a minuta em campo.DOC."/>
    <d v="1899-12-30T20:42:00"/>
    <x v="580"/>
    <d v="1900-01-01T00:00:00"/>
    <s v="18:6"/>
  </r>
  <r>
    <x v="1"/>
    <s v="003140/2015"/>
    <x v="0"/>
    <s v="SCON_ORIGI"/>
    <s v="SCON_Atualiz"/>
    <x v="10"/>
    <x v="0"/>
    <d v="2015-06-11T14:48:00"/>
    <d v="2015-06-11T17:44:00"/>
    <s v="Com a informação."/>
    <d v="1899-12-30T02:56:00"/>
    <x v="497"/>
    <d v="1899-12-31T00:00:00"/>
    <s v="14:48"/>
  </r>
  <r>
    <x v="1"/>
    <s v="003140/2015"/>
    <x v="0"/>
    <s v="CLC_ORIGI"/>
    <s v="CLC_Atualiz"/>
    <x v="8"/>
    <x v="0"/>
    <d v="2015-06-11T17:44:00"/>
    <d v="2015-06-12T16:51:00"/>
    <s v="Segue minuta do contrato para análise, anexado o aceite da empresa."/>
    <d v="1899-12-30T23:07:00"/>
    <x v="581"/>
    <d v="1900-01-01T00:00:00"/>
    <s v="17:44"/>
  </r>
  <r>
    <x v="1"/>
    <s v="003140/2015"/>
    <x v="0"/>
    <s v="SECADM_ORIGI"/>
    <s v="SECADM_Atualiz"/>
    <x v="4"/>
    <x v="0"/>
    <d v="2015-06-12T16:51:00"/>
    <d v="2015-06-15T16:42:00"/>
    <s v="À apreciação superior."/>
    <d v="1900-01-01T23:51:00"/>
    <x v="582"/>
    <d v="1900-01-01T00:00:00"/>
    <s v="16:51"/>
  </r>
  <r>
    <x v="1"/>
    <s v="003140/2015"/>
    <x v="0"/>
    <s v="ASSDG_ORIGI"/>
    <s v="ASSDG_Atualiz"/>
    <x v="12"/>
    <x v="0"/>
    <d v="2015-06-15T16:42:00"/>
    <d v="2015-06-16T17:36:00"/>
    <s v="Para análise da minuta de contrato"/>
    <d v="1899-12-31T00:54:00"/>
    <x v="583"/>
    <d v="1900-01-01T00:00:00"/>
    <s v="16:42"/>
  </r>
  <r>
    <x v="1"/>
    <s v="003140/2015"/>
    <x v="0"/>
    <s v="DG_ORIGI"/>
    <s v="DG_Atualiz"/>
    <x v="1"/>
    <x v="0"/>
    <d v="2015-06-16T17:36:00"/>
    <d v="2015-06-16T19:07:00"/>
    <s v="Com a análise da minuta contratual"/>
    <d v="1899-12-30T01:31:00"/>
    <x v="559"/>
    <d v="1899-12-31T00:00:00"/>
    <s v="17:36"/>
  </r>
  <r>
    <x v="1"/>
    <s v="003140/2015"/>
    <x v="0"/>
    <s v="CO_ORIGI"/>
    <s v="CO_Atualiz"/>
    <x v="6"/>
    <x v="0"/>
    <d v="2015-06-16T19:07:00"/>
    <d v="2015-06-16T19:19:00"/>
    <s v="para empenhar"/>
    <d v="1899-12-30T00:12:00"/>
    <x v="443"/>
    <d v="1899-12-31T00:00:00"/>
    <s v="19:7"/>
  </r>
  <r>
    <x v="1"/>
    <s v="007816/2013"/>
    <x v="1"/>
    <s v="SMOEP_ORIGI"/>
    <s v="SMIC_Atualiz"/>
    <x v="28"/>
    <x v="1"/>
    <d v="2013-09-23T17:27:00"/>
    <d v="2013-09-24T17:27:00"/>
    <s v="-"/>
    <d v="1899-12-31T00:00:00"/>
    <x v="0"/>
    <d v="1900-01-01T00:00:00"/>
    <s v="17:27"/>
  </r>
  <r>
    <x v="1"/>
    <s v="007816/2013"/>
    <x v="1"/>
    <s v="CAA_ORIGI"/>
    <s v="CIP_Atualiz"/>
    <x v="3"/>
    <x v="1"/>
    <d v="2013-09-24T17:27:00"/>
    <d v="2013-09-25T16:01:00"/>
    <s v="Para encaminhamentos."/>
    <d v="1899-12-30T22:34:00"/>
    <x v="553"/>
    <d v="1900-01-01T00:00:00"/>
    <s v="17:27"/>
  </r>
  <r>
    <x v="1"/>
    <s v="007816/2013"/>
    <x v="1"/>
    <s v="SMOEP_ORIGI"/>
    <s v="SMIC_Atualiz"/>
    <x v="28"/>
    <x v="1"/>
    <d v="2013-09-25T16:01:00"/>
    <d v="2013-09-25T17:15:00"/>
    <s v="informar"/>
    <d v="1899-12-30T01:14:00"/>
    <x v="416"/>
    <d v="1899-12-31T00:00:00"/>
    <s v="16:1"/>
  </r>
  <r>
    <x v="1"/>
    <s v="007816/2013"/>
    <x v="1"/>
    <s v="CAA_ORIGI"/>
    <s v="CIP_Atualiz"/>
    <x v="3"/>
    <x v="1"/>
    <d v="2013-09-25T17:15:00"/>
    <d v="2013-09-25T17:57:00"/>
    <s v="Para encaminhamentos."/>
    <d v="1899-12-30T00:42:00"/>
    <x v="584"/>
    <d v="1899-12-31T00:00:00"/>
    <s v="17:15"/>
  </r>
  <r>
    <x v="1"/>
    <s v="007816/2013"/>
    <x v="1"/>
    <s v="SECADM_ORIGI"/>
    <s v="SECADM_Atualiz"/>
    <x v="4"/>
    <x v="0"/>
    <d v="2013-09-25T17:57:00"/>
    <d v="2013-09-25T19:43:00"/>
    <s v="Segue o projeto b ico para os procedimentos necessários à licitação."/>
    <d v="1899-12-30T01:46:00"/>
    <x v="306"/>
    <d v="1899-12-31T00:00:00"/>
    <s v="17:57"/>
  </r>
  <r>
    <x v="1"/>
    <s v="007816/2013"/>
    <x v="1"/>
    <s v="CLC_ORIGI"/>
    <s v="CLC_Atualiz"/>
    <x v="8"/>
    <x v="0"/>
    <d v="2013-09-25T19:43:00"/>
    <d v="2013-09-26T16:54:00"/>
    <s v="Solicito obter outros orçamentos visando a abertura de procedimento licitatório."/>
    <d v="1899-12-30T21:11:00"/>
    <x v="585"/>
    <d v="1900-01-01T00:00:00"/>
    <s v="19:43"/>
  </r>
  <r>
    <x v="1"/>
    <s v="007816/2013"/>
    <x v="1"/>
    <s v="SC_ORIGI"/>
    <s v="SC_Atualiz"/>
    <x v="9"/>
    <x v="0"/>
    <d v="2013-09-26T16:54:00"/>
    <d v="2013-10-11T18:14:00"/>
    <s v="Para orçar."/>
    <d v="1900-01-14T01:20:00"/>
    <x v="586"/>
    <n v="-11"/>
    <s v="16:54"/>
  </r>
  <r>
    <x v="1"/>
    <s v="007816/2013"/>
    <x v="1"/>
    <s v="CLC_ORIGI"/>
    <s v="CLC_Atualiz"/>
    <x v="8"/>
    <x v="0"/>
    <d v="2013-10-11T18:14:00"/>
    <d v="2013-10-14T14:01:00"/>
    <s v="Para verificar orçamento"/>
    <d v="1900-01-01T19:47:00"/>
    <x v="587"/>
    <d v="1900-01-01T00:00:00"/>
    <s v="18:14"/>
  </r>
  <r>
    <x v="1"/>
    <s v="007816/2013"/>
    <x v="1"/>
    <s v="SPO_ORIGI"/>
    <s v="SPO_Atualiz"/>
    <x v="5"/>
    <x v="0"/>
    <d v="2013-10-14T14:01:00"/>
    <d v="2013-10-14T18:25:00"/>
    <s v="Para informar disponibilidade orçamentária."/>
    <d v="1899-12-30T04:24:00"/>
    <x v="295"/>
    <d v="1899-12-31T00:00:00"/>
    <s v="14:1"/>
  </r>
  <r>
    <x v="1"/>
    <s v="007816/2013"/>
    <x v="1"/>
    <s v="SMOEP_ORIGI"/>
    <s v="SMIC_Atualiz"/>
    <x v="28"/>
    <x v="1"/>
    <d v="2013-10-14T18:25:00"/>
    <d v="2013-10-15T13:42:00"/>
    <s v="Para informar."/>
    <d v="1899-12-30T19:17:00"/>
    <x v="588"/>
    <d v="1900-01-01T00:00:00"/>
    <s v="18:25"/>
  </r>
  <r>
    <x v="1"/>
    <s v="007816/2013"/>
    <x v="1"/>
    <s v="CAA_ORIGI"/>
    <s v="CIP_Atualiz"/>
    <x v="3"/>
    <x v="1"/>
    <d v="2013-10-15T13:42:00"/>
    <d v="2013-10-15T16:43:00"/>
    <s v="Para análise."/>
    <d v="1899-12-30T03:01:00"/>
    <x v="362"/>
    <d v="1899-12-31T00:00:00"/>
    <s v="13:42"/>
  </r>
  <r>
    <x v="1"/>
    <s v="007816/2013"/>
    <x v="1"/>
    <s v="SECADM_ORIGI"/>
    <s v="SECADM_Atualiz"/>
    <x v="4"/>
    <x v="0"/>
    <d v="2013-10-15T16:43:00"/>
    <d v="2013-10-17T20:29:00"/>
    <s v="Conforme exposto pela gestão contratual, não há viabilidade de exclusão de itens do projeto b ico."/>
    <d v="1900-01-01T03:46:00"/>
    <x v="589"/>
    <d v="1900-01-02T00:00:00"/>
    <s v="16:43"/>
  </r>
  <r>
    <x v="1"/>
    <s v="007816/2013"/>
    <x v="1"/>
    <s v="SPO_ORIGI"/>
    <s v="SPO_Atualiz"/>
    <x v="5"/>
    <x v="0"/>
    <d v="2013-10-17T20:29:00"/>
    <d v="2013-10-18T18:32:00"/>
    <s v="Solicito informar disponibilidade orçamentária, observando-se a manifestação exarada pela CAAno doc"/>
    <d v="1899-12-30T22:03:00"/>
    <x v="590"/>
    <d v="1900-01-01T00:00:00"/>
    <s v="20:29"/>
  </r>
  <r>
    <x v="1"/>
    <s v="007816/2013"/>
    <x v="1"/>
    <s v="CO_ORIGI"/>
    <s v="CO_Atualiz"/>
    <x v="6"/>
    <x v="0"/>
    <d v="2013-10-18T18:32:00"/>
    <d v="2013-10-18T19:21:00"/>
    <s v="Com a informação."/>
    <d v="1899-12-30T00:49:00"/>
    <x v="432"/>
    <d v="1899-12-31T00:00:00"/>
    <s v="18:32"/>
  </r>
  <r>
    <x v="1"/>
    <s v="007816/2013"/>
    <x v="1"/>
    <s v="SECOFC_ORIGI"/>
    <s v="SECOFC_Atualiz"/>
    <x v="7"/>
    <x v="0"/>
    <d v="2013-10-18T19:21:00"/>
    <d v="2013-10-21T14:50:00"/>
    <s v="Para ciência e encaminhamento."/>
    <d v="1900-01-01T19:29:00"/>
    <x v="591"/>
    <d v="1900-01-01T00:00:00"/>
    <s v="19:21"/>
  </r>
  <r>
    <x v="1"/>
    <s v="007816/2013"/>
    <x v="1"/>
    <s v="CLC_ORIGI"/>
    <s v="CLC_Atualiz"/>
    <x v="8"/>
    <x v="0"/>
    <d v="2013-10-21T14:50:00"/>
    <d v="2013-10-22T15:53:00"/>
    <s v="Para procedimentos."/>
    <d v="1899-12-31T01:03:00"/>
    <x v="592"/>
    <d v="1900-01-01T00:00:00"/>
    <s v="14:50"/>
  </r>
  <r>
    <x v="1"/>
    <s v="007816/2013"/>
    <x v="1"/>
    <s v="SC_ORIGI"/>
    <s v="SC_Atualiz"/>
    <x v="9"/>
    <x v="0"/>
    <d v="2013-10-22T15:53:00"/>
    <d v="2013-10-24T18:23:00"/>
    <s v="Para elaborar Termo de Abertura de Licitação."/>
    <d v="1900-01-01T02:30:00"/>
    <x v="593"/>
    <d v="1900-01-02T00:00:00"/>
    <s v="15:53"/>
  </r>
  <r>
    <x v="1"/>
    <s v="007816/2013"/>
    <x v="1"/>
    <s v="CLC_ORIGI"/>
    <s v="CLC_Atualiz"/>
    <x v="8"/>
    <x v="0"/>
    <d v="2013-10-24T18:23:00"/>
    <d v="2013-10-25T15:12:00"/>
    <s v="p/ analise"/>
    <d v="1899-12-30T20:49:00"/>
    <x v="594"/>
    <d v="1900-01-01T00:00:00"/>
    <s v="18:23"/>
  </r>
  <r>
    <x v="1"/>
    <s v="007816/2013"/>
    <x v="1"/>
    <s v="SC_ORIGI"/>
    <s v="SC_Atualiz"/>
    <x v="9"/>
    <x v="0"/>
    <d v="2013-10-25T15:12:00"/>
    <d v="2013-10-28T17:55:00"/>
    <s v="Para autorizar Termo de Abertura de Licitação."/>
    <d v="1900-01-02T02:43:00"/>
    <x v="595"/>
    <d v="1900-01-01T00:00:00"/>
    <s v="15:12"/>
  </r>
  <r>
    <x v="1"/>
    <s v="007816/2013"/>
    <x v="1"/>
    <s v="CLC_ORIGI"/>
    <s v="CLC_Atualiz"/>
    <x v="8"/>
    <x v="0"/>
    <d v="2013-10-28T17:55:00"/>
    <d v="2013-10-28T20:21:00"/>
    <s v="P/ análise"/>
    <d v="1899-12-30T02:26:00"/>
    <x v="596"/>
    <d v="1899-12-31T00:00:00"/>
    <s v="17:55"/>
  </r>
  <r>
    <x v="1"/>
    <s v="007816/2013"/>
    <x v="1"/>
    <s v="SECADM_ORIGI"/>
    <s v="SECADM_Atualiz"/>
    <x v="4"/>
    <x v="0"/>
    <d v="2013-10-28T20:21:00"/>
    <d v="2013-10-29T17:27:00"/>
    <s v="Para autorizar o Termo de Abertura de Licitação nº. 231/13."/>
    <d v="1899-12-30T21:06:00"/>
    <x v="597"/>
    <d v="1900-01-01T00:00:00"/>
    <s v="20:21"/>
  </r>
  <r>
    <x v="1"/>
    <s v="007816/2013"/>
    <x v="1"/>
    <s v="CLC_ORIGI"/>
    <s v="CLC_Atualiz"/>
    <x v="8"/>
    <x v="0"/>
    <d v="2013-10-29T17:27:00"/>
    <d v="2013-10-29T18:35:00"/>
    <s v="elaboração da respectiva minuta de edital"/>
    <d v="1899-12-30T01:08:00"/>
    <x v="598"/>
    <d v="1899-12-31T00:00:00"/>
    <s v="17:27"/>
  </r>
  <r>
    <x v="1"/>
    <s v="007816/2013"/>
    <x v="1"/>
    <s v="SLIC_ORIGI"/>
    <s v="SLIC_Atualiz"/>
    <x v="27"/>
    <x v="0"/>
    <d v="2013-10-29T18:35:00"/>
    <d v="2013-11-12T14:29:00"/>
    <s v="Para elaborar a minuta do edital."/>
    <d v="1900-01-12T19:54:00"/>
    <x v="599"/>
    <n v="-13"/>
    <s v="18:35"/>
  </r>
  <r>
    <x v="1"/>
    <s v="007816/2013"/>
    <x v="1"/>
    <s v="SCON_ORIGI"/>
    <s v="SCON_Atualiz"/>
    <x v="10"/>
    <x v="0"/>
    <d v="2013-11-12T14:29:00"/>
    <d v="2013-11-20T14:49:00"/>
    <s v="Para minutar contrato."/>
    <d v="1900-01-07T00:20:00"/>
    <x v="600"/>
    <d v="1900-01-05T00:00:00"/>
    <s v="14:29"/>
  </r>
  <r>
    <x v="1"/>
    <s v="007816/2013"/>
    <x v="1"/>
    <s v="SLIC_ORIGI"/>
    <s v="SLIC_Atualiz"/>
    <x v="27"/>
    <x v="0"/>
    <d v="2013-11-20T14:49:00"/>
    <d v="2013-11-20T16:22:00"/>
    <s v="com minuta do contrato"/>
    <d v="1899-12-30T01:33:00"/>
    <x v="601"/>
    <d v="1899-12-31T00:00:00"/>
    <s v="14:49"/>
  </r>
  <r>
    <x v="1"/>
    <s v="007816/2013"/>
    <x v="1"/>
    <s v="CLC_ORIGI"/>
    <s v="CLC_Atualiz"/>
    <x v="8"/>
    <x v="0"/>
    <d v="2013-11-20T16:22:00"/>
    <d v="2013-11-20T17:38:00"/>
    <s v="Para análise."/>
    <d v="1899-12-30T01:16:00"/>
    <x v="602"/>
    <d v="1899-12-31T00:00:00"/>
    <s v="16:22"/>
  </r>
  <r>
    <x v="1"/>
    <s v="007816/2013"/>
    <x v="1"/>
    <s v="SECADM_ORIGI"/>
    <s v="SECADM_Atualiz"/>
    <x v="4"/>
    <x v="0"/>
    <d v="2013-11-20T17:38:00"/>
    <d v="2013-11-20T20:02:00"/>
    <s v="Para apreciação superior."/>
    <d v="1899-12-30T02:24:00"/>
    <x v="603"/>
    <d v="1899-12-31T00:00:00"/>
    <s v="17:38"/>
  </r>
  <r>
    <x v="1"/>
    <s v="007816/2013"/>
    <x v="1"/>
    <s v="CPL_ORIGI"/>
    <s v="CPL_Atualiz"/>
    <x v="11"/>
    <x v="0"/>
    <d v="2013-11-20T20:02:00"/>
    <d v="2013-11-22T20:44:00"/>
    <s v="De acordo com a minuta do Edital seus anexos e Contrato. Segue para análise dessa Comissão, após en"/>
    <d v="1900-01-01T00:42:00"/>
    <x v="604"/>
    <d v="1900-01-02T00:00:00"/>
    <s v="20:2"/>
  </r>
  <r>
    <x v="1"/>
    <s v="007816/2013"/>
    <x v="1"/>
    <s v="ASSDG_ORIGI"/>
    <s v="ASSDG_Atualiz"/>
    <x v="12"/>
    <x v="0"/>
    <d v="2013-11-22T20:44:00"/>
    <d v="2013-11-28T19:15:00"/>
    <s v="para análise."/>
    <d v="1900-01-04T22:31:00"/>
    <x v="605"/>
    <d v="1900-01-04T00:00:00"/>
    <s v="20:44"/>
  </r>
  <r>
    <x v="1"/>
    <s v="007816/2013"/>
    <x v="1"/>
    <s v="DG_ORIGI"/>
    <s v="DG_Atualiz"/>
    <x v="1"/>
    <x v="0"/>
    <d v="2013-11-28T19:15:00"/>
    <d v="2013-11-28T20:15:00"/>
    <s v="Com a análise da minuta do edital de licitação e seus anexos"/>
    <d v="1899-12-30T01:00:00"/>
    <x v="606"/>
    <d v="1899-12-31T00:00:00"/>
    <s v="19:15"/>
  </r>
  <r>
    <x v="1"/>
    <s v="007816/2013"/>
    <x v="1"/>
    <s v="SLIC_ORIGI"/>
    <s v="SLIC_Atualiz"/>
    <x v="27"/>
    <x v="0"/>
    <d v="2013-11-28T20:15:00"/>
    <d v="2013-11-29T16:18:00"/>
    <s v="PARA OS DEMAIS PROCEDIMENTOS"/>
    <d v="1899-12-30T20:03:00"/>
    <x v="607"/>
    <d v="1900-01-01T00:00:00"/>
    <s v="20:15"/>
  </r>
  <r>
    <x v="1"/>
    <s v="007816/2013"/>
    <x v="1"/>
    <s v="CLC_ORIGI"/>
    <s v="CLC_Atualiz"/>
    <x v="8"/>
    <x v="0"/>
    <d v="2013-11-29T16:18:00"/>
    <d v="2013-11-29T16:27:00"/>
    <s v="A pedido."/>
    <d v="1899-12-30T00:09:00"/>
    <x v="249"/>
    <d v="1899-12-31T00:00:00"/>
    <s v="16:18"/>
  </r>
  <r>
    <x v="1"/>
    <s v="007816/2013"/>
    <x v="1"/>
    <s v="SLIC_ORIGI"/>
    <s v="SLIC_Atualiz"/>
    <x v="27"/>
    <x v="0"/>
    <d v="2013-11-29T16:27:00"/>
    <d v="2013-11-29T17:33:00"/>
    <s v="À SLIC Favor considerar a média dos dois preços mais baratos (R$43.500,00 e R$125.906,00 = R$84.703"/>
    <d v="1899-12-30T01:06:00"/>
    <x v="122"/>
    <d v="1899-12-31T00:00:00"/>
    <s v="16:27"/>
  </r>
  <r>
    <x v="1"/>
    <s v="007816/2013"/>
    <x v="1"/>
    <s v="SPO_ORIGI"/>
    <s v="SPO_Atualiz"/>
    <x v="5"/>
    <x v="0"/>
    <d v="2013-11-29T17:33:00"/>
    <d v="2013-11-29T18:44:00"/>
    <s v="Para rever a disponibilidade orçamentária, em vista do despacho doc 260.367/13"/>
    <d v="1899-12-30T01:11:00"/>
    <x v="300"/>
    <d v="1899-12-31T00:00:00"/>
    <s v="17:33"/>
  </r>
  <r>
    <x v="1"/>
    <s v="007816/2013"/>
    <x v="1"/>
    <s v="CO_ORIGI"/>
    <s v="CO_Atualiz"/>
    <x v="6"/>
    <x v="0"/>
    <d v="2013-11-29T18:44:00"/>
    <d v="2013-11-29T19:04:00"/>
    <s v="Com a informação."/>
    <d v="1899-12-30T00:20:00"/>
    <x v="121"/>
    <d v="1899-12-31T00:00:00"/>
    <s v="18:44"/>
  </r>
  <r>
    <x v="1"/>
    <s v="007816/2013"/>
    <x v="1"/>
    <s v="SLIC_ORIGI"/>
    <s v="SLIC_Atualiz"/>
    <x v="27"/>
    <x v="0"/>
    <d v="2013-11-29T19:04:00"/>
    <d v="2013-12-02T15:17:00"/>
    <s v="Conforme despacho anterior"/>
    <d v="1900-01-01T20:13:00"/>
    <x v="608"/>
    <n v="-13"/>
    <s v="19:4"/>
  </r>
  <r>
    <x v="1"/>
    <s v="007816/2013"/>
    <x v="1"/>
    <s v="CPL_ORIGI"/>
    <s v="CPL_Atualiz"/>
    <x v="11"/>
    <x v="0"/>
    <d v="2013-12-02T15:17:00"/>
    <d v="2013-12-02T15:28:00"/>
    <s v="Para assinaturas, após volte."/>
    <d v="1899-12-30T00:11:00"/>
    <x v="560"/>
    <d v="1899-12-31T00:00:00"/>
    <s v="15:17"/>
  </r>
  <r>
    <x v="1"/>
    <s v="007816/2013"/>
    <x v="1"/>
    <s v="SLIC_ORIGI"/>
    <s v="SLIC_Atualiz"/>
    <x v="27"/>
    <x v="0"/>
    <d v="2013-12-02T15:28:00"/>
    <d v="2013-12-04T12:54:00"/>
    <s v="Edital assinado."/>
    <d v="1899-12-31T21:26:00"/>
    <x v="609"/>
    <d v="1900-01-02T00:00:00"/>
    <s v="15:28"/>
  </r>
  <r>
    <x v="1"/>
    <s v="007816/2013"/>
    <x v="1"/>
    <s v="CPL_ORIGI"/>
    <s v="CPL_Atualiz"/>
    <x v="11"/>
    <x v="0"/>
    <d v="2013-12-04T12:54:00"/>
    <d v="2013-12-26T14:36:00"/>
    <s v="Para aguardar data abertura certame licitatório."/>
    <d v="1900-01-21T01:42:00"/>
    <x v="610"/>
    <d v="1900-01-10T00:00:00"/>
    <s v="12:54"/>
  </r>
  <r>
    <x v="1"/>
    <s v="007816/2013"/>
    <x v="1"/>
    <s v="ASSDG_ORIGI"/>
    <s v="ASSDG_Atualiz"/>
    <x v="12"/>
    <x v="0"/>
    <d v="2013-12-26T14:36:00"/>
    <d v="2013-12-26T15:24:00"/>
    <s v="Para análise e homologação"/>
    <d v="1899-12-30T00:48:00"/>
    <x v="611"/>
    <d v="1899-12-30T00:00:00"/>
    <s v="14:36"/>
  </r>
  <r>
    <x v="1"/>
    <s v="007945/2013"/>
    <x v="0"/>
    <s v="SMOEP_ORIGI"/>
    <s v="SMIC_Atualiz"/>
    <x v="28"/>
    <x v="1"/>
    <d v="2013-10-01T14:56:00"/>
    <d v="2013-10-28T14:56:00"/>
    <s v="-"/>
    <d v="1900-01-26T00:00:00"/>
    <x v="612"/>
    <d v="1900-01-19T00:00:00"/>
    <s v="14:56"/>
  </r>
  <r>
    <x v="1"/>
    <s v="007945/2013"/>
    <x v="0"/>
    <s v="CAA_ORIGI"/>
    <s v="CIP_Atualiz"/>
    <x v="3"/>
    <x v="1"/>
    <d v="2013-10-28T14:56:00"/>
    <d v="2013-10-28T16:48:00"/>
    <s v="Para encaminhamentos."/>
    <d v="1899-12-30T01:52:00"/>
    <x v="89"/>
    <d v="1899-12-31T00:00:00"/>
    <s v="14:56"/>
  </r>
  <r>
    <x v="1"/>
    <s v="007945/2013"/>
    <x v="0"/>
    <s v="SECADM_ORIGI"/>
    <s v="SECADM_Atualiz"/>
    <x v="4"/>
    <x v="0"/>
    <d v="2013-10-28T16:48:00"/>
    <d v="2013-10-29T17:22:00"/>
    <s v="Segue o projeto b ico para análise e trâmites pertinentes à licitação."/>
    <d v="1899-12-31T00:34:00"/>
    <x v="613"/>
    <d v="1900-01-01T00:00:00"/>
    <s v="16:48"/>
  </r>
  <r>
    <x v="1"/>
    <s v="007945/2013"/>
    <x v="0"/>
    <s v="DG_ORIGI"/>
    <s v="DG_Atualiz"/>
    <x v="1"/>
    <x v="0"/>
    <d v="2013-10-29T17:22:00"/>
    <d v="2013-10-29T18:32:00"/>
    <s v="Submeto à apreciação dessa Direção Geral"/>
    <d v="1899-12-30T01:10:00"/>
    <x v="614"/>
    <d v="1899-12-31T00:00:00"/>
    <s v="17:22"/>
  </r>
  <r>
    <x v="1"/>
    <s v="007945/2013"/>
    <x v="0"/>
    <s v="SPO_ORIGI"/>
    <s v="SPO_Atualiz"/>
    <x v="5"/>
    <x v="0"/>
    <d v="2013-10-29T18:32:00"/>
    <d v="2013-10-30T14:49:00"/>
    <s v="para informar."/>
    <d v="1899-12-30T20:17:00"/>
    <x v="615"/>
    <d v="1900-01-01T00:00:00"/>
    <s v="18:32"/>
  </r>
  <r>
    <x v="1"/>
    <s v="007945/2013"/>
    <x v="0"/>
    <s v="CO_ORIGI"/>
    <s v="CO_Atualiz"/>
    <x v="6"/>
    <x v="0"/>
    <d v="2013-10-30T14:49:00"/>
    <d v="2013-10-30T15:01:00"/>
    <s v="Com o pré-empenho."/>
    <d v="1899-12-30T00:12:00"/>
    <x v="577"/>
    <d v="1899-12-31T00:00:00"/>
    <s v="14:49"/>
  </r>
  <r>
    <x v="1"/>
    <s v="007945/2013"/>
    <x v="0"/>
    <s v="SECOFC_ORIGI"/>
    <s v="SECOFC_Atualiz"/>
    <x v="7"/>
    <x v="0"/>
    <d v="2013-10-30T15:01:00"/>
    <d v="2013-10-30T15:58:00"/>
    <s v="Para ciência e encaminhamento."/>
    <d v="1899-12-30T00:57:00"/>
    <x v="133"/>
    <d v="1899-12-31T00:00:00"/>
    <s v="15:1"/>
  </r>
  <r>
    <x v="1"/>
    <s v="007945/2013"/>
    <x v="0"/>
    <s v="CLC_ORIGI"/>
    <s v="CLC_Atualiz"/>
    <x v="8"/>
    <x v="0"/>
    <d v="2013-10-30T15:58:00"/>
    <d v="2013-10-30T18:00:00"/>
    <s v="Para procedimentos."/>
    <d v="1899-12-30T02:02:00"/>
    <x v="304"/>
    <d v="1899-12-31T00:00:00"/>
    <s v="15:58"/>
  </r>
  <r>
    <x v="1"/>
    <s v="007945/2013"/>
    <x v="0"/>
    <s v="SC_ORIGI"/>
    <s v="SC_Atualiz"/>
    <x v="9"/>
    <x v="0"/>
    <d v="2013-10-30T18:00:00"/>
    <d v="2013-11-19T15:06:00"/>
    <s v="Para emissão do Termo de Abertura de Licitação."/>
    <d v="1900-01-18T21:06:00"/>
    <x v="616"/>
    <n v="-9"/>
    <s v="18:0"/>
  </r>
  <r>
    <x v="1"/>
    <s v="007945/2013"/>
    <x v="0"/>
    <s v="CLC_ORIGI"/>
    <s v="CLC_Atualiz"/>
    <x v="8"/>
    <x v="0"/>
    <d v="2013-11-19T15:06:00"/>
    <d v="2013-11-19T18:08:00"/>
    <s v="c/ termo de abertura de licitação para análise"/>
    <d v="1899-12-30T03:02:00"/>
    <x v="617"/>
    <d v="1899-12-31T00:00:00"/>
    <s v="15:6"/>
  </r>
  <r>
    <x v="1"/>
    <s v="007945/2013"/>
    <x v="0"/>
    <s v="SECADM_ORIGI"/>
    <s v="SECADM_Atualiz"/>
    <x v="4"/>
    <x v="0"/>
    <d v="2013-11-19T18:08:00"/>
    <d v="2013-11-20T20:03:00"/>
    <s v="Para autorizar o termo de Abertura de Licitação nº 241/13."/>
    <d v="1899-12-31T01:55:00"/>
    <x v="618"/>
    <d v="1900-01-01T00:00:00"/>
    <s v="18:8"/>
  </r>
  <r>
    <x v="1"/>
    <s v="007945/2013"/>
    <x v="0"/>
    <s v="CLC_ORIGI"/>
    <s v="CLC_Atualiz"/>
    <x v="8"/>
    <x v="0"/>
    <d v="2013-11-20T20:03:00"/>
    <d v="2013-11-21T15:59:00"/>
    <s v="elaboração da minuta do respectivo edital"/>
    <d v="1899-12-30T19:56:00"/>
    <x v="619"/>
    <d v="1900-01-01T00:00:00"/>
    <s v="20:3"/>
  </r>
  <r>
    <x v="1"/>
    <s v="007945/2013"/>
    <x v="0"/>
    <s v="SLIC_ORIGI"/>
    <s v="SLIC_Atualiz"/>
    <x v="27"/>
    <x v="0"/>
    <d v="2013-11-21T15:59:00"/>
    <d v="2013-11-27T14:04:00"/>
    <s v="Para elaborar a minuta do edital."/>
    <d v="1900-01-04T22:05:00"/>
    <x v="620"/>
    <d v="1900-01-04T00:00:00"/>
    <s v="15:59"/>
  </r>
  <r>
    <x v="1"/>
    <s v="007945/2013"/>
    <x v="0"/>
    <s v="CLC_ORIGI"/>
    <s v="CLC_Atualiz"/>
    <x v="8"/>
    <x v="0"/>
    <d v="2013-11-27T14:04:00"/>
    <d v="2013-11-27T17:16:00"/>
    <s v="Para análise da minuta do edital."/>
    <d v="1899-12-30T03:12:00"/>
    <x v="621"/>
    <d v="1899-12-31T00:00:00"/>
    <s v="14:4"/>
  </r>
  <r>
    <x v="1"/>
    <s v="007945/2013"/>
    <x v="0"/>
    <s v="SECADM_ORIGI"/>
    <s v="SECADM_Atualiz"/>
    <x v="4"/>
    <x v="0"/>
    <d v="2013-11-27T17:16:00"/>
    <d v="2013-11-27T19:17:00"/>
    <s v="Para apreciação."/>
    <d v="1899-12-30T02:01:00"/>
    <x v="622"/>
    <d v="1899-12-31T00:00:00"/>
    <s v="17:16"/>
  </r>
  <r>
    <x v="1"/>
    <s v="007945/2013"/>
    <x v="0"/>
    <s v="CPL_ORIGI"/>
    <s v="CPL_Atualiz"/>
    <x v="11"/>
    <x v="0"/>
    <d v="2013-11-27T19:17:00"/>
    <d v="2013-11-29T18:28:00"/>
    <s v="nálise da minuta do edital"/>
    <d v="1899-12-31T23:11:00"/>
    <x v="623"/>
    <d v="1900-01-02T00:00:00"/>
    <s v="19:17"/>
  </r>
  <r>
    <x v="1"/>
    <s v="007945/2013"/>
    <x v="0"/>
    <s v="ASSDG_ORIGI"/>
    <s v="ASSDG_Atualiz"/>
    <x v="12"/>
    <x v="0"/>
    <d v="2013-11-29T18:28:00"/>
    <d v="2013-12-03T17:24:00"/>
    <s v="para análise."/>
    <d v="1900-01-02T22:56:00"/>
    <x v="624"/>
    <n v="-12"/>
    <s v="18:28"/>
  </r>
  <r>
    <x v="1"/>
    <s v="007945/2013"/>
    <x v="0"/>
    <s v="SCON_ORIGI"/>
    <s v="SCON_Atualiz"/>
    <x v="10"/>
    <x v="0"/>
    <d v="2013-12-03T17:24:00"/>
    <d v="2013-12-03T18:09:00"/>
    <s v="Para inclusão de minuta contratual."/>
    <d v="1899-12-30T00:45:00"/>
    <x v="276"/>
    <d v="1899-12-31T00:00:00"/>
    <s v="17:24"/>
  </r>
  <r>
    <x v="1"/>
    <s v="007945/2013"/>
    <x v="0"/>
    <s v="SLIC_ORIGI"/>
    <s v="SLIC_Atualiz"/>
    <x v="27"/>
    <x v="0"/>
    <d v="2013-12-03T18:09:00"/>
    <d v="2013-12-03T19:08:00"/>
    <s v="INCLUÍDA A MINUTA DO CONTRATO."/>
    <d v="1899-12-30T00:59:00"/>
    <x v="625"/>
    <d v="1899-12-31T00:00:00"/>
    <s v="18:9"/>
  </r>
  <r>
    <x v="1"/>
    <s v="007945/2013"/>
    <x v="0"/>
    <s v="CLC_ORIGI"/>
    <s v="CLC_Atualiz"/>
    <x v="8"/>
    <x v="0"/>
    <d v="2013-12-03T19:08:00"/>
    <d v="2013-12-03T19:15:00"/>
    <s v="Com minuta do edital e anexos para análise."/>
    <d v="1899-12-30T00:07:00"/>
    <x v="437"/>
    <d v="1899-12-31T00:00:00"/>
    <s v="19:8"/>
  </r>
  <r>
    <x v="1"/>
    <s v="007945/2013"/>
    <x v="0"/>
    <s v="SECADM_ORIGI"/>
    <s v="SECADM_Atualiz"/>
    <x v="4"/>
    <x v="0"/>
    <d v="2013-12-03T19:15:00"/>
    <d v="2013-12-03T19:30:00"/>
    <s v="Para análise da minuta do edital e seus anexos."/>
    <d v="1899-12-30T00:15:00"/>
    <x v="131"/>
    <d v="1899-12-31T00:00:00"/>
    <s v="19:15"/>
  </r>
  <r>
    <x v="1"/>
    <s v="007945/2013"/>
    <x v="0"/>
    <s v="CLC_ORIGI"/>
    <s v="CLC_Atualiz"/>
    <x v="8"/>
    <x v="0"/>
    <d v="2013-12-03T19:30:00"/>
    <d v="2013-12-04T12:27:00"/>
    <s v="De acordo com a minuta do Edital, seus anexos e minuta contratual. Segue para análise dessa CPL, ap"/>
    <d v="1899-12-30T16:57:00"/>
    <x v="626"/>
    <d v="1900-01-01T00:00:00"/>
    <s v="19:30"/>
  </r>
  <r>
    <x v="1"/>
    <s v="007945/2013"/>
    <x v="0"/>
    <s v="CPL_ORIGI"/>
    <s v="CPL_Atualiz"/>
    <x v="11"/>
    <x v="0"/>
    <d v="2013-12-04T12:27:00"/>
    <d v="2013-12-04T14:14:00"/>
    <s v="Para análise da minutas do edital, do contrato e seus anexos."/>
    <d v="1899-12-30T01:47:00"/>
    <x v="627"/>
    <d v="1899-12-31T00:00:00"/>
    <s v="12:27"/>
  </r>
  <r>
    <x v="1"/>
    <s v="007945/2013"/>
    <x v="0"/>
    <s v="ASSDG_ORIGI"/>
    <s v="ASSDG_Atualiz"/>
    <x v="12"/>
    <x v="0"/>
    <d v="2013-12-04T14:14:00"/>
    <d v="2013-12-04T15:10:00"/>
    <s v="para análise."/>
    <d v="1899-12-30T00:56:00"/>
    <x v="628"/>
    <d v="1899-12-31T00:00:00"/>
    <s v="14:14"/>
  </r>
  <r>
    <x v="1"/>
    <s v="007945/2013"/>
    <x v="0"/>
    <s v="DG_ORIGI"/>
    <s v="DG_Atualiz"/>
    <x v="1"/>
    <x v="0"/>
    <d v="2013-12-04T15:10:00"/>
    <d v="2013-12-04T17:29:00"/>
    <s v="Com a análise da minuta do edital de licitação e seus anexos"/>
    <d v="1899-12-30T02:19:00"/>
    <x v="629"/>
    <d v="1899-12-31T00:00:00"/>
    <s v="15:10"/>
  </r>
  <r>
    <x v="1"/>
    <s v="007945/2013"/>
    <x v="0"/>
    <s v="SLIC_ORIGI"/>
    <s v="SLIC_Atualiz"/>
    <x v="27"/>
    <x v="0"/>
    <d v="2013-12-04T17:29:00"/>
    <d v="2013-12-04T17:51:00"/>
    <s v="À Seção de Licitações."/>
    <d v="1899-12-30T00:22:00"/>
    <x v="435"/>
    <d v="1899-12-31T00:00:00"/>
    <s v="17:29"/>
  </r>
  <r>
    <x v="1"/>
    <s v="007945/2013"/>
    <x v="0"/>
    <s v="CPL_ORIGI"/>
    <s v="CPL_Atualiz"/>
    <x v="11"/>
    <x v="0"/>
    <d v="2013-12-04T17:51:00"/>
    <d v="2013-12-04T19:00:00"/>
    <s v="Para assinatura do edital."/>
    <d v="1899-12-30T01:09:00"/>
    <x v="630"/>
    <d v="1899-12-31T00:00:00"/>
    <s v="17:51"/>
  </r>
  <r>
    <x v="1"/>
    <s v="007945/2013"/>
    <x v="0"/>
    <s v="SLIC_ORIGI"/>
    <s v="SLIC_Atualiz"/>
    <x v="27"/>
    <x v="0"/>
    <d v="2013-12-04T19:00:00"/>
    <d v="2013-12-05T17:31:00"/>
    <s v="Edital assinado."/>
    <d v="1899-12-30T22:31:00"/>
    <x v="26"/>
    <d v="1900-01-01T00:00:00"/>
    <s v="19:0"/>
  </r>
  <r>
    <x v="1"/>
    <s v="007945/2013"/>
    <x v="0"/>
    <s v="CPL_ORIGI"/>
    <s v="CPL_Atualiz"/>
    <x v="11"/>
    <x v="0"/>
    <d v="2013-12-05T17:31:00"/>
    <d v="2013-12-30T14:17:00"/>
    <s v="Para aguardar licitação a qual ocorrerá em 17/12/13   11:00hs."/>
    <d v="1900-01-23T20:46:00"/>
    <x v="631"/>
    <d v="1900-01-09T00:00:00"/>
    <s v="17:31"/>
  </r>
  <r>
    <x v="1"/>
    <s v="007945/2013"/>
    <x v="0"/>
    <s v="ASSDG_ORIGI"/>
    <s v="ASSDG_Atualiz"/>
    <x v="12"/>
    <x v="0"/>
    <d v="2013-12-30T14:17:00"/>
    <d v="2013-12-30T14:37:00"/>
    <s v="Para análise e homologação"/>
    <d v="1899-12-30T00:20:00"/>
    <x v="121"/>
    <d v="1899-12-30T00:00:00"/>
    <s v="14:17"/>
  </r>
  <r>
    <x v="1"/>
    <s v="005779/2015"/>
    <x v="1"/>
    <s v="SMOEP_ORIGI"/>
    <s v="SMIC_Atualiz"/>
    <x v="28"/>
    <x v="1"/>
    <d v="2015-08-11T13:06:00"/>
    <d v="2015-08-13T13:06:00"/>
    <s v="-"/>
    <d v="1900-01-01T00:00:00"/>
    <x v="632"/>
    <d v="1900-01-01T00:00:00"/>
    <s v="13:6"/>
  </r>
  <r>
    <x v="1"/>
    <s v="005779/2015"/>
    <x v="1"/>
    <s v="CAA_ORIGI"/>
    <s v="CIP_Atualiz"/>
    <x v="3"/>
    <x v="1"/>
    <d v="2015-08-13T13:06:00"/>
    <d v="2015-08-20T10:42:00"/>
    <s v="Para análise e encaminhamentos."/>
    <d v="1900-01-05T21:36:00"/>
    <x v="633"/>
    <d v="1900-01-05T00:00:00"/>
    <s v="13:6"/>
  </r>
  <r>
    <x v="1"/>
    <s v="005779/2015"/>
    <x v="1"/>
    <s v="SMOEP_ORIGI"/>
    <s v="SMIC_Atualiz"/>
    <x v="28"/>
    <x v="1"/>
    <d v="2015-08-20T10:42:00"/>
    <d v="2015-08-20T20:12:00"/>
    <s v="Para verificar."/>
    <d v="1899-12-30T09:30:00"/>
    <x v="634"/>
    <d v="1899-12-31T00:00:00"/>
    <s v="10:42"/>
  </r>
  <r>
    <x v="1"/>
    <s v="005779/2015"/>
    <x v="1"/>
    <s v="CAA_ORIGI"/>
    <s v="CIP_Atualiz"/>
    <x v="3"/>
    <x v="1"/>
    <d v="2015-08-20T20:12:00"/>
    <d v="2015-08-21T11:12:00"/>
    <s v="Para encaminhamentos."/>
    <d v="1899-12-30T15:00:00"/>
    <x v="635"/>
    <d v="1900-01-01T00:00:00"/>
    <s v="20:12"/>
  </r>
  <r>
    <x v="1"/>
    <s v="005779/2015"/>
    <x v="1"/>
    <s v="SECADM_ORIGI"/>
    <s v="SECADM_Atualiz"/>
    <x v="4"/>
    <x v="0"/>
    <d v="2015-08-21T11:12:00"/>
    <d v="2015-08-24T16:20:00"/>
    <s v="Segue para os procedimentos necessários à contratação nos moldes do projeto b ico."/>
    <d v="1900-01-02T05:08:00"/>
    <x v="636"/>
    <d v="1900-01-01T00:00:00"/>
    <s v="11:12"/>
  </r>
  <r>
    <x v="1"/>
    <s v="005779/2015"/>
    <x v="1"/>
    <s v="SPO_ORIGI"/>
    <s v="SPO_Atualiz"/>
    <x v="5"/>
    <x v="0"/>
    <d v="2015-08-24T16:20:00"/>
    <d v="2015-08-24T18:31:00"/>
    <s v="Para informar disponibilidade orçamentária."/>
    <d v="1899-12-30T02:11:00"/>
    <x v="637"/>
    <d v="1899-12-31T00:00:00"/>
    <s v="16:20"/>
  </r>
  <r>
    <x v="1"/>
    <s v="005779/2015"/>
    <x v="1"/>
    <s v="SMOEP_ORIGI"/>
    <s v="SMIC_Atualiz"/>
    <x v="28"/>
    <x v="1"/>
    <d v="2015-08-24T18:31:00"/>
    <d v="2015-08-25T15:12:00"/>
    <s v="Para indicar uma substituição de despesa."/>
    <d v="1899-12-30T20:41:00"/>
    <x v="93"/>
    <d v="1900-01-01T00:00:00"/>
    <s v="18:31"/>
  </r>
  <r>
    <x v="1"/>
    <s v="005779/2015"/>
    <x v="1"/>
    <s v="SPO_ORIGI"/>
    <s v="SPO_Atualiz"/>
    <x v="5"/>
    <x v="0"/>
    <d v="2015-08-25T15:12:00"/>
    <d v="2015-08-25T16:16:00"/>
    <s v="Para continuidade dos procedimentos."/>
    <d v="1899-12-30T01:04:00"/>
    <x v="638"/>
    <d v="1899-12-31T00:00:00"/>
    <s v="15:12"/>
  </r>
  <r>
    <x v="1"/>
    <s v="005779/2015"/>
    <x v="1"/>
    <s v="CO_ORIGI"/>
    <s v="CO_Atualiz"/>
    <x v="6"/>
    <x v="0"/>
    <d v="2015-08-25T16:16:00"/>
    <d v="2015-08-25T17:08:00"/>
    <s v="Com o pré-empenho."/>
    <d v="1899-12-30T00:52:00"/>
    <x v="639"/>
    <d v="1899-12-31T00:00:00"/>
    <s v="16:16"/>
  </r>
  <r>
    <x v="1"/>
    <s v="005779/2015"/>
    <x v="1"/>
    <s v="SECOFC_ORIGI"/>
    <s v="SECOFC_Atualiz"/>
    <x v="7"/>
    <x v="0"/>
    <d v="2015-08-25T17:08:00"/>
    <d v="2015-08-25T18:15:00"/>
    <s v="Para ciência e encaminhamento."/>
    <d v="1899-12-30T01:07:00"/>
    <x v="49"/>
    <d v="1899-12-31T00:00:00"/>
    <s v="17:8"/>
  </r>
  <r>
    <x v="1"/>
    <s v="005779/2015"/>
    <x v="1"/>
    <s v="CLC_ORIGI"/>
    <s v="CLC_Atualiz"/>
    <x v="8"/>
    <x v="0"/>
    <d v="2015-08-25T18:15:00"/>
    <d v="2015-08-26T14:37:00"/>
    <s v="Para procedimentos."/>
    <d v="1899-12-30T20:22:00"/>
    <x v="640"/>
    <d v="1900-01-01T00:00:00"/>
    <s v="18:15"/>
  </r>
  <r>
    <x v="1"/>
    <s v="005779/2015"/>
    <x v="1"/>
    <s v="SC_ORIGI"/>
    <s v="SC_Atualiz"/>
    <x v="9"/>
    <x v="0"/>
    <d v="2015-08-26T14:37:00"/>
    <d v="2015-09-01T17:26:00"/>
    <s v="Para elaborar Termo de Abertura de Licitação na modalidade Pregão Eletrônico."/>
    <d v="1900-01-05T02:49:00"/>
    <x v="641"/>
    <n v="-17"/>
    <s v="14:37"/>
  </r>
  <r>
    <x v="1"/>
    <s v="005779/2015"/>
    <x v="1"/>
    <s v="CLC_ORIGI"/>
    <s v="CLC_Atualiz"/>
    <x v="8"/>
    <x v="0"/>
    <d v="2015-09-01T17:26:00"/>
    <d v="2015-09-04T18:10:00"/>
    <s v="SENHORA COORDENADORA: Segue no documento 164.469/2015 o Termo de Abertura de Licitação."/>
    <d v="1900-01-02T00:44:00"/>
    <x v="642"/>
    <d v="1900-01-03T00:00:00"/>
    <s v="17:26"/>
  </r>
  <r>
    <x v="1"/>
    <s v="005779/2015"/>
    <x v="1"/>
    <s v="CAA_ORIGI"/>
    <s v="CIP_Atualiz"/>
    <x v="3"/>
    <x v="1"/>
    <d v="2015-09-04T18:10:00"/>
    <d v="2015-09-09T14:42:00"/>
    <s v="Solicito que seja revisto a planilha de BDI já que a somatoria dos percentuais dos itens da mesma"/>
    <d v="1900-01-03T20:32:00"/>
    <x v="643"/>
    <d v="1900-01-01T00:00:00"/>
    <s v="18:10"/>
  </r>
  <r>
    <x v="1"/>
    <s v="005779/2015"/>
    <x v="1"/>
    <s v="SMOEP_ORIGI"/>
    <s v="SMIC_Atualiz"/>
    <x v="28"/>
    <x v="1"/>
    <d v="2015-09-09T14:42:00"/>
    <d v="2015-09-14T19:59:00"/>
    <s v="Para verificação dos itens referidos pela CLC e retificação do BDI."/>
    <d v="1900-01-04T05:17:00"/>
    <x v="644"/>
    <d v="1900-01-03T00:00:00"/>
    <s v="14:42"/>
  </r>
  <r>
    <x v="1"/>
    <s v="005779/2015"/>
    <x v="1"/>
    <s v="CAA_ORIGI"/>
    <s v="CIP_Atualiz"/>
    <x v="3"/>
    <x v="1"/>
    <d v="2015-09-14T19:59:00"/>
    <d v="2015-09-17T16:54:00"/>
    <s v="Anexada a planilha revisada, encaminho para seguir os tramites da contratação."/>
    <d v="1900-01-01T20:55:00"/>
    <x v="645"/>
    <d v="1900-01-03T00:00:00"/>
    <s v="19:59"/>
  </r>
  <r>
    <x v="1"/>
    <s v="005779/2015"/>
    <x v="1"/>
    <s v="CLC_ORIGI"/>
    <s v="CLC_Atualiz"/>
    <x v="8"/>
    <x v="0"/>
    <d v="2015-09-17T16:54:00"/>
    <d v="2015-09-17T17:28:00"/>
    <s v="Segue planilha revisada, conforme solicitação, e informações complementares BDI"/>
    <d v="1899-12-30T00:34:00"/>
    <x v="646"/>
    <d v="1899-12-31T00:00:00"/>
    <s v="16:54"/>
  </r>
  <r>
    <x v="1"/>
    <s v="005779/2015"/>
    <x v="1"/>
    <s v="SC_ORIGI"/>
    <s v="SC_Atualiz"/>
    <x v="9"/>
    <x v="0"/>
    <d v="2015-09-17T17:28:00"/>
    <d v="2015-09-22T14:00:00"/>
    <s v="Para reemitir novo termo de abertura de licitação considerando que houve alteração da planilha de cu"/>
    <d v="1900-01-03T20:32:00"/>
    <x v="643"/>
    <d v="1900-01-03T00:00:00"/>
    <s v="17:28"/>
  </r>
  <r>
    <x v="1"/>
    <s v="005779/2015"/>
    <x v="1"/>
    <s v="CLC_ORIGI"/>
    <s v="CLC_Atualiz"/>
    <x v="8"/>
    <x v="0"/>
    <d v="2015-09-22T14:00:00"/>
    <d v="2015-09-22T15:37:00"/>
    <s v="SENHORA COORDENADORA: Conforme pedido segue o Termo de abertura de licitação retificado."/>
    <d v="1899-12-30T01:37:00"/>
    <x v="647"/>
    <d v="1899-12-31T00:00:00"/>
    <s v="14:0"/>
  </r>
  <r>
    <x v="1"/>
    <s v="005779/2015"/>
    <x v="1"/>
    <s v="SECADM_ORIGI"/>
    <s v="SECADM_Atualiz"/>
    <x v="4"/>
    <x v="0"/>
    <d v="2015-09-22T15:37:00"/>
    <d v="2015-09-23T16:56:00"/>
    <s v="Para autorizar o Termo de Abertura de Licitação nº 160/2015."/>
    <d v="1899-12-31T01:19:00"/>
    <x v="648"/>
    <d v="1900-01-01T00:00:00"/>
    <s v="15:37"/>
  </r>
  <r>
    <x v="1"/>
    <s v="005779/2015"/>
    <x v="1"/>
    <s v="CLC_ORIGI"/>
    <s v="CLC_Atualiz"/>
    <x v="8"/>
    <x v="0"/>
    <d v="2015-09-23T16:56:00"/>
    <d v="2015-09-23T18:37:00"/>
    <s v="Encaminha-se para elaboração da minuta do Edital."/>
    <d v="1899-12-30T01:41:00"/>
    <x v="649"/>
    <d v="1899-12-31T00:00:00"/>
    <s v="16:56"/>
  </r>
  <r>
    <x v="1"/>
    <s v="005779/2015"/>
    <x v="1"/>
    <s v="SLIC_ORIGI"/>
    <s v="SLIC_Atualiz"/>
    <x v="27"/>
    <x v="0"/>
    <d v="2015-09-23T18:37:00"/>
    <d v="2015-09-29T18:39:00"/>
    <s v="Para elaborar minuta do Edital"/>
    <d v="1900-01-05T00:02:00"/>
    <x v="650"/>
    <d v="1900-01-04T00:00:00"/>
    <s v="18:37"/>
  </r>
  <r>
    <x v="1"/>
    <s v="005779/2015"/>
    <x v="1"/>
    <s v="SCON_ORIGI"/>
    <s v="SCON_Atualiz"/>
    <x v="10"/>
    <x v="0"/>
    <d v="2015-09-29T18:39:00"/>
    <d v="2015-10-01T14:49:00"/>
    <s v="Para elaborar a minuta do contrato (anexo V)."/>
    <d v="1899-12-31T20:10:00"/>
    <x v="651"/>
    <n v="-20"/>
    <s v="18:39"/>
  </r>
  <r>
    <x v="1"/>
    <s v="005779/2015"/>
    <x v="1"/>
    <s v="SLIC_ORIGI"/>
    <s v="SLIC_Atualiz"/>
    <x v="27"/>
    <x v="0"/>
    <d v="2015-10-01T14:49:00"/>
    <d v="2015-10-01T16:16:00"/>
    <s v="Com a minuta do contrato."/>
    <d v="1899-12-30T01:27:00"/>
    <x v="652"/>
    <d v="1899-12-31T00:00:00"/>
    <s v="14:49"/>
  </r>
  <r>
    <x v="1"/>
    <s v="005779/2015"/>
    <x v="1"/>
    <s v="CLC_ORIGI"/>
    <s v="CLC_Atualiz"/>
    <x v="8"/>
    <x v="0"/>
    <d v="2015-10-01T16:16:00"/>
    <d v="2015-10-01T20:05:00"/>
    <s v="Para análise da minuta do edital e seus anexos."/>
    <d v="1899-12-30T03:49:00"/>
    <x v="653"/>
    <d v="1899-12-31T00:00:00"/>
    <s v="16:16"/>
  </r>
  <r>
    <x v="1"/>
    <s v="005779/2015"/>
    <x v="1"/>
    <s v="SECADM_ORIGI"/>
    <s v="SECADM_Atualiz"/>
    <x v="4"/>
    <x v="0"/>
    <d v="2015-10-01T20:05:00"/>
    <d v="2015-10-02T15:32:00"/>
    <s v="Para análise das minutas do Edital, contrato e anexos."/>
    <d v="1899-12-30T19:27:00"/>
    <x v="654"/>
    <d v="1900-01-01T00:00:00"/>
    <s v="20:5"/>
  </r>
  <r>
    <x v="1"/>
    <s v="005779/2015"/>
    <x v="1"/>
    <s v="CPL_ORIGI"/>
    <s v="CPL_Atualiz"/>
    <x v="11"/>
    <x v="0"/>
    <d v="2015-10-02T15:32:00"/>
    <d v="2015-10-02T16:33:00"/>
    <s v="De acordo com a minuta do Edital e seus anexos. Segue para análise da minuta do Edital e seus anex"/>
    <d v="1899-12-30T01:01:00"/>
    <x v="655"/>
    <d v="1899-12-31T00:00:00"/>
    <s v="15:32"/>
  </r>
  <r>
    <x v="1"/>
    <s v="005779/2015"/>
    <x v="1"/>
    <s v="SECADM_ORIGI"/>
    <s v="SECADM_Atualiz"/>
    <x v="4"/>
    <x v="0"/>
    <d v="2015-10-02T16:33:00"/>
    <d v="2015-10-02T18:42:00"/>
    <s v="Para adequações conforme reunião de 30/09/2015 - acórdão 754/2015 TCU"/>
    <d v="1899-12-30T02:09:00"/>
    <x v="656"/>
    <d v="1899-12-31T00:00:00"/>
    <s v="16:33"/>
  </r>
  <r>
    <x v="1"/>
    <s v="005779/2015"/>
    <x v="1"/>
    <s v="CLC_ORIGI"/>
    <s v="CLC_Atualiz"/>
    <x v="8"/>
    <x v="0"/>
    <d v="2015-10-02T18:42:00"/>
    <d v="2015-10-06T16:46:00"/>
    <s v="adequações pertinentes na minuta de edital"/>
    <d v="1900-01-02T22:04:00"/>
    <x v="657"/>
    <d v="1900-01-02T00:00:00"/>
    <s v="18:42"/>
  </r>
  <r>
    <x v="1"/>
    <s v="005779/2015"/>
    <x v="1"/>
    <s v="SLIC_ORIGI"/>
    <s v="SLIC_Atualiz"/>
    <x v="27"/>
    <x v="0"/>
    <d v="2015-10-06T16:46:00"/>
    <d v="2015-10-14T16:15:00"/>
    <s v="Para efetuar as as adequações na minuta do edital sugeridas pela CPL."/>
    <d v="1900-01-06T23:29:00"/>
    <x v="658"/>
    <d v="1900-01-05T00:00:00"/>
    <s v="16:46"/>
  </r>
  <r>
    <x v="1"/>
    <s v="005779/2015"/>
    <x v="1"/>
    <s v="CLC_ORIGI"/>
    <s v="CLC_Atualiz"/>
    <x v="8"/>
    <x v="0"/>
    <d v="2015-10-14T16:15:00"/>
    <d v="2015-10-14T17:39:00"/>
    <s v="Para análise da minuta do edital e seus anexos."/>
    <d v="1899-12-30T01:24:00"/>
    <x v="659"/>
    <d v="1899-12-31T00:00:00"/>
    <s v="16:15"/>
  </r>
  <r>
    <x v="1"/>
    <s v="005779/2015"/>
    <x v="1"/>
    <s v="SECADM_ORIGI"/>
    <s v="SECADM_Atualiz"/>
    <x v="4"/>
    <x v="0"/>
    <d v="2015-10-14T17:39:00"/>
    <d v="2015-10-16T20:05:00"/>
    <s v="Submetemos a apreciação superior."/>
    <d v="1900-01-01T02:26:00"/>
    <x v="660"/>
    <d v="1900-01-02T00:00:00"/>
    <s v="17:39"/>
  </r>
  <r>
    <x v="1"/>
    <s v="005779/2015"/>
    <x v="1"/>
    <s v="CPL_ORIGI"/>
    <s v="CPL_Atualiz"/>
    <x v="11"/>
    <x v="0"/>
    <d v="2015-10-16T20:05:00"/>
    <d v="2015-10-20T17:54:00"/>
    <s v="análise e demais providências"/>
    <d v="1900-01-02T21:49:00"/>
    <x v="661"/>
    <d v="1900-01-02T00:00:00"/>
    <s v="20:5"/>
  </r>
  <r>
    <x v="1"/>
    <s v="005779/2015"/>
    <x v="1"/>
    <s v="ASSDG_ORIGI"/>
    <s v="ASSDG_Atualiz"/>
    <x v="12"/>
    <x v="0"/>
    <d v="2015-10-20T17:54:00"/>
    <d v="2015-10-23T16:09:00"/>
    <s v="Para análise e aprovação."/>
    <d v="1900-01-01T22:15:00"/>
    <x v="662"/>
    <d v="1900-01-03T00:00:00"/>
    <s v="17:54"/>
  </r>
  <r>
    <x v="1"/>
    <s v="005779/2015"/>
    <x v="1"/>
    <s v="SLIC_ORIGI"/>
    <s v="SLIC_Atualiz"/>
    <x v="27"/>
    <x v="0"/>
    <d v="2015-10-23T16:09:00"/>
    <d v="2015-10-27T13:53:00"/>
    <s v="A pedido."/>
    <d v="1900-01-02T21:44:00"/>
    <x v="663"/>
    <d v="1900-01-02T00:00:00"/>
    <s v="16:9"/>
  </r>
  <r>
    <x v="1"/>
    <s v="005779/2015"/>
    <x v="1"/>
    <s v="SMOEP_ORIGI"/>
    <s v="SMIC_Atualiz"/>
    <x v="28"/>
    <x v="1"/>
    <d v="2015-10-27T13:53:00"/>
    <d v="2015-10-30T12:07:00"/>
    <s v="Para informar."/>
    <d v="1900-01-01T22:14:00"/>
    <x v="664"/>
    <d v="1900-01-02T00:00:00"/>
    <s v="13:53"/>
  </r>
  <r>
    <x v="1"/>
    <s v="005779/2015"/>
    <x v="1"/>
    <s v="SLIC_ORIGI"/>
    <s v="SLIC_Atualiz"/>
    <x v="27"/>
    <x v="0"/>
    <d v="2015-10-30T12:07:00"/>
    <d v="2015-11-05T14:57:00"/>
    <s v="Com o detalhamento do atestado de capacidade técnica."/>
    <d v="1900-01-05T02:50:00"/>
    <x v="665"/>
    <n v="-18"/>
    <s v="12:7"/>
  </r>
  <r>
    <x v="1"/>
    <s v="005779/2015"/>
    <x v="1"/>
    <s v="ASSDG_ORIGI"/>
    <s v="ASSDG_Atualiz"/>
    <x v="12"/>
    <x v="0"/>
    <d v="2015-11-05T14:57:00"/>
    <d v="2015-11-05T16:08:00"/>
    <s v="Com informação."/>
    <d v="1899-12-30T01:11:00"/>
    <x v="300"/>
    <d v="1899-12-31T00:00:00"/>
    <s v="14:57"/>
  </r>
  <r>
    <x v="1"/>
    <s v="005779/2015"/>
    <x v="1"/>
    <s v="CPL_ORIGI"/>
    <s v="CPL_Atualiz"/>
    <x v="11"/>
    <x v="0"/>
    <d v="2015-11-05T16:08:00"/>
    <d v="2015-11-05T17:22:00"/>
    <s v="Para análise."/>
    <d v="1899-12-30T01:14:00"/>
    <x v="416"/>
    <d v="1899-12-31T00:00:00"/>
    <s v="16:8"/>
  </r>
  <r>
    <x v="1"/>
    <s v="005779/2015"/>
    <x v="1"/>
    <s v="ASSDG_ORIGI"/>
    <s v="ASSDG_Atualiz"/>
    <x v="12"/>
    <x v="0"/>
    <d v="2015-11-05T17:22:00"/>
    <d v="2015-11-09T14:53:00"/>
    <s v="Para análise e aprovação."/>
    <d v="1900-01-02T21:31:00"/>
    <x v="666"/>
    <d v="1900-01-02T00:00:00"/>
    <s v="17:22"/>
  </r>
  <r>
    <x v="1"/>
    <s v="005779/2015"/>
    <x v="1"/>
    <s v="DG_ORIGI"/>
    <s v="DG_Atualiz"/>
    <x v="1"/>
    <x v="0"/>
    <d v="2015-11-09T14:53:00"/>
    <d v="2015-11-09T17:46:00"/>
    <s v="Para apreciação."/>
    <d v="1899-12-30T02:53:00"/>
    <x v="667"/>
    <d v="1899-12-31T00:00:00"/>
    <s v="14:53"/>
  </r>
  <r>
    <x v="1"/>
    <s v="005779/2015"/>
    <x v="1"/>
    <s v="SLIC_ORIGI"/>
    <s v="SLIC_Atualiz"/>
    <x v="27"/>
    <x v="0"/>
    <d v="2015-11-09T17:46:00"/>
    <d v="2015-11-10T19:31:00"/>
    <s v="PARA PUBLICAÇÃO"/>
    <d v="1899-12-31T01:45:00"/>
    <x v="668"/>
    <d v="1900-01-01T00:00:00"/>
    <s v="17:46"/>
  </r>
  <r>
    <x v="1"/>
    <s v="005779/2015"/>
    <x v="1"/>
    <s v="CPL_ORIGI"/>
    <s v="CPL_Atualiz"/>
    <x v="11"/>
    <x v="0"/>
    <d v="2015-11-10T19:31:00"/>
    <d v="2015-11-10T19:36:00"/>
    <s v="à"/>
    <d v="1899-12-30T00:05:00"/>
    <x v="92"/>
    <d v="1899-12-31T00:00:00"/>
    <s v="19:31"/>
  </r>
  <r>
    <x v="1"/>
    <s v="005779/2015"/>
    <x v="1"/>
    <s v="SLIC_ORIGI"/>
    <s v="SLIC_Atualiz"/>
    <x v="27"/>
    <x v="0"/>
    <d v="2015-11-10T19:36:00"/>
    <d v="2015-11-13T16:29:00"/>
    <s v="Edital assinado."/>
    <d v="1900-01-01T20:53:00"/>
    <x v="669"/>
    <d v="1900-01-03T00:00:00"/>
    <s v="19:36"/>
  </r>
  <r>
    <x v="1"/>
    <s v="009280/2016"/>
    <x v="0"/>
    <s v="086ZE_ORIGI"/>
    <s v="086ZE_Atualiz"/>
    <x v="47"/>
    <x v="0"/>
    <s v="-"/>
    <d v="2016-07-29T14:48:00"/>
    <s v="-"/>
    <d v="1899-12-30T00:00:00"/>
    <x v="42"/>
    <e v="#VALUE!"/>
    <e v="#VALUE!"/>
  </r>
  <r>
    <x v="1"/>
    <s v="009280/2016"/>
    <x v="0"/>
    <s v="SMIN_ORIGI"/>
    <s v="SOP_Atualiz"/>
    <x v="46"/>
    <x v="1"/>
    <d v="2016-07-29T14:48:00"/>
    <d v="2016-09-02T19:35:00"/>
    <s v="Para autorização."/>
    <d v="1900-02-03T04:47:00"/>
    <x v="670"/>
    <n v="-18"/>
    <s v="14:48"/>
  </r>
  <r>
    <x v="1"/>
    <s v="009280/2016"/>
    <x v="0"/>
    <s v="CIP_ORIGI"/>
    <s v="CIP_Atualiz"/>
    <x v="3"/>
    <x v="1"/>
    <d v="2016-09-02T19:35:00"/>
    <d v="2016-09-06T11:54:00"/>
    <s v="Para apreciação."/>
    <d v="1900-01-02T16:19:00"/>
    <x v="671"/>
    <d v="1900-01-02T00:00:00"/>
    <s v="19:35"/>
  </r>
  <r>
    <x v="1"/>
    <s v="009280/2016"/>
    <x v="0"/>
    <s v="SMIN_ORIGI"/>
    <s v="SOP_Atualiz"/>
    <x v="46"/>
    <x v="1"/>
    <d v="2016-09-06T11:54:00"/>
    <d v="2016-09-06T15:21:00"/>
    <s v="Para realizar alterações."/>
    <d v="1899-12-30T03:27:00"/>
    <x v="672"/>
    <d v="1899-12-31T00:00:00"/>
    <s v="11:54"/>
  </r>
  <r>
    <x v="1"/>
    <s v="009280/2016"/>
    <x v="0"/>
    <s v="CIP_ORIGI"/>
    <s v="CIP_Atualiz"/>
    <x v="3"/>
    <x v="1"/>
    <d v="2016-09-06T15:21:00"/>
    <d v="2016-09-07T14:27:00"/>
    <s v="Com as adequações solicitadas."/>
    <d v="1899-12-30T23:06:00"/>
    <x v="673"/>
    <d v="1899-12-31T00:00:00"/>
    <s v="15:21"/>
  </r>
  <r>
    <x v="1"/>
    <s v="009280/2016"/>
    <x v="0"/>
    <s v="SECGS_ORIGI"/>
    <s v="SECGS_Atualiz"/>
    <x v="18"/>
    <x v="1"/>
    <d v="2016-09-07T14:27:00"/>
    <d v="2016-09-09T13:36:00"/>
    <s v="Para providÊncias."/>
    <d v="1899-12-31T23:09:00"/>
    <x v="674"/>
    <d v="1899-12-31T00:00:00"/>
    <s v="14:27"/>
  </r>
  <r>
    <x v="1"/>
    <s v="009280/2016"/>
    <x v="0"/>
    <s v="CLC_ORIGI"/>
    <s v="CLC_Atualiz"/>
    <x v="8"/>
    <x v="0"/>
    <d v="2016-09-09T13:36:00"/>
    <d v="2016-09-14T13:35:00"/>
    <s v="Solicitamos os prÃ©stimos dessa Coordenadoria para contrataÃ§Ã£o de pelÃ­cula para o fÃ³rum eleitoral."/>
    <d v="1900-01-03T23:59:00"/>
    <x v="675"/>
    <d v="1900-01-03T00:00:00"/>
    <s v="13:36"/>
  </r>
  <r>
    <x v="1"/>
    <s v="009280/2016"/>
    <x v="0"/>
    <s v="SPO_ORIGI"/>
    <s v="SPO_Atualiz"/>
    <x v="5"/>
    <x v="0"/>
    <d v="2016-09-14T13:35:00"/>
    <d v="2016-09-14T15:19:00"/>
    <s v="À SPO: para informar disponibilidade orçamentária."/>
    <d v="1899-12-30T01:44:00"/>
    <x v="676"/>
    <d v="1899-12-31T00:00:00"/>
    <s v="13:35"/>
  </r>
  <r>
    <x v="1"/>
    <s v="009280/2016"/>
    <x v="0"/>
    <s v="CO_ORIGI"/>
    <s v="CO_Atualiz"/>
    <x v="6"/>
    <x v="0"/>
    <d v="2016-09-14T15:19:00"/>
    <d v="2016-09-14T17:11:00"/>
    <s v="Com a informação de disponibilidade orçamentária."/>
    <d v="1899-12-30T01:52:00"/>
    <x v="89"/>
    <d v="1899-12-31T00:00:00"/>
    <s v="15:19"/>
  </r>
  <r>
    <x v="1"/>
    <s v="009280/2016"/>
    <x v="0"/>
    <s v="SECOFC_ORIGI"/>
    <s v="SECOFC_Atualiz"/>
    <x v="7"/>
    <x v="0"/>
    <d v="2016-09-14T17:11:00"/>
    <d v="2016-09-14T18:44:00"/>
    <s v="Para ciência e encaminhamento."/>
    <d v="1899-12-30T01:33:00"/>
    <x v="601"/>
    <d v="1899-12-31T00:00:00"/>
    <s v="17:11"/>
  </r>
  <r>
    <x v="1"/>
    <s v="009280/2016"/>
    <x v="0"/>
    <s v="CLC_ORIGI"/>
    <s v="CLC_Atualiz"/>
    <x v="8"/>
    <x v="0"/>
    <d v="2016-09-14T18:44:00"/>
    <d v="2016-09-16T19:07:00"/>
    <s v="Para demais providências."/>
    <d v="1900-01-01T00:23:00"/>
    <x v="677"/>
    <d v="1900-01-02T00:00:00"/>
    <s v="18:44"/>
  </r>
  <r>
    <x v="1"/>
    <s v="009280/2016"/>
    <x v="0"/>
    <s v="SC_ORIGI"/>
    <s v="SC_Atualiz"/>
    <x v="9"/>
    <x v="0"/>
    <d v="2016-09-16T19:07:00"/>
    <d v="2016-09-22T17:32:00"/>
    <s v="À SC: para elaborar Termo de Dispensa de Licitação, com fulcro no art. 24, II, da L8.666/93."/>
    <d v="1900-01-04T22:25:00"/>
    <x v="678"/>
    <d v="1900-01-04T00:00:00"/>
    <s v="19:7"/>
  </r>
  <r>
    <x v="1"/>
    <s v="009280/2016"/>
    <x v="0"/>
    <s v="CLC_ORIGI"/>
    <s v="CLC_Atualiz"/>
    <x v="8"/>
    <x v="0"/>
    <d v="2016-09-22T17:32:00"/>
    <d v="2016-09-27T18:47:00"/>
    <s v="Com termo de dispensa de licitação"/>
    <d v="1900-01-04T01:15:00"/>
    <x v="679"/>
    <d v="1900-01-03T00:00:00"/>
    <s v="17:32"/>
  </r>
  <r>
    <x v="1"/>
    <s v="009280/2016"/>
    <x v="0"/>
    <s v="SECGA_ORIGI"/>
    <s v="SECGA_Atualiz"/>
    <x v="20"/>
    <x v="0"/>
    <d v="2016-09-27T18:47:00"/>
    <d v="2016-09-28T16:00:00"/>
    <s v="Para autorizar o Termo de Dispensa de Licitação nº 155/2016."/>
    <d v="1899-12-30T21:13:00"/>
    <x v="680"/>
    <d v="1900-01-01T00:00:00"/>
    <s v="18:47"/>
  </r>
  <r>
    <x v="1"/>
    <s v="009280/2016"/>
    <x v="0"/>
    <s v="DG_ORIGI"/>
    <s v="DG_Atualiz"/>
    <x v="1"/>
    <x v="0"/>
    <d v="2016-09-28T16:00:00"/>
    <d v="2016-09-28T17:28:00"/>
    <s v="solicito autorização para a contratação por dispensa de licitação"/>
    <d v="1899-12-30T01:28:00"/>
    <x v="681"/>
    <d v="1899-12-31T00:00:00"/>
    <s v="16:0"/>
  </r>
  <r>
    <x v="1"/>
    <s v="009280/2016"/>
    <x v="0"/>
    <s v="CO_ORIGI"/>
    <s v="CO_Atualiz"/>
    <x v="6"/>
    <x v="0"/>
    <d v="2016-09-28T17:28:00"/>
    <d v="2016-09-28T17:41:00"/>
    <s v="para empenhar"/>
    <d v="1899-12-30T00:13:00"/>
    <x v="329"/>
    <d v="1899-12-31T00:00:00"/>
    <s v="17:28"/>
  </r>
  <r>
    <x v="1"/>
    <s v="011378/2016 "/>
    <x v="0"/>
    <s v="SMIN_ORIGI"/>
    <s v="SOP_Atualiz"/>
    <x v="46"/>
    <x v="1"/>
    <d v="2016-08-29T12:19:00"/>
    <d v="2016-08-30T12:19:00"/>
    <s v="-"/>
    <d v="1899-12-31T00:00:00"/>
    <x v="0"/>
    <d v="1900-01-01T00:00:00"/>
    <s v="12:19"/>
  </r>
  <r>
    <x v="1"/>
    <s v="011378/2016 "/>
    <x v="0"/>
    <s v="CIP_ORIGI"/>
    <s v="CIP_Atualiz"/>
    <x v="3"/>
    <x v="1"/>
    <d v="2016-08-30T12:19:00"/>
    <d v="2016-09-09T14:06:00"/>
    <s v="Para apreciação."/>
    <d v="1900-01-09T01:47:00"/>
    <x v="682"/>
    <n v="-16"/>
    <s v="12:19"/>
  </r>
  <r>
    <x v="1"/>
    <s v="011378/2016 "/>
    <x v="0"/>
    <s v="SMIN_ORIGI"/>
    <s v="SOP_Atualiz"/>
    <x v="46"/>
    <x v="1"/>
    <d v="2016-09-09T14:06:00"/>
    <d v="2016-09-09T16:35:00"/>
    <s v="Para readequações."/>
    <d v="1899-12-30T02:29:00"/>
    <x v="281"/>
    <d v="1899-12-31T00:00:00"/>
    <s v="14:6"/>
  </r>
  <r>
    <x v="1"/>
    <s v="011378/2016 "/>
    <x v="0"/>
    <s v="CIP_ORIGI"/>
    <s v="CIP_Atualiz"/>
    <x v="3"/>
    <x v="1"/>
    <d v="2016-09-09T16:35:00"/>
    <d v="2016-09-09T19:56:00"/>
    <s v="Com as adequações solicitadas."/>
    <d v="1899-12-30T03:21:00"/>
    <x v="683"/>
    <d v="1899-12-31T00:00:00"/>
    <s v="16:35"/>
  </r>
  <r>
    <x v="1"/>
    <s v="011378/2016 "/>
    <x v="0"/>
    <s v="SECGS_ORIGI"/>
    <s v="SECGS_Atualiz"/>
    <x v="18"/>
    <x v="1"/>
    <d v="2016-09-09T19:56:00"/>
    <d v="2016-09-15T14:29:00"/>
    <s v="Para encaminhamenros."/>
    <d v="1900-01-04T18:33:00"/>
    <x v="684"/>
    <d v="1900-01-04T00:00:00"/>
    <s v="19:56"/>
  </r>
  <r>
    <x v="1"/>
    <s v="011378/2016 "/>
    <x v="0"/>
    <s v="GABSOFC_ORIGI"/>
    <s v="GABSOFC_Atualiz"/>
    <x v="48"/>
    <x v="0"/>
    <d v="2016-09-15T14:29:00"/>
    <d v="2016-09-15T14:59:00"/>
    <s v="."/>
    <d v="1899-12-30T00:30:00"/>
    <x v="248"/>
    <d v="1899-12-31T00:00:00"/>
    <s v="14:29"/>
  </r>
  <r>
    <x v="1"/>
    <s v="011378/2016 "/>
    <x v="0"/>
    <s v="CO_ORIGI"/>
    <s v="CO_Atualiz"/>
    <x v="6"/>
    <x v="0"/>
    <d v="2016-09-15T14:59:00"/>
    <d v="2016-09-15T15:42:00"/>
    <s v="Para informar disponibilidade orçamentária."/>
    <d v="1899-12-30T00:43:00"/>
    <x v="685"/>
    <d v="1899-12-31T00:00:00"/>
    <s v="14:59"/>
  </r>
  <r>
    <x v="1"/>
    <s v="011378/2016 "/>
    <x v="0"/>
    <s v="SPO_ORIGI"/>
    <s v="SPO_Atualiz"/>
    <x v="5"/>
    <x v="0"/>
    <d v="2016-09-15T15:42:00"/>
    <d v="2016-09-15T16:20:00"/>
    <s v="Para informar disponibilidade orçamentária."/>
    <d v="1899-12-30T00:38:00"/>
    <x v="471"/>
    <d v="1899-12-31T00:00:00"/>
    <s v="15:42"/>
  </r>
  <r>
    <x v="1"/>
    <s v="011378/2016 "/>
    <x v="0"/>
    <s v="CO_ORIGI"/>
    <s v="CO_Atualiz"/>
    <x v="6"/>
    <x v="0"/>
    <d v="2016-09-15T16:20:00"/>
    <d v="2016-09-15T16:44:00"/>
    <s v="Com a informação de disponibilidade orçamentária."/>
    <d v="1899-12-30T00:24:00"/>
    <x v="686"/>
    <d v="1899-12-31T00:00:00"/>
    <s v="16:20"/>
  </r>
  <r>
    <x v="1"/>
    <s v="011378/2016 "/>
    <x v="0"/>
    <s v="SECOFC_ORIGI"/>
    <s v="SECOFC_Atualiz"/>
    <x v="7"/>
    <x v="0"/>
    <d v="2016-09-15T16:44:00"/>
    <d v="2016-09-16T15:05:00"/>
    <s v="Para ciência e encaminhamento."/>
    <d v="1899-12-30T22:21:00"/>
    <x v="96"/>
    <d v="1900-01-01T00:00:00"/>
    <s v="16:44"/>
  </r>
  <r>
    <x v="1"/>
    <s v="011378/2016 "/>
    <x v="0"/>
    <s v="CLC_ORIGI"/>
    <s v="CLC_Atualiz"/>
    <x v="8"/>
    <x v="0"/>
    <d v="2016-09-16T15:05:00"/>
    <d v="2016-09-21T14:10:00"/>
    <s v="Com a informação de disponibilidade orçamentária."/>
    <d v="1900-01-03T23:05:00"/>
    <x v="687"/>
    <d v="1900-01-03T00:00:00"/>
    <s v="15:5"/>
  </r>
  <r>
    <x v="1"/>
    <s v="011378/2016 "/>
    <x v="0"/>
    <s v="SMIN_ORIGI"/>
    <s v="SOP_Atualiz"/>
    <x v="46"/>
    <x v="1"/>
    <d v="2016-09-21T14:10:00"/>
    <d v="2016-10-05T16:53:00"/>
    <s v="À SMIN: para verificar questões listadas, concernentes ao Projeto B ico apresentado."/>
    <d v="1900-01-13T02:43:00"/>
    <x v="688"/>
    <n v="-12"/>
    <s v="14:10"/>
  </r>
  <r>
    <x v="1"/>
    <s v="011378/2016 "/>
    <x v="0"/>
    <s v="SECGS_ORIGI"/>
    <s v="SECGS_Atualiz"/>
    <x v="18"/>
    <x v="1"/>
    <d v="2016-10-05T16:53:00"/>
    <d v="2016-10-17T19:04:00"/>
    <s v="Para apreciação."/>
    <d v="1900-01-11T02:11:00"/>
    <x v="689"/>
    <d v="1900-01-07T00:00:00"/>
    <s v="16:53"/>
  </r>
  <r>
    <x v="1"/>
    <s v="011378/2016 "/>
    <x v="0"/>
    <s v="CLC_ORIGI"/>
    <s v="CLC_Atualiz"/>
    <x v="8"/>
    <x v="0"/>
    <d v="2016-10-17T19:04:00"/>
    <d v="2016-10-23T12:07:00"/>
    <s v="Sanadas as irregularidades, para prosseguimento"/>
    <d v="1900-01-04T17:03:00"/>
    <x v="690"/>
    <d v="1900-01-04T00:00:00"/>
    <s v="19:4"/>
  </r>
  <r>
    <x v="1"/>
    <s v="011378/2016 "/>
    <x v="0"/>
    <s v="SECGA_ORIGI"/>
    <s v="SECGA_Atualiz"/>
    <x v="20"/>
    <x v="0"/>
    <d v="2016-10-23T12:07:00"/>
    <d v="2016-10-24T13:06:00"/>
    <s v="Solicitando esclarecimentos."/>
    <d v="1899-12-31T00:59:00"/>
    <x v="691"/>
    <d v="1899-12-31T00:00:00"/>
    <s v="12:7"/>
  </r>
  <r>
    <x v="1"/>
    <s v="011378/2016 "/>
    <x v="0"/>
    <s v="SECGS_ORIGI"/>
    <s v="SECGS_Atualiz"/>
    <x v="18"/>
    <x v="1"/>
    <d v="2016-10-24T13:06:00"/>
    <d v="2016-10-24T16:10:00"/>
    <s v="Para informar sobre os questionamentos da CLC, acrescentando esta SECGA que a padronização."/>
    <d v="1899-12-30T03:04:00"/>
    <x v="692"/>
    <d v="1899-12-31T00:00:00"/>
    <s v="13:6"/>
  </r>
  <r>
    <x v="1"/>
    <s v="011378/2016 "/>
    <x v="0"/>
    <s v="CIP_ORIGI"/>
    <s v="CIP_Atualiz"/>
    <x v="3"/>
    <x v="1"/>
    <d v="2016-10-24T16:10:00"/>
    <d v="2016-10-25T13:43:00"/>
    <s v="Para ciÃªncia e informaÃ§Ãµes da seÃ§Ã£o gestora."/>
    <d v="1899-12-30T21:33:00"/>
    <x v="693"/>
    <d v="1900-01-01T00:00:00"/>
    <s v="16:10"/>
  </r>
  <r>
    <x v="1"/>
    <s v="011378/2016 "/>
    <x v="0"/>
    <s v="SMIN_ORIGI"/>
    <s v="SOP_Atualiz"/>
    <x v="46"/>
    <x v="1"/>
    <d v="2016-10-25T13:43:00"/>
    <d v="2016-10-25T14:23:00"/>
    <s v="Para esclarecer os questionamentos da CLC (doc. 219.561)."/>
    <d v="1899-12-30T00:40:00"/>
    <x v="694"/>
    <d v="1899-12-31T00:00:00"/>
    <s v="13:43"/>
  </r>
  <r>
    <x v="1"/>
    <s v="011378/2016 "/>
    <x v="0"/>
    <s v="CIP_ORIGI"/>
    <s v="CIP_Atualiz"/>
    <x v="3"/>
    <x v="1"/>
    <d v="2016-10-25T14:23:00"/>
    <d v="2016-10-25T17:48:00"/>
    <s v="Esclarecimentos."/>
    <d v="1899-12-30T03:25:00"/>
    <x v="695"/>
    <d v="1899-12-31T00:00:00"/>
    <s v="14:23"/>
  </r>
  <r>
    <x v="1"/>
    <s v="011378/2016 "/>
    <x v="0"/>
    <s v="SECGS_ORIGI"/>
    <s v="SECGS_Atualiz"/>
    <x v="18"/>
    <x v="1"/>
    <d v="2016-10-25T17:48:00"/>
    <d v="2016-10-27T16:01:00"/>
    <s v="Com os esclarecimentos solicitados."/>
    <d v="1899-12-31T22:13:00"/>
    <x v="696"/>
    <d v="1900-01-02T00:00:00"/>
    <s v="17:48"/>
  </r>
  <r>
    <x v="1"/>
    <s v="011378/2016 "/>
    <x v="0"/>
    <s v="SECGA_ORIGI"/>
    <s v="SECGA_Atualiz"/>
    <x v="20"/>
    <x v="0"/>
    <d v="2016-10-27T16:01:00"/>
    <d v="2016-10-27T20:09:00"/>
    <s v="Ciente, para os procedimentos cabÃ­veis."/>
    <d v="1899-12-30T04:08:00"/>
    <x v="697"/>
    <d v="1899-12-31T00:00:00"/>
    <s v="16:1"/>
  </r>
  <r>
    <x v="1"/>
    <s v="011378/2016 "/>
    <x v="0"/>
    <s v="CLC_ORIGI"/>
    <s v="CLC_Atualiz"/>
    <x v="8"/>
    <x v="0"/>
    <d v="2016-10-27T20:09:00"/>
    <d v="2016-11-09T16:16:00"/>
    <s v="Para continuidade da contratação a ser efetivada com a empresa designada no Projeto b ico."/>
    <d v="1900-01-11T20:07:00"/>
    <x v="698"/>
    <n v="-11"/>
    <s v="20:9"/>
  </r>
  <r>
    <x v="1"/>
    <s v="011378/2016 "/>
    <x v="0"/>
    <s v="SPO_ORIGI"/>
    <s v="SPO_Atualiz"/>
    <x v="5"/>
    <x v="0"/>
    <d v="2016-11-09T16:16:00"/>
    <d v="2016-11-09T18:54:00"/>
    <s v="À SPO: para reforçar a disponibilidade orçamentária."/>
    <d v="1899-12-30T02:38:00"/>
    <x v="25"/>
    <d v="1899-12-31T00:00:00"/>
    <s v="16:16"/>
  </r>
  <r>
    <x v="1"/>
    <s v="011378/2016 "/>
    <x v="0"/>
    <s v="CO_ORIGI"/>
    <s v="CO_Atualiz"/>
    <x v="6"/>
    <x v="0"/>
    <d v="2016-11-09T18:54:00"/>
    <d v="2016-11-10T13:52:00"/>
    <s v="Com a informação de disponibilidade orçamentária."/>
    <d v="1899-12-30T18:58:00"/>
    <x v="699"/>
    <d v="1900-01-01T00:00:00"/>
    <s v="18:54"/>
  </r>
  <r>
    <x v="1"/>
    <s v="011378/2016 "/>
    <x v="0"/>
    <s v="SECOFC_ORIGI"/>
    <s v="SECOFC_Atualiz"/>
    <x v="7"/>
    <x v="0"/>
    <d v="2016-11-10T13:52:00"/>
    <d v="2016-11-10T20:11:00"/>
    <s v="Para ciência e encaminhamento."/>
    <d v="1899-12-30T06:19:00"/>
    <x v="700"/>
    <d v="1899-12-31T00:00:00"/>
    <s v="13:52"/>
  </r>
  <r>
    <x v="1"/>
    <s v="011378/2016 "/>
    <x v="0"/>
    <s v="CLC_ORIGI"/>
    <s v="CLC_Atualiz"/>
    <x v="8"/>
    <x v="0"/>
    <d v="2016-11-10T20:11:00"/>
    <d v="2016-11-17T14:41:00"/>
    <s v="Com informação de disponibilidade orçamentária, para demais procedimentos."/>
    <d v="1900-01-05T18:30:00"/>
    <x v="701"/>
    <d v="1900-01-03T00:00:00"/>
    <s v="20:11"/>
  </r>
  <r>
    <x v="1"/>
    <s v="011378/2016 "/>
    <x v="0"/>
    <s v="SC_ORIGI"/>
    <s v="SC_Atualiz"/>
    <x v="9"/>
    <x v="0"/>
    <d v="2016-11-17T14:41:00"/>
    <d v="2016-11-25T18:37:00"/>
    <s v="Para elaborar o Termo de Dispensa de Licitação."/>
    <d v="1900-01-07T03:56:00"/>
    <x v="702"/>
    <d v="1900-01-06T00:00:00"/>
    <s v="14:41"/>
  </r>
  <r>
    <x v="1"/>
    <s v="011378/2016 "/>
    <x v="0"/>
    <s v="CLC_ORIGI"/>
    <s v="CLC_Atualiz"/>
    <x v="8"/>
    <x v="0"/>
    <d v="2016-11-25T18:37:00"/>
    <d v="2016-11-28T18:54:00"/>
    <s v="com termo de dispensa de licitação"/>
    <d v="1900-01-02T00:17:00"/>
    <x v="703"/>
    <d v="1900-01-01T00:00:00"/>
    <s v="18:37"/>
  </r>
  <r>
    <x v="1"/>
    <s v="011378/2016 "/>
    <x v="0"/>
    <s v="SECGA_ORIGI"/>
    <s v="SECGA_Atualiz"/>
    <x v="20"/>
    <x v="0"/>
    <d v="2016-11-28T18:54:00"/>
    <d v="2016-11-28T20:24:00"/>
    <s v="Para análise e autorização."/>
    <d v="1899-12-30T01:30:00"/>
    <x v="35"/>
    <d v="1899-12-31T00:00:00"/>
    <s v="18:54"/>
  </r>
  <r>
    <x v="1"/>
    <s v="011378/2016 "/>
    <x v="0"/>
    <s v="DG_ORIGI"/>
    <s v="DG_Atualiz"/>
    <x v="1"/>
    <x v="0"/>
    <d v="2016-11-28T20:24:00"/>
    <d v="2016-11-29T14:36:00"/>
    <s v="Solicita autorização para a contratação por dispensa de licitação"/>
    <d v="1899-12-30T18:12:00"/>
    <x v="704"/>
    <d v="1900-01-01T00:00:00"/>
    <s v="20:24"/>
  </r>
  <r>
    <x v="1"/>
    <s v="011378/2016 "/>
    <x v="0"/>
    <s v="CO_ORIGI"/>
    <s v="CO_Atualiz"/>
    <x v="6"/>
    <x v="0"/>
    <d v="2016-11-29T14:36:00"/>
    <d v="2016-11-29T16:13:00"/>
    <s v="para empenhar"/>
    <d v="1899-12-30T01:37:00"/>
    <x v="705"/>
    <d v="1899-12-31T00:00:00"/>
    <s v="14:36"/>
  </r>
  <r>
    <x v="1"/>
    <s v="011378/2016 "/>
    <x v="0"/>
    <s v="ACO_ORIGI"/>
    <s v="ACO_Atualiz"/>
    <x v="13"/>
    <x v="0"/>
    <d v="2016-11-29T16:13:00"/>
    <d v="2016-11-30T19:09:00"/>
    <s v="Para emissão da Nota de empenho."/>
    <d v="1899-12-31T02:56:00"/>
    <x v="706"/>
    <d v="1900-01-01T00:00:00"/>
    <s v="16:13"/>
  </r>
  <r>
    <x v="1"/>
    <s v="001263/2015"/>
    <x v="2"/>
    <s v="SMCI_ORIGI"/>
    <s v="SMCI_Atualiz"/>
    <x v="49"/>
    <x v="0"/>
    <d v="2015-03-04T16:00:00"/>
    <d v="2015-03-05T16:00:00"/>
    <s v="-"/>
    <d v="1899-12-31T00:00:00"/>
    <x v="0"/>
    <d v="1900-01-01T00:00:00"/>
    <s v="16:0"/>
  </r>
  <r>
    <x v="1"/>
    <s v="001263/2015"/>
    <x v="2"/>
    <s v="CAA_ORIGI"/>
    <s v="CIP_Atualiz"/>
    <x v="3"/>
    <x v="1"/>
    <d v="2015-03-05T16:00:00"/>
    <d v="2015-03-05T16:52:00"/>
    <s v="Para apreciação superior"/>
    <d v="1899-12-30T00:52:00"/>
    <x v="639"/>
    <d v="1899-12-31T00:00:00"/>
    <s v="16:0"/>
  </r>
  <r>
    <x v="1"/>
    <s v="001263/2015"/>
    <x v="2"/>
    <s v="SMCI_ORIGI"/>
    <s v="SMCI_Atualiz"/>
    <x v="49"/>
    <x v="0"/>
    <d v="2015-03-05T16:52:00"/>
    <d v="2015-03-05T16:59:00"/>
    <s v="Para constar no projeto b ico."/>
    <d v="1899-12-30T00:07:00"/>
    <x v="437"/>
    <d v="1899-12-31T00:00:00"/>
    <s v="16:52"/>
  </r>
  <r>
    <x v="1"/>
    <s v="001263/2015"/>
    <x v="2"/>
    <s v="CAA_ORIGI"/>
    <s v="CIP_Atualiz"/>
    <x v="3"/>
    <x v="1"/>
    <d v="2015-03-05T16:59:00"/>
    <d v="2015-03-05T17:20:00"/>
    <s v="Com o projeto b ico readequado."/>
    <d v="1899-12-30T00:21:00"/>
    <x v="490"/>
    <d v="1899-12-31T00:00:00"/>
    <s v="16:59"/>
  </r>
  <r>
    <x v="1"/>
    <s v="001263/2015"/>
    <x v="2"/>
    <s v="SECADM_ORIGI"/>
    <s v="SECADM_Atualiz"/>
    <x v="4"/>
    <x v="0"/>
    <d v="2015-03-05T17:20:00"/>
    <d v="2015-03-05T19:17:00"/>
    <s v="Para os procedimentos necessários à aquisição dos materiais."/>
    <d v="1899-12-30T01:57:00"/>
    <x v="707"/>
    <d v="1899-12-31T00:00:00"/>
    <s v="17:20"/>
  </r>
  <r>
    <x v="1"/>
    <s v="001263/2015"/>
    <x v="2"/>
    <s v="CAA_ORIGI"/>
    <s v="CIP_Atualiz"/>
    <x v="3"/>
    <x v="1"/>
    <d v="2015-03-05T19:17:00"/>
    <d v="2015-03-06T12:51:00"/>
    <s v="Para anexar projeto b ico, em forma de minuta"/>
    <d v="1899-12-30T17:34:00"/>
    <x v="708"/>
    <d v="1900-01-01T00:00:00"/>
    <s v="19:17"/>
  </r>
  <r>
    <x v="1"/>
    <s v="001263/2015"/>
    <x v="2"/>
    <s v="SMCI_ORIGI"/>
    <s v="SMCI_Atualiz"/>
    <x v="49"/>
    <x v="0"/>
    <d v="2015-03-06T12:51:00"/>
    <d v="2015-03-06T13:09:00"/>
    <s v="Para anexar e, após, enviar à Secretaria de Administração."/>
    <d v="1899-12-30T00:18:00"/>
    <x v="404"/>
    <d v="1899-12-31T00:00:00"/>
    <s v="12:51"/>
  </r>
  <r>
    <x v="1"/>
    <s v="001263/2015"/>
    <x v="2"/>
    <s v="SECADM_ORIGI"/>
    <s v="SECADM_Atualiz"/>
    <x v="4"/>
    <x v="0"/>
    <d v="2015-03-06T13:09:00"/>
    <d v="2015-03-06T14:06:00"/>
    <s v="Com a inclusão do projeto b ico em forma de minuta."/>
    <d v="1899-12-30T00:57:00"/>
    <x v="133"/>
    <d v="1899-12-31T00:00:00"/>
    <s v="13:9"/>
  </r>
  <r>
    <x v="1"/>
    <s v="001263/2015"/>
    <x v="2"/>
    <s v="CLC_ORIGI"/>
    <s v="CLC_Atualiz"/>
    <x v="8"/>
    <x v="0"/>
    <d v="2015-03-06T14:06:00"/>
    <d v="2015-03-06T17:24:00"/>
    <s v="elaboração de planilha de custos junto ao setor competente"/>
    <d v="1899-12-30T03:18:00"/>
    <x v="709"/>
    <d v="1899-12-31T00:00:00"/>
    <s v="14:6"/>
  </r>
  <r>
    <x v="1"/>
    <s v="001263/2015"/>
    <x v="2"/>
    <s v="SC_ORIGI"/>
    <s v="SC_Atualiz"/>
    <x v="9"/>
    <x v="0"/>
    <d v="2015-03-06T17:24:00"/>
    <d v="2015-03-09T13:17:00"/>
    <s v="Para orçar visando aquisição por SRP."/>
    <d v="1900-01-01T19:53:00"/>
    <x v="102"/>
    <d v="1900-01-01T00:00:00"/>
    <s v="17:24"/>
  </r>
  <r>
    <x v="1"/>
    <s v="001263/2015"/>
    <x v="2"/>
    <s v="CLC_ORIGI"/>
    <s v="CLC_Atualiz"/>
    <x v="8"/>
    <x v="0"/>
    <d v="2015-03-09T13:17:00"/>
    <d v="2015-03-09T13:38:00"/>
    <s v="À PEDIDO."/>
    <d v="1899-12-30T00:21:00"/>
    <x v="710"/>
    <d v="1899-12-31T00:00:00"/>
    <s v="13:17"/>
  </r>
  <r>
    <x v="1"/>
    <s v="001263/2015"/>
    <x v="2"/>
    <s v="SECADM_ORIGI"/>
    <s v="SECADM_Atualiz"/>
    <x v="4"/>
    <x v="0"/>
    <d v="2015-03-09T13:38:00"/>
    <d v="2015-03-09T17:36:00"/>
    <s v="Para autorizar abertura de licitação pelo sistema de Rgistro de Preços já que a planilha de"/>
    <d v="1899-12-30T03:58:00"/>
    <x v="711"/>
    <d v="1899-12-31T00:00:00"/>
    <s v="13:38"/>
  </r>
  <r>
    <x v="1"/>
    <s v="001263/2015"/>
    <x v="2"/>
    <s v="CLC_ORIGI"/>
    <s v="CLC_Atualiz"/>
    <x v="8"/>
    <x v="0"/>
    <d v="2015-03-09T17:36:00"/>
    <d v="2015-03-09T18:14:00"/>
    <s v="elaboração Termo de Abertura de Licitação"/>
    <d v="1899-12-30T00:38:00"/>
    <x v="712"/>
    <d v="1899-12-31T00:00:00"/>
    <s v="17:36"/>
  </r>
  <r>
    <x v="1"/>
    <s v="001263/2015"/>
    <x v="2"/>
    <s v="SC_ORIGI"/>
    <s v="SC_Atualiz"/>
    <x v="9"/>
    <x v="0"/>
    <d v="2015-03-09T18:14:00"/>
    <d v="2015-03-10T13:30:00"/>
    <s v="Para emissão do termo de abertura de licitação pelo sistema de rp conforme despacho da Secretaria de"/>
    <d v="1899-12-30T19:16:00"/>
    <x v="385"/>
    <d v="1900-01-01T00:00:00"/>
    <s v="18:14"/>
  </r>
  <r>
    <x v="1"/>
    <s v="001263/2015"/>
    <x v="2"/>
    <s v="CLC_ORIGI"/>
    <s v="CLC_Atualiz"/>
    <x v="8"/>
    <x v="0"/>
    <d v="2015-03-10T13:30:00"/>
    <d v="2015-03-10T17:29:00"/>
    <s v="Segue Termo de Abertura de Licitação."/>
    <d v="1899-12-30T03:59:00"/>
    <x v="713"/>
    <d v="1899-12-31T00:00:00"/>
    <s v="13:30"/>
  </r>
  <r>
    <x v="1"/>
    <s v="001263/2015"/>
    <x v="2"/>
    <s v="SECADM_ORIGI"/>
    <s v="SECADM_Atualiz"/>
    <x v="4"/>
    <x v="0"/>
    <d v="2015-03-10T17:29:00"/>
    <d v="2015-03-10T18:34:00"/>
    <s v="Para autorizar o Termo de Abertura de Licitação nº 22/2015."/>
    <d v="1899-12-30T01:05:00"/>
    <x v="343"/>
    <d v="1899-12-31T00:00:00"/>
    <s v="17:29"/>
  </r>
  <r>
    <x v="1"/>
    <s v="001263/2015"/>
    <x v="2"/>
    <s v="CLC_ORIGI"/>
    <s v="CLC_Atualiz"/>
    <x v="8"/>
    <x v="0"/>
    <d v="2015-03-10T18:34:00"/>
    <d v="2015-03-10T20:52:00"/>
    <s v="Segue para elaboração da minuta do Edital - RP."/>
    <d v="1899-12-30T02:18:00"/>
    <x v="103"/>
    <d v="1899-12-31T00:00:00"/>
    <s v="18:34"/>
  </r>
  <r>
    <x v="1"/>
    <s v="001263/2015"/>
    <x v="2"/>
    <s v="SLIC_ORIGI"/>
    <s v="SLIC_Atualiz"/>
    <x v="27"/>
    <x v="0"/>
    <d v="2015-03-10T20:52:00"/>
    <d v="2015-03-12T16:56:00"/>
    <s v="Para elaborar a minuta do edital."/>
    <d v="1899-12-31T20:04:00"/>
    <x v="714"/>
    <d v="1900-01-02T00:00:00"/>
    <s v="20:52"/>
  </r>
  <r>
    <x v="1"/>
    <s v="001263/2015"/>
    <x v="2"/>
    <s v="CLC_ORIGI"/>
    <s v="CLC_Atualiz"/>
    <x v="8"/>
    <x v="0"/>
    <d v="2015-03-12T16:56:00"/>
    <d v="2015-03-12T18:24:00"/>
    <s v="Para análise da minuta do edital e seus anexos."/>
    <d v="1899-12-30T01:28:00"/>
    <x v="681"/>
    <d v="1899-12-31T00:00:00"/>
    <s v="16:56"/>
  </r>
  <r>
    <x v="1"/>
    <s v="001263/2015"/>
    <x v="2"/>
    <s v="SECADM_ORIGI"/>
    <s v="SECADM_Atualiz"/>
    <x v="4"/>
    <x v="0"/>
    <d v="2015-03-12T18:24:00"/>
    <d v="2015-03-13T17:17:00"/>
    <s v="Submentemos a apreciação superior."/>
    <d v="1899-12-30T22:53:00"/>
    <x v="715"/>
    <d v="1900-01-01T00:00:00"/>
    <s v="18:24"/>
  </r>
  <r>
    <x v="1"/>
    <s v="001263/2015"/>
    <x v="2"/>
    <s v="CPL_ORIGI"/>
    <s v="CPL_Atualiz"/>
    <x v="11"/>
    <x v="0"/>
    <d v="2015-03-13T17:17:00"/>
    <d v="2015-03-13T17:35:00"/>
    <s v="análise."/>
    <d v="1899-12-30T00:18:00"/>
    <x v="404"/>
    <d v="1899-12-31T00:00:00"/>
    <s v="17:17"/>
  </r>
  <r>
    <x v="1"/>
    <s v="001263/2015"/>
    <x v="2"/>
    <s v="ASSDG_ORIGI"/>
    <s v="ASSDG_Atualiz"/>
    <x v="12"/>
    <x v="0"/>
    <d v="2015-03-13T17:35:00"/>
    <d v="2015-03-16T13:54:00"/>
    <s v="para análise"/>
    <d v="1900-01-01T20:19:00"/>
    <x v="716"/>
    <d v="1900-01-01T00:00:00"/>
    <s v="17:35"/>
  </r>
  <r>
    <x v="1"/>
    <s v="001263/2015"/>
    <x v="2"/>
    <s v="DG_ORIGI"/>
    <s v="DG_Atualiz"/>
    <x v="1"/>
    <x v="0"/>
    <d v="2015-03-16T13:54:00"/>
    <d v="2015-03-16T14:07:00"/>
    <s v="Para apreciação."/>
    <d v="1899-12-30T00:13:00"/>
    <x v="717"/>
    <d v="1899-12-31T00:00:00"/>
    <s v="13:54"/>
  </r>
  <r>
    <x v="1"/>
    <s v="001263/2015"/>
    <x v="2"/>
    <s v="SLIC_ORIGI"/>
    <s v="SLIC_Atualiz"/>
    <x v="27"/>
    <x v="0"/>
    <d v="2015-03-16T14:07:00"/>
    <d v="2015-03-17T18:00:00"/>
    <s v="para publicação do edital"/>
    <d v="1899-12-31T03:53:00"/>
    <x v="718"/>
    <d v="1900-01-01T00:00:00"/>
    <s v="14:7"/>
  </r>
  <r>
    <x v="1"/>
    <s v="001263/2015"/>
    <x v="2"/>
    <s v="CPL_ORIGI"/>
    <s v="CPL_Atualiz"/>
    <x v="11"/>
    <x v="0"/>
    <d v="2015-03-17T18:00:00"/>
    <d v="2015-03-17T18:46:00"/>
    <s v="Para análise e, se de acordo, para assinatura."/>
    <d v="1899-12-30T00:46:00"/>
    <x v="197"/>
    <d v="1899-12-31T00:00:00"/>
    <s v="18:0"/>
  </r>
  <r>
    <x v="1"/>
    <s v="001263/2015"/>
    <x v="2"/>
    <s v="SLIC_ORIGI"/>
    <s v="SLIC_Atualiz"/>
    <x v="27"/>
    <x v="0"/>
    <d v="2015-03-17T18:46:00"/>
    <d v="2015-03-19T13:30:00"/>
    <s v="edital assinado."/>
    <d v="1899-12-31T18:44:00"/>
    <x v="719"/>
    <d v="1900-01-02T00:00:00"/>
    <s v="18:46"/>
  </r>
  <r>
    <x v="1"/>
    <s v="001263/2015"/>
    <x v="2"/>
    <s v="CPL_ORIGI"/>
    <s v="CPL_Atualiz"/>
    <x v="11"/>
    <x v="0"/>
    <d v="2015-03-19T13:30:00"/>
    <d v="2015-03-23T14:50:00"/>
    <s v="Para aguardar a abertura do certame."/>
    <d v="1900-01-03T01:20:00"/>
    <x v="720"/>
    <d v="1900-01-02T00:00:00"/>
    <s v="13:30"/>
  </r>
  <r>
    <x v="1"/>
    <s v="001263/2015"/>
    <x v="2"/>
    <s v="SLIC_ORIGI"/>
    <s v="SLIC_Atualiz"/>
    <x v="27"/>
    <x v="0"/>
    <d v="2015-03-23T14:50:00"/>
    <d v="2015-03-23T17:57:00"/>
    <s v="A pedido."/>
    <d v="1899-12-30T03:07:00"/>
    <x v="721"/>
    <d v="1899-12-31T00:00:00"/>
    <s v="14:50"/>
  </r>
  <r>
    <x v="1"/>
    <s v="001263/2015"/>
    <x v="2"/>
    <s v="CPL_ORIGI"/>
    <s v="CPL_Atualiz"/>
    <x v="11"/>
    <x v="0"/>
    <d v="2015-03-23T17:57:00"/>
    <d v="2015-04-10T16:25:00"/>
    <s v="Para providências."/>
    <d v="1900-01-16T22:28:00"/>
    <x v="722"/>
    <n v="-9"/>
    <s v="17:57"/>
  </r>
  <r>
    <x v="1"/>
    <s v="001263/2015"/>
    <x v="2"/>
    <s v="ASSDG_ORIGI"/>
    <s v="ASSDG_Atualiz"/>
    <x v="12"/>
    <x v="0"/>
    <d v="2015-04-10T16:25:00"/>
    <d v="2015-04-13T13:05:00"/>
    <s v="Para análise e homologação"/>
    <d v="1900-01-01T20:40:00"/>
    <x v="723"/>
    <d v="1900-01-01T00:00:00"/>
    <s v="16:25"/>
  </r>
  <r>
    <x v="1"/>
    <s v="001263/2015"/>
    <x v="2"/>
    <s v="DG_ORIGI"/>
    <s v="DG_Atualiz"/>
    <x v="1"/>
    <x v="0"/>
    <d v="2015-04-13T13:05:00"/>
    <d v="2015-04-13T14:30:00"/>
    <s v="Para apreciação."/>
    <d v="1899-12-30T01:25:00"/>
    <x v="724"/>
    <d v="1899-12-31T00:00:00"/>
    <s v="13:5"/>
  </r>
  <r>
    <x v="1"/>
    <s v="001263/2015"/>
    <x v="2"/>
    <s v="SMCI_ORIGI"/>
    <s v="SMCI_Atualiz"/>
    <x v="49"/>
    <x v="0"/>
    <d v="2015-04-13T14:30:00"/>
    <d v="2015-04-17T18:11:00"/>
    <s v="para anexar atas"/>
    <d v="1900-01-03T03:41:00"/>
    <x v="725"/>
    <d v="1900-01-04T00:00:00"/>
    <s v="14:30"/>
  </r>
  <r>
    <x v="1"/>
    <s v="001263/2015"/>
    <x v="2"/>
    <s v="DG_ORIGI"/>
    <s v="DG_Atualiz"/>
    <x v="1"/>
    <x v="0"/>
    <d v="2015-04-17T18:11:00"/>
    <d v="2015-04-17T19:03:00"/>
    <s v="Para assinaturas."/>
    <d v="1899-12-30T00:52:00"/>
    <x v="338"/>
    <d v="1899-12-31T00:00:00"/>
    <s v="18:11"/>
  </r>
  <r>
    <x v="1"/>
    <s v="001263/2015"/>
    <x v="2"/>
    <s v="CPL_ORIGI"/>
    <s v="CPL_Atualiz"/>
    <x v="11"/>
    <x v="0"/>
    <d v="2015-04-17T19:03:00"/>
    <d v="2015-04-20T15:43:00"/>
    <s v="Para registros da vigência das atas."/>
    <d v="1900-01-01T20:40:00"/>
    <x v="726"/>
    <d v="1900-01-01T00:00:00"/>
    <s v="19:3"/>
  </r>
  <r>
    <x v="1"/>
    <s v="000785/2016"/>
    <x v="2"/>
    <s v="SMOI_ORIGI"/>
    <s v="SMIN_Atualiz"/>
    <x v="50"/>
    <x v="1"/>
    <d v="2016-02-09T15:44:00"/>
    <d v="2016-02-10T15:44:00"/>
    <s v="-"/>
    <d v="1899-12-31T00:00:00"/>
    <x v="0"/>
    <d v="1899-12-31T00:00:00"/>
    <s v="15:44"/>
  </r>
  <r>
    <x v="1"/>
    <s v="000785/2016"/>
    <x v="2"/>
    <s v="CIP_ORIGI"/>
    <s v="CIP_Atualiz"/>
    <x v="3"/>
    <x v="1"/>
    <d v="2016-02-10T15:44:00"/>
    <d v="2016-02-16T15:48:00"/>
    <s v="Para apreciação."/>
    <d v="1900-01-05T00:04:00"/>
    <x v="727"/>
    <d v="1900-01-04T00:00:00"/>
    <s v="15:44"/>
  </r>
  <r>
    <x v="1"/>
    <s v="000785/2016"/>
    <x v="2"/>
    <s v="SMOI_ORIGI"/>
    <s v="SMIN_Atualiz"/>
    <x v="50"/>
    <x v="1"/>
    <d v="2016-02-16T15:48:00"/>
    <d v="2016-02-26T16:40:00"/>
    <s v="Para ratificar e/ou complementar as alterações sugeridas no Termo de Referência"/>
    <d v="1900-01-09T00:52:00"/>
    <x v="728"/>
    <d v="1900-01-08T00:00:00"/>
    <s v="15:48"/>
  </r>
  <r>
    <x v="1"/>
    <s v="000785/2016"/>
    <x v="2"/>
    <s v="CIP_ORIGI"/>
    <s v="CIP_Atualiz"/>
    <x v="3"/>
    <x v="1"/>
    <d v="2016-02-26T16:40:00"/>
    <d v="2016-03-22T14:37:00"/>
    <s v="Com o Termo de Referência readequado."/>
    <d v="1900-01-23T21:57:00"/>
    <x v="729"/>
    <n v="-1"/>
    <s v="16:40"/>
  </r>
  <r>
    <x v="1"/>
    <s v="000785/2016"/>
    <x v="2"/>
    <s v="SECADM_ORIGI"/>
    <s v="SECADM_Atualiz"/>
    <x v="4"/>
    <x v="0"/>
    <d v="2016-03-22T14:37:00"/>
    <d v="2016-03-24T15:21:00"/>
    <s v="Segue com o Projeto B ico RP para os trâmites necessários à licitação."/>
    <d v="1900-01-01T00:44:00"/>
    <x v="730"/>
    <d v="1899-12-31T00:00:00"/>
    <s v="14:37"/>
  </r>
  <r>
    <x v="1"/>
    <s v="000785/2016"/>
    <x v="2"/>
    <s v="CLC_ORIGI"/>
    <s v="CLC_Atualiz"/>
    <x v="8"/>
    <x v="0"/>
    <d v="2016-03-24T15:21:00"/>
    <d v="2016-03-28T18:41:00"/>
    <s v="Encaminha-se para orçar tendo em vista o termo de referência em anexo ao doc. 035411."/>
    <d v="1900-01-03T03:20:00"/>
    <x v="731"/>
    <d v="1899-12-31T00:00:00"/>
    <s v="15:21"/>
  </r>
  <r>
    <x v="1"/>
    <s v="000785/2016"/>
    <x v="2"/>
    <s v="SC_ORIGI"/>
    <s v="SC_Atualiz"/>
    <x v="9"/>
    <x v="0"/>
    <d v="2016-03-28T18:41:00"/>
    <d v="2016-05-09T19:02:00"/>
    <s v="Para orçar."/>
    <d v="1900-02-10T00:21:00"/>
    <x v="732"/>
    <n v="-13"/>
    <s v="18:41"/>
  </r>
  <r>
    <x v="1"/>
    <s v="000785/2016"/>
    <x v="2"/>
    <s v="CLC_ORIGI"/>
    <s v="CLC_Atualiz"/>
    <x v="8"/>
    <x v="0"/>
    <d v="2016-05-09T19:02:00"/>
    <d v="2016-05-10T18:51:00"/>
    <s v="com orçamentos"/>
    <d v="1899-12-30T23:49:00"/>
    <x v="733"/>
    <d v="1900-01-01T00:00:00"/>
    <s v="19:2"/>
  </r>
  <r>
    <x v="1"/>
    <s v="000785/2016"/>
    <x v="2"/>
    <s v="SC_ORIGI"/>
    <s v="SC_Atualiz"/>
    <x v="9"/>
    <x v="0"/>
    <d v="2016-05-10T18:51:00"/>
    <d v="2016-05-12T18:33:00"/>
    <s v="Para elaborar Termo de Abertura de Licitação."/>
    <d v="1899-12-31T23:42:00"/>
    <x v="734"/>
    <d v="1900-01-02T00:00:00"/>
    <s v="18:51"/>
  </r>
  <r>
    <x v="1"/>
    <s v="000785/2016"/>
    <x v="2"/>
    <s v="CLC_ORIGI"/>
    <s v="CLC_Atualiz"/>
    <x v="8"/>
    <x v="0"/>
    <d v="2016-05-12T18:33:00"/>
    <d v="2016-05-13T18:41:00"/>
    <s v="Segue termo de abertura de licitação"/>
    <d v="1899-12-31T00:08:00"/>
    <x v="735"/>
    <d v="1900-01-01T00:00:00"/>
    <s v="18:33"/>
  </r>
  <r>
    <x v="1"/>
    <s v="000785/2016"/>
    <x v="2"/>
    <s v="SECADM_ORIGI"/>
    <s v="SECADM_Atualiz"/>
    <x v="4"/>
    <x v="0"/>
    <d v="2016-05-13T18:41:00"/>
    <d v="2016-05-16T15:01:00"/>
    <s v="Para análise e autorização."/>
    <d v="1900-01-01T20:20:00"/>
    <x v="736"/>
    <d v="1900-01-01T00:00:00"/>
    <s v="18:41"/>
  </r>
  <r>
    <x v="1"/>
    <s v="000785/2016"/>
    <x v="2"/>
    <s v="CLC_ORIGI"/>
    <s v="CLC_Atualiz"/>
    <x v="8"/>
    <x v="0"/>
    <d v="2016-05-16T15:01:00"/>
    <d v="2016-05-16T17:37:00"/>
    <s v="Encaminha-se para elaboração da minuta do Edital."/>
    <d v="1899-12-30T02:36:00"/>
    <x v="224"/>
    <d v="1899-12-31T00:00:00"/>
    <s v="15:1"/>
  </r>
  <r>
    <x v="1"/>
    <s v="000785/2016"/>
    <x v="2"/>
    <s v="SLIC_ORIGI"/>
    <s v="SLIC_Atualiz"/>
    <x v="27"/>
    <x v="0"/>
    <d v="2016-05-16T17:37:00"/>
    <d v="2016-05-25T14:45:00"/>
    <s v="Para elaborar minuta do Edital de Licitação na modalidade Pregão Eletrônico-RP."/>
    <d v="1900-01-07T21:08:00"/>
    <x v="737"/>
    <d v="1900-01-07T00:00:00"/>
    <s v="17:37"/>
  </r>
  <r>
    <x v="1"/>
    <s v="000785/2016"/>
    <x v="2"/>
    <s v="CLC_ORIGI"/>
    <s v="CLC_Atualiz"/>
    <x v="8"/>
    <x v="0"/>
    <d v="2016-05-25T14:45:00"/>
    <d v="2016-05-30T18:12:00"/>
    <s v="Com minutas para análise e encaminhamento."/>
    <d v="1900-01-04T03:27:00"/>
    <x v="738"/>
    <d v="1900-01-01T00:00:00"/>
    <s v="14:45"/>
  </r>
  <r>
    <x v="1"/>
    <s v="000785/2016"/>
    <x v="2"/>
    <s v="SECADM_ORIGI"/>
    <s v="SECADM_Atualiz"/>
    <x v="4"/>
    <x v="0"/>
    <d v="2016-05-30T18:12:00"/>
    <d v="2016-05-30T19:49:00"/>
    <s v="Para análise e encaminhamento."/>
    <d v="1899-12-30T01:37:00"/>
    <x v="705"/>
    <d v="1899-12-31T00:00:00"/>
    <s v="18:12"/>
  </r>
  <r>
    <x v="1"/>
    <s v="000785/2016"/>
    <x v="2"/>
    <s v="CPL_ORIGI"/>
    <s v="CPL_Atualiz"/>
    <x v="11"/>
    <x v="0"/>
    <d v="2016-05-30T19:49:00"/>
    <d v="2016-05-31T18:44:00"/>
    <s v="De acordo com a minuta do edital e seus anexos. Segue para análise dessa CPl e demais encaminhamen"/>
    <d v="1899-12-30T22:55:00"/>
    <x v="739"/>
    <d v="1900-01-01T00:00:00"/>
    <s v="19:49"/>
  </r>
  <r>
    <x v="1"/>
    <s v="000785/2016"/>
    <x v="2"/>
    <s v="ASSDG_ORIGI"/>
    <s v="ASSDG_Atualiz"/>
    <x v="12"/>
    <x v="0"/>
    <d v="2016-05-31T18:44:00"/>
    <d v="2016-06-13T17:46:00"/>
    <s v="Para análise e aprovação."/>
    <d v="1900-01-11T23:02:00"/>
    <x v="740"/>
    <n v="-15"/>
    <s v="18:44"/>
  </r>
  <r>
    <x v="1"/>
    <s v="000785/2016"/>
    <x v="2"/>
    <s v="SLIC_ORIGI"/>
    <s v="SLIC_Atualiz"/>
    <x v="27"/>
    <x v="0"/>
    <d v="2016-06-13T17:46:00"/>
    <d v="2016-06-13T18:22:00"/>
    <s v="Para verificar."/>
    <d v="1899-12-30T00:36:00"/>
    <x v="59"/>
    <d v="1899-12-31T00:00:00"/>
    <s v="17:46"/>
  </r>
  <r>
    <x v="1"/>
    <s v="000785/2016"/>
    <x v="2"/>
    <s v="SMOI_ORIGI"/>
    <s v="SMIN_Atualiz"/>
    <x v="50"/>
    <x v="1"/>
    <d v="2016-06-13T18:22:00"/>
    <d v="2016-07-08T18:08:00"/>
    <s v="Para informar."/>
    <d v="1900-01-23T23:46:00"/>
    <x v="741"/>
    <n v="-4"/>
    <s v="18:22"/>
  </r>
  <r>
    <x v="1"/>
    <s v="000785/2016"/>
    <x v="2"/>
    <s v="SLIC_ORIGI"/>
    <s v="SLIC_Atualiz"/>
    <x v="27"/>
    <x v="0"/>
    <d v="2016-07-08T18:08:00"/>
    <d v="2016-07-11T13:59:00"/>
    <s v="Com as alterações"/>
    <d v="1900-01-01T19:51:00"/>
    <x v="742"/>
    <d v="1900-01-01T00:00:00"/>
    <s v="18:8"/>
  </r>
  <r>
    <x v="1"/>
    <s v="000785/2016"/>
    <x v="2"/>
    <s v="SC_ORIGI"/>
    <s v="SC_Atualiz"/>
    <x v="9"/>
    <x v="0"/>
    <d v="2016-07-11T13:59:00"/>
    <d v="2016-07-18T15:55:00"/>
    <s v="Para adequar o Termo de Abertura de Licitação."/>
    <d v="1900-01-06T01:56:00"/>
    <x v="743"/>
    <d v="1900-01-05T00:00:00"/>
    <s v="13:59"/>
  </r>
  <r>
    <x v="1"/>
    <s v="000785/2016"/>
    <x v="2"/>
    <s v="CLC_ORIGI"/>
    <s v="CLC_Atualiz"/>
    <x v="8"/>
    <x v="0"/>
    <d v="2016-07-18T15:55:00"/>
    <d v="2016-07-19T16:07:00"/>
    <s v="com termo retificado"/>
    <d v="1899-12-31T00:12:00"/>
    <x v="310"/>
    <d v="1900-01-01T00:00:00"/>
    <s v="15:55"/>
  </r>
  <r>
    <x v="1"/>
    <s v="000785/2016"/>
    <x v="2"/>
    <s v="SECADM_ORIGI"/>
    <s v="SECADM_Atualiz"/>
    <x v="4"/>
    <x v="0"/>
    <d v="2016-07-19T16:07:00"/>
    <d v="2016-07-19T19:57:00"/>
    <s v="Para análise e autorização do Termo de Abertura de Licitação readequado."/>
    <d v="1899-12-30T03:50:00"/>
    <x v="744"/>
    <d v="1899-12-31T00:00:00"/>
    <s v="16:7"/>
  </r>
  <r>
    <x v="1"/>
    <s v="000785/2016"/>
    <x v="2"/>
    <s v="CLC_ORIGI"/>
    <s v="CLC_Atualiz"/>
    <x v="8"/>
    <x v="0"/>
    <d v="2016-07-19T19:57:00"/>
    <d v="2016-07-20T15:23:00"/>
    <s v="Encaminha-se para elaboração da minuta do edital sob a forma de registro de preços."/>
    <d v="1899-12-30T19:26:00"/>
    <x v="745"/>
    <d v="1900-01-01T00:00:00"/>
    <s v="19:57"/>
  </r>
  <r>
    <x v="1"/>
    <s v="000785/2016"/>
    <x v="2"/>
    <s v="SLIC_ORIGI"/>
    <s v="SLIC_Atualiz"/>
    <x v="27"/>
    <x v="0"/>
    <d v="2016-07-20T15:23:00"/>
    <d v="2016-07-25T17:13:00"/>
    <s v="Para readequar a minuta do Edital."/>
    <d v="1900-01-04T01:50:00"/>
    <x v="746"/>
    <d v="1900-01-03T00:00:00"/>
    <s v="15:23"/>
  </r>
  <r>
    <x v="1"/>
    <s v="000785/2016"/>
    <x v="2"/>
    <s v="CLC_ORIGI"/>
    <s v="CLC_Atualiz"/>
    <x v="8"/>
    <x v="0"/>
    <d v="2016-07-25T17:13:00"/>
    <d v="2016-07-27T19:45:00"/>
    <s v="Para análise e encaminhamento."/>
    <d v="1900-01-01T02:32:00"/>
    <x v="747"/>
    <d v="1900-01-02T00:00:00"/>
    <s v="17:13"/>
  </r>
  <r>
    <x v="1"/>
    <s v="000785/2016"/>
    <x v="2"/>
    <s v="SECGA_ORIGI"/>
    <s v="SECGA_Atualiz"/>
    <x v="20"/>
    <x v="0"/>
    <d v="2016-07-27T19:45:00"/>
    <d v="2016-07-29T14:57:00"/>
    <s v="Segue minuta do Edital e anexos para análise e encaminhamento."/>
    <d v="1899-12-31T19:12:00"/>
    <x v="748"/>
    <d v="1900-01-02T00:00:00"/>
    <s v="19:45"/>
  </r>
  <r>
    <x v="1"/>
    <s v="000785/2016"/>
    <x v="2"/>
    <s v="CPL_ORIGI"/>
    <s v="CPL_Atualiz"/>
    <x v="11"/>
    <x v="0"/>
    <d v="2016-07-29T14:57:00"/>
    <d v="2016-07-29T15:30:00"/>
    <s v="De acordo, para análise da minuta do edital e anexos."/>
    <d v="1899-12-30T00:33:00"/>
    <x v="69"/>
    <d v="1899-12-31T00:00:00"/>
    <s v="14:57"/>
  </r>
  <r>
    <x v="1"/>
    <s v="000785/2016"/>
    <x v="2"/>
    <s v="ASSDG_ORIGI"/>
    <s v="ASSDG_Atualiz"/>
    <x v="12"/>
    <x v="0"/>
    <d v="2016-07-29T15:30:00"/>
    <d v="2016-08-01T17:06:00"/>
    <s v="Para análise e aprovação."/>
    <d v="1900-01-02T01:36:00"/>
    <x v="749"/>
    <n v="-21"/>
    <s v="15:30"/>
  </r>
  <r>
    <x v="1"/>
    <s v="000785/2016"/>
    <x v="2"/>
    <s v="DG_ORIGI"/>
    <s v="DG_Atualiz"/>
    <x v="1"/>
    <x v="0"/>
    <d v="2016-08-01T17:06:00"/>
    <d v="2016-08-02T16:47:00"/>
    <s v="Para apreciação."/>
    <d v="1899-12-30T23:41:00"/>
    <x v="750"/>
    <d v="1900-01-01T00:00:00"/>
    <s v="17:6"/>
  </r>
  <r>
    <x v="1"/>
    <s v="000785/2016"/>
    <x v="2"/>
    <s v="SLIC_ORIGI"/>
    <s v="SLIC_Atualiz"/>
    <x v="27"/>
    <x v="0"/>
    <d v="2016-08-02T16:47:00"/>
    <d v="2016-08-03T16:27:00"/>
    <s v="com a autorização da DG."/>
    <d v="1899-12-30T23:40:00"/>
    <x v="260"/>
    <d v="1900-01-01T00:00:00"/>
    <s v="16:47"/>
  </r>
  <r>
    <x v="1"/>
    <s v="000785/2016"/>
    <x v="2"/>
    <s v="CPL_ORIGI"/>
    <s v="CPL_Atualiz"/>
    <x v="11"/>
    <x v="0"/>
    <d v="2016-08-03T16:27:00"/>
    <d v="2016-08-03T17:02:00"/>
    <s v="Para assinatura do edital e seus anexos."/>
    <d v="1899-12-30T00:35:00"/>
    <x v="170"/>
    <d v="1899-12-31T00:00:00"/>
    <s v="16:27"/>
  </r>
  <r>
    <x v="1"/>
    <s v="000785/2016"/>
    <x v="2"/>
    <s v="SLIC_ORIGI"/>
    <s v="SLIC_Atualiz"/>
    <x v="27"/>
    <x v="0"/>
    <d v="2016-08-03T17:02:00"/>
    <d v="2016-08-08T15:25:00"/>
    <s v="Edital assinado."/>
    <d v="1900-01-03T22:23:00"/>
    <x v="751"/>
    <d v="1900-01-03T00:00:00"/>
    <s v="17:2"/>
  </r>
  <r>
    <x v="1"/>
    <s v="000785/2016"/>
    <x v="2"/>
    <s v="CPL_ORIGI"/>
    <s v="CPL_Atualiz"/>
    <x v="11"/>
    <x v="0"/>
    <d v="2016-08-08T15:25:00"/>
    <d v="2016-09-05T14:02:00"/>
    <s v="Para aguardar a data de abertura do certame."/>
    <d v="1900-01-26T22:37:00"/>
    <x v="752"/>
    <n v="-2"/>
    <s v="15:25"/>
  </r>
  <r>
    <x v="1"/>
    <s v="000785/2016"/>
    <x v="2"/>
    <s v="ASSDG_ORIGI"/>
    <s v="ASSDG_Atualiz"/>
    <x v="12"/>
    <x v="0"/>
    <d v="2016-09-05T14:02:00"/>
    <d v="2016-09-09T14:10:00"/>
    <s v="Para análise."/>
    <d v="1900-01-03T00:08:00"/>
    <x v="753"/>
    <d v="1900-01-02T00:00:00"/>
    <s v="14:2"/>
  </r>
  <r>
    <x v="1"/>
    <s v="000785/2016"/>
    <x v="2"/>
    <s v="DG_ORIGI"/>
    <s v="DG_Atualiz"/>
    <x v="1"/>
    <x v="0"/>
    <d v="2016-09-09T14:10:00"/>
    <d v="2016-09-09T17:57:00"/>
    <s v="Para apreciação."/>
    <d v="1899-12-30T03:47:00"/>
    <x v="754"/>
    <d v="1899-12-31T00:00:00"/>
    <s v="14:10"/>
  </r>
  <r>
    <x v="1"/>
    <s v="000785/2016"/>
    <x v="2"/>
    <s v="CPL_ORIGI"/>
    <s v="CPL_Atualiz"/>
    <x v="11"/>
    <x v="0"/>
    <d v="2016-09-09T17:57:00"/>
    <d v="2016-09-15T18:58:00"/>
    <s v="Para dar continuidade."/>
    <d v="1900-01-05T01:01:00"/>
    <x v="755"/>
    <d v="1900-01-04T00:00:00"/>
    <s v="17:57"/>
  </r>
  <r>
    <x v="1"/>
    <s v="000785/2016"/>
    <x v="2"/>
    <s v="ASSDG_ORIGI"/>
    <s v="ASSDG_Atualiz"/>
    <x v="12"/>
    <x v="0"/>
    <d v="2016-09-15T18:58:00"/>
    <d v="2016-09-19T14:42:00"/>
    <s v="Para análise, adjudicação e homologação."/>
    <d v="1900-01-02T19:44:00"/>
    <x v="756"/>
    <d v="1900-01-02T00:00:00"/>
    <s v="18:58"/>
  </r>
  <r>
    <x v="1"/>
    <s v="000785/2016"/>
    <x v="2"/>
    <s v="DG_ORIGI"/>
    <s v="DG_Atualiz"/>
    <x v="1"/>
    <x v="0"/>
    <d v="2016-09-19T14:42:00"/>
    <d v="2016-09-19T15:48:00"/>
    <s v="Para apreciação."/>
    <d v="1899-12-30T01:06:00"/>
    <x v="122"/>
    <d v="1899-12-31T00:00:00"/>
    <s v="14:42"/>
  </r>
  <r>
    <x v="1"/>
    <s v="000785/2016"/>
    <x v="2"/>
    <s v="SMIN_ORIGI"/>
    <s v="SMIN_Atualiz"/>
    <x v="50"/>
    <x v="1"/>
    <d v="2016-09-19T15:48:00"/>
    <d v="2016-09-22T12:55:00"/>
    <s v="Para anexar as atas de registro de preços."/>
    <d v="1900-01-01T21:07:00"/>
    <x v="757"/>
    <d v="1900-01-03T00:00:00"/>
    <s v="15:48"/>
  </r>
  <r>
    <x v="1"/>
    <s v="000785/2016"/>
    <x v="2"/>
    <s v="DG_ORIGI"/>
    <s v="DG_Atualiz"/>
    <x v="1"/>
    <x v="0"/>
    <d v="2016-09-22T12:55:00"/>
    <d v="2016-09-27T15:51:00"/>
    <s v="Com ata anexada."/>
    <d v="1900-01-04T02:56:00"/>
    <x v="758"/>
    <d v="1900-01-03T00:00:00"/>
    <s v="12:55"/>
  </r>
  <r>
    <x v="1"/>
    <s v="000785/2016"/>
    <x v="2"/>
    <s v="CPL_ORIGI"/>
    <s v="CPL_Atualiz"/>
    <x v="11"/>
    <x v="0"/>
    <d v="2016-09-27T15:51:00"/>
    <d v="2016-09-28T12:36:00"/>
    <s v="Ata assinada."/>
    <d v="1899-12-30T20:45:00"/>
    <x v="759"/>
    <d v="1900-01-01T00:00:00"/>
    <s v="15:51"/>
  </r>
  <r>
    <x v="1"/>
    <s v="008354/2012"/>
    <x v="1"/>
    <s v="SMOEP_ORIGI"/>
    <s v="SMIC_Atualiz"/>
    <x v="28"/>
    <x v="1"/>
    <d v="2012-10-25T17:17:00"/>
    <d v="2012-10-26T17:17:00"/>
    <s v="-"/>
    <d v="1899-12-31T00:00:00"/>
    <x v="0"/>
    <d v="1900-01-01T00:00:00"/>
    <s v="17:17"/>
  </r>
  <r>
    <x v="1"/>
    <s v="008354/2012"/>
    <x v="1"/>
    <s v="CAA_ORIGI"/>
    <s v="CIP_Atualiz"/>
    <x v="3"/>
    <x v="1"/>
    <d v="2012-10-26T17:17:00"/>
    <d v="2012-10-28T11:56:00"/>
    <s v="Para análise"/>
    <d v="1899-12-31T18:39:00"/>
    <x v="760"/>
    <d v="1899-12-31T00:00:00"/>
    <s v="17:17"/>
  </r>
  <r>
    <x v="1"/>
    <s v="008354/2012"/>
    <x v="1"/>
    <s v="SECADM_ORIGI"/>
    <s v="SECADM_Atualiz"/>
    <x v="4"/>
    <x v="0"/>
    <d v="2012-10-28T11:56:00"/>
    <d v="2012-10-29T15:21:00"/>
    <s v="Solicitamos os trâmites necessários à contratação, iniciando com o envio à Comissão de Planilhas."/>
    <d v="1899-12-31T03:25:00"/>
    <x v="761"/>
    <d v="1899-12-31T00:00:00"/>
    <s v="11:56"/>
  </r>
  <r>
    <x v="1"/>
    <s v="008354/2012"/>
    <x v="1"/>
    <s v="CEPCST_ORIGI"/>
    <s v="CEPCST_Atualiz"/>
    <x v="38"/>
    <x v="0"/>
    <d v="2012-10-29T15:21:00"/>
    <d v="2012-11-07T17:56:00"/>
    <s v="anexar planilha paradigma"/>
    <d v="1900-01-08T02:35:00"/>
    <x v="762"/>
    <n v="-16"/>
    <s v="15:21"/>
  </r>
  <r>
    <x v="1"/>
    <s v="008354/2012"/>
    <x v="1"/>
    <s v="SECADM_ORIGI"/>
    <s v="SECADM_Atualiz"/>
    <x v="4"/>
    <x v="0"/>
    <d v="2012-11-07T17:56:00"/>
    <d v="2012-11-08T19:57:00"/>
    <s v="Encaminho processo com a juntada de planilha solicitada no doc. 242885/2012"/>
    <d v="1899-12-31T02:01:00"/>
    <x v="763"/>
    <d v="1900-01-01T00:00:00"/>
    <s v="17:56"/>
  </r>
  <r>
    <x v="1"/>
    <s v="008354/2012"/>
    <x v="1"/>
    <s v="CLC_ORIGI"/>
    <s v="CLC_Atualiz"/>
    <x v="8"/>
    <x v="0"/>
    <d v="2012-11-08T19:57:00"/>
    <d v="2012-11-14T15:07:00"/>
    <s v="Para formalizar a contratação."/>
    <d v="1900-01-04T19:10:00"/>
    <x v="764"/>
    <d v="1900-01-04T00:00:00"/>
    <s v="19:57"/>
  </r>
  <r>
    <x v="1"/>
    <s v="008354/2012"/>
    <x v="1"/>
    <s v="SC_ORIGI"/>
    <s v="SC_Atualiz"/>
    <x v="9"/>
    <x v="0"/>
    <d v="2012-11-14T15:07:00"/>
    <d v="2012-11-21T18:42:00"/>
    <s v="Para orçar, conforme planilha de custos e formação de preços em anexo no corpo do PAD."/>
    <d v="1900-01-06T03:35:00"/>
    <x v="765"/>
    <d v="1900-01-04T00:00:00"/>
    <s v="15:7"/>
  </r>
  <r>
    <x v="1"/>
    <s v="008354/2012"/>
    <x v="1"/>
    <s v="CLC_ORIGI"/>
    <s v="CLC_Atualiz"/>
    <x v="8"/>
    <x v="0"/>
    <d v="2012-11-21T18:42:00"/>
    <d v="2012-11-21T19:44:00"/>
    <s v="Com orçamentos"/>
    <d v="1899-12-30T01:02:00"/>
    <x v="473"/>
    <d v="1899-12-31T00:00:00"/>
    <s v="18:42"/>
  </r>
  <r>
    <x v="1"/>
    <s v="008354/2012"/>
    <x v="1"/>
    <s v="CO_ORIGI"/>
    <s v="CO_Atualiz"/>
    <x v="6"/>
    <x v="0"/>
    <d v="2012-11-21T19:44:00"/>
    <d v="2012-11-22T12:41:00"/>
    <s v="Para informar a disponibilidade orçamentária."/>
    <d v="1899-12-30T16:57:00"/>
    <x v="766"/>
    <d v="1900-01-01T00:00:00"/>
    <s v="19:44"/>
  </r>
  <r>
    <x v="1"/>
    <s v="008354/2012"/>
    <x v="1"/>
    <s v="SPO_ORIGI"/>
    <s v="SPO_Atualiz"/>
    <x v="5"/>
    <x v="0"/>
    <d v="2012-11-22T12:41:00"/>
    <d v="2012-11-23T15:31:00"/>
    <s v="Para informar disponibilidade orçamentária"/>
    <d v="1899-12-31T02:50:00"/>
    <x v="767"/>
    <d v="1900-01-01T00:00:00"/>
    <s v="12:41"/>
  </r>
  <r>
    <x v="1"/>
    <s v="008354/2012"/>
    <x v="1"/>
    <s v="CO_ORIGI"/>
    <s v="CO_Atualiz"/>
    <x v="6"/>
    <x v="0"/>
    <d v="2012-11-23T15:31:00"/>
    <d v="2012-11-23T15:51:00"/>
    <s v="Com a informação."/>
    <d v="1899-12-30T00:20:00"/>
    <x v="121"/>
    <d v="1899-12-31T00:00:00"/>
    <s v="15:31"/>
  </r>
  <r>
    <x v="1"/>
    <s v="008354/2012"/>
    <x v="1"/>
    <s v="SECOFC_ORIGI"/>
    <s v="SECOFC_Atualiz"/>
    <x v="7"/>
    <x v="0"/>
    <d v="2012-11-23T15:51:00"/>
    <d v="2012-11-23T19:31:00"/>
    <s v="Para ciência e encaminahmento"/>
    <d v="1899-12-30T03:40:00"/>
    <x v="356"/>
    <d v="1899-12-31T00:00:00"/>
    <s v="15:51"/>
  </r>
  <r>
    <x v="1"/>
    <s v="008354/2012"/>
    <x v="1"/>
    <s v="CLC_ORIGI"/>
    <s v="CLC_Atualiz"/>
    <x v="8"/>
    <x v="0"/>
    <d v="2012-11-23T19:31:00"/>
    <d v="2012-11-26T12:57:00"/>
    <s v="Com informação"/>
    <d v="1900-01-01T17:26:00"/>
    <x v="768"/>
    <d v="1900-01-01T00:00:00"/>
    <s v="19:31"/>
  </r>
  <r>
    <x v="1"/>
    <s v="008354/2012"/>
    <x v="1"/>
    <s v="SC_ORIGI"/>
    <s v="SC_Atualiz"/>
    <x v="9"/>
    <x v="0"/>
    <d v="2012-11-26T12:57:00"/>
    <d v="2012-11-29T17:52:00"/>
    <s v="Para elaborar termo de abertura de licitação."/>
    <d v="1900-01-02T04:55:00"/>
    <x v="769"/>
    <d v="1900-01-03T00:00:00"/>
    <s v="12:57"/>
  </r>
  <r>
    <x v="1"/>
    <s v="008354/2012"/>
    <x v="1"/>
    <s v="CLC_ORIGI"/>
    <s v="CLC_Atualiz"/>
    <x v="8"/>
    <x v="0"/>
    <d v="2012-11-29T17:52:00"/>
    <d v="2012-11-29T19:15:00"/>
    <s v="Com termo de abertura de licitação"/>
    <d v="1899-12-30T01:23:00"/>
    <x v="770"/>
    <d v="1899-12-31T00:00:00"/>
    <s v="17:52"/>
  </r>
  <r>
    <x v="1"/>
    <s v="008354/2012"/>
    <x v="1"/>
    <s v="SECADM_ORIGI"/>
    <s v="SECADM_Atualiz"/>
    <x v="4"/>
    <x v="0"/>
    <d v="2012-11-29T19:15:00"/>
    <d v="2012-12-02T14:22:00"/>
    <s v="Para autorizar abertura de licitação e designar fiscais do contrato."/>
    <d v="1900-01-01T19:07:00"/>
    <x v="771"/>
    <n v="-12"/>
    <s v="19:15"/>
  </r>
  <r>
    <x v="1"/>
    <s v="008354/2012"/>
    <x v="1"/>
    <s v="DG_ORIGI"/>
    <s v="DG_Atualiz"/>
    <x v="1"/>
    <x v="0"/>
    <d v="2012-12-02T14:22:00"/>
    <d v="2012-12-03T20:29:00"/>
    <s v="autorização para abertura de licitação"/>
    <d v="1899-12-31T06:07:00"/>
    <x v="772"/>
    <d v="1899-12-31T00:00:00"/>
    <s v="14:22"/>
  </r>
  <r>
    <x v="1"/>
    <s v="008354/2012"/>
    <x v="1"/>
    <s v="SLIC_ORIGI"/>
    <s v="SLIC_Atualiz"/>
    <x v="27"/>
    <x v="0"/>
    <d v="2012-12-03T20:29:00"/>
    <d v="2012-12-06T13:09:00"/>
    <s v="Para elaborar a minuta do edital."/>
    <d v="1900-01-01T16:40:00"/>
    <x v="773"/>
    <d v="1900-01-03T00:00:00"/>
    <s v="20:29"/>
  </r>
  <r>
    <x v="1"/>
    <s v="008354/2012"/>
    <x v="1"/>
    <s v="CLC_ORIGI"/>
    <s v="CLC_Atualiz"/>
    <x v="8"/>
    <x v="0"/>
    <d v="2012-12-06T13:09:00"/>
    <d v="2012-12-06T13:23:00"/>
    <s v="Para análise"/>
    <d v="1899-12-30T00:14:00"/>
    <x v="774"/>
    <d v="1899-12-31T00:00:00"/>
    <s v="13:9"/>
  </r>
  <r>
    <x v="1"/>
    <s v="008354/2012"/>
    <x v="1"/>
    <s v="CPL_ORIGI"/>
    <s v="CPL_Atualiz"/>
    <x v="11"/>
    <x v="0"/>
    <d v="2012-12-06T13:23:00"/>
    <d v="2012-12-06T19:42:00"/>
    <s v="Para análise da minuta do edital e seus anexos."/>
    <d v="1899-12-30T06:19:00"/>
    <x v="700"/>
    <d v="1899-12-31T00:00:00"/>
    <s v="13:23"/>
  </r>
  <r>
    <x v="1"/>
    <s v="008354/2012"/>
    <x v="1"/>
    <s v="ASSDG_ORIGI"/>
    <s v="ASSDG_Atualiz"/>
    <x v="12"/>
    <x v="0"/>
    <d v="2012-12-06T19:42:00"/>
    <d v="2012-12-07T14:49:00"/>
    <s v="para análise."/>
    <d v="1899-12-30T19:07:00"/>
    <x v="775"/>
    <d v="1900-01-01T00:00:00"/>
    <s v="19:42"/>
  </r>
  <r>
    <x v="1"/>
    <s v="008354/2012"/>
    <x v="1"/>
    <s v="SLIC_ORIGI"/>
    <s v="SLIC_Atualiz"/>
    <x v="27"/>
    <x v="0"/>
    <d v="2012-12-07T14:49:00"/>
    <d v="2012-12-07T17:29:00"/>
    <s v="Para continuidade dos procedimentos."/>
    <d v="1899-12-30T02:40:00"/>
    <x v="776"/>
    <d v="1899-12-31T00:00:00"/>
    <s v="14:49"/>
  </r>
  <r>
    <x v="1"/>
    <s v="008354/2012"/>
    <x v="1"/>
    <s v="CPL_ORIGI"/>
    <s v="CPL_Atualiz"/>
    <x v="11"/>
    <x v="0"/>
    <d v="2012-12-07T17:29:00"/>
    <d v="2012-12-07T19:20:00"/>
    <s v="Para assinatura do edital."/>
    <d v="1899-12-30T01:51:00"/>
    <x v="397"/>
    <d v="1899-12-31T00:00:00"/>
    <s v="17:29"/>
  </r>
  <r>
    <x v="1"/>
    <s v="008354/2012"/>
    <x v="1"/>
    <s v="SLIC_ORIGI"/>
    <s v="SLIC_Atualiz"/>
    <x v="27"/>
    <x v="0"/>
    <d v="2012-12-07T19:20:00"/>
    <d v="2012-12-10T18:24:00"/>
    <s v="Edital assinado."/>
    <d v="1900-01-01T23:04:00"/>
    <x v="777"/>
    <d v="1900-01-01T00:00:00"/>
    <s v="19:20"/>
  </r>
  <r>
    <x v="1"/>
    <s v="008354/2012"/>
    <x v="1"/>
    <s v="CPL_ORIGI"/>
    <s v="CPL_Atualiz"/>
    <x v="11"/>
    <x v="0"/>
    <d v="2012-12-10T18:24:00"/>
    <d v="2012-12-21T13:34:00"/>
    <s v="Para aguardar o certame"/>
    <d v="1900-01-09T19:10:00"/>
    <x v="778"/>
    <d v="1900-01-06T00:00:00"/>
    <s v="18:24"/>
  </r>
  <r>
    <x v="1"/>
    <s v="008354/2012"/>
    <x v="1"/>
    <s v="SCCLC_ORIGI"/>
    <s v="SCCLC_Atualiz"/>
    <x v="51"/>
    <x v="0"/>
    <d v="2012-12-21T13:34:00"/>
    <d v="2012-12-21T16:55:00"/>
    <s v="Para análise das planilhas"/>
    <d v="1899-12-30T03:21:00"/>
    <x v="38"/>
    <d v="1899-12-30T00:00:00"/>
    <s v="13:34"/>
  </r>
  <r>
    <x v="1"/>
    <s v="008354/2012"/>
    <x v="1"/>
    <s v="SECIA_ORIGI"/>
    <s v="SECIA_Atualiz"/>
    <x v="52"/>
    <x v="0"/>
    <d v="2012-12-21T16:55:00"/>
    <d v="2012-12-21T17:01:00"/>
    <s v="Ciência e encaminhamento à CPL."/>
    <d v="1899-12-30T00:06:00"/>
    <x v="288"/>
    <d v="1899-12-30T00:00:00"/>
    <s v="16:55"/>
  </r>
  <r>
    <x v="1"/>
    <s v="008354/2012"/>
    <x v="1"/>
    <s v="CPL_ORIGI"/>
    <s v="CPL_Atualiz"/>
    <x v="11"/>
    <x v="0"/>
    <d v="2012-12-21T17:01:00"/>
    <d v="2012-12-26T15:57:00"/>
    <s v="Considerando o doc. 292.275/12 da SCCLC."/>
    <d v="1900-01-03T22:56:00"/>
    <x v="779"/>
    <d v="1899-12-30T00:00:00"/>
    <s v="17:1"/>
  </r>
  <r>
    <x v="1"/>
    <s v="008354/2012"/>
    <x v="1"/>
    <s v="SCCLC_ORIGI"/>
    <s v="SCCLC_Atualiz"/>
    <x v="51"/>
    <x v="0"/>
    <d v="2012-12-26T15:57:00"/>
    <d v="2012-12-26T17:22:00"/>
    <s v="Para análise das planilhas."/>
    <d v="1899-12-30T01:25:00"/>
    <x v="780"/>
    <d v="1899-12-30T00:00:00"/>
    <s v="15:57"/>
  </r>
  <r>
    <x v="1"/>
    <s v="008354/2012"/>
    <x v="1"/>
    <s v="CCLCE_ORIGI"/>
    <s v="CCLCE_Atualiz"/>
    <x v="53"/>
    <x v="0"/>
    <d v="2012-12-26T17:22:00"/>
    <d v="2012-12-26T18:35:00"/>
    <s v="Ciência e encaminhamento à CPL"/>
    <d v="1899-12-30T01:13:00"/>
    <x v="781"/>
    <d v="1899-12-30T00:00:00"/>
    <s v="17:22"/>
  </r>
  <r>
    <x v="1"/>
    <s v="008354/2012"/>
    <x v="1"/>
    <s v="CPL_ORIGI"/>
    <s v="CPL_Atualiz"/>
    <x v="11"/>
    <x v="0"/>
    <d v="2012-12-26T18:35:00"/>
    <d v="2013-01-18T13:59:00"/>
    <s v="De acordo com o parecer retro."/>
    <d v="1900-01-21T19:24:00"/>
    <x v="782"/>
    <d v="1900-08-19T00:00:00"/>
    <s v="18:35"/>
  </r>
  <r>
    <x v="1"/>
    <s v="008354/2012"/>
    <x v="1"/>
    <s v="ASSDG_ORIGI"/>
    <s v="ASSDG_Atualiz"/>
    <x v="12"/>
    <x v="0"/>
    <d v="2013-01-18T13:59:00"/>
    <d v="2013-01-18T18:04:00"/>
    <s v="Para análise dos recursos"/>
    <d v="1899-12-30T04:05:00"/>
    <x v="783"/>
    <d v="1899-12-31T00:00:00"/>
    <s v="13:59"/>
  </r>
  <r>
    <x v="1"/>
    <s v="008354/2012"/>
    <x v="1"/>
    <s v="DG_ORIGI"/>
    <s v="DG_Atualiz"/>
    <x v="1"/>
    <x v="0"/>
    <d v="2013-01-18T18:04:00"/>
    <d v="2013-01-18T19:15:00"/>
    <s v="Com o parecer, para apreciação."/>
    <d v="1899-12-30T01:11:00"/>
    <x v="300"/>
    <d v="1899-12-31T00:00:00"/>
    <s v="18:4"/>
  </r>
  <r>
    <x v="1"/>
    <s v="008354/2012"/>
    <x v="1"/>
    <s v="CPL_ORIGI"/>
    <s v="CPL_Atualiz"/>
    <x v="11"/>
    <x v="0"/>
    <d v="2013-01-18T19:15:00"/>
    <d v="2013-01-22T13:58:00"/>
    <s v="Para dar continuidade"/>
    <d v="1900-01-02T18:43:00"/>
    <x v="784"/>
    <d v="1900-01-02T00:00:00"/>
    <s v="19:15"/>
  </r>
  <r>
    <x v="1"/>
    <s v="008354/2012"/>
    <x v="1"/>
    <s v="SPO_ORIGI"/>
    <s v="SPO_Atualiz"/>
    <x v="5"/>
    <x v="0"/>
    <d v="2013-01-22T13:58:00"/>
    <d v="2013-01-22T16:16:00"/>
    <s v="Para informar disponibilidade orçamentária"/>
    <d v="1899-12-30T02:18:00"/>
    <x v="103"/>
    <d v="1899-12-31T00:00:00"/>
    <s v="13:58"/>
  </r>
  <r>
    <x v="1"/>
    <s v="008354/2012"/>
    <x v="1"/>
    <s v="SECADM_ORIGI"/>
    <s v="SECADM_Atualiz"/>
    <x v="4"/>
    <x v="0"/>
    <d v="2013-01-22T16:16:00"/>
    <d v="2013-01-22T17:47:00"/>
    <s v="Tendo em vista a informação de disponibilidade constar em doc. 265.799/2012 e a LOA 2013 ainda n"/>
    <d v="1899-12-30T01:31:00"/>
    <x v="559"/>
    <d v="1899-12-31T00:00:00"/>
    <s v="16:16"/>
  </r>
  <r>
    <x v="1"/>
    <s v="008354/2012"/>
    <x v="1"/>
    <s v="CLC_ORIGI"/>
    <s v="CLC_Atualiz"/>
    <x v="8"/>
    <x v="0"/>
    <d v="2013-01-22T17:47:00"/>
    <d v="2013-01-23T16:19:00"/>
    <s v="providências pertinentes"/>
    <d v="1899-12-30T22:32:00"/>
    <x v="785"/>
    <d v="1900-01-01T00:00:00"/>
    <s v="17:47"/>
  </r>
  <r>
    <x v="1"/>
    <s v="008354/2012"/>
    <x v="1"/>
    <s v="SCON_ORIGI"/>
    <s v="SCON_Atualiz"/>
    <x v="10"/>
    <x v="0"/>
    <d v="2013-01-23T16:19:00"/>
    <d v="2013-02-05T18:30:00"/>
    <s v="Para os procedimentos de formalização contratual."/>
    <d v="1900-01-12T02:11:00"/>
    <x v="786"/>
    <n v="-12"/>
    <s v="16:19"/>
  </r>
  <r>
    <x v="1"/>
    <s v="008354/2012"/>
    <x v="1"/>
    <s v="SIASG_ORIGI"/>
    <s v="SIASG_Atualiz"/>
    <x v="39"/>
    <x v="0"/>
    <d v="2013-02-05T18:30:00"/>
    <d v="2013-02-06T17:27:00"/>
    <s v="Para publicar."/>
    <d v="1899-12-30T22:57:00"/>
    <x v="787"/>
    <d v="1900-01-01T00:00:00"/>
    <s v="18:30"/>
  </r>
  <r>
    <x v="1"/>
    <s v="008354/2012"/>
    <x v="1"/>
    <s v="SCON_ORIGI"/>
    <s v="SCON_Atualiz"/>
    <x v="10"/>
    <x v="0"/>
    <d v="2013-02-06T17:27:00"/>
    <d v="2013-02-08T18:22:00"/>
    <s v="Extrato do contrato 17/2013 encaminhado para publicação no DOU."/>
    <d v="1900-01-01T00:55:00"/>
    <x v="788"/>
    <d v="1900-01-02T00:00:00"/>
    <s v="17:27"/>
  </r>
  <r>
    <x v="1"/>
    <s v="008354/2012"/>
    <x v="1"/>
    <s v="CLC_ORIGI"/>
    <s v="CLC_Atualiz"/>
    <x v="8"/>
    <x v="0"/>
    <d v="2013-02-08T18:22:00"/>
    <d v="2013-02-08T19:09:00"/>
    <s v="Concluídos os procedimentos referentes ao Contrato."/>
    <d v="1899-12-30T00:47:00"/>
    <x v="789"/>
    <d v="1899-12-31T00:00:00"/>
    <s v="18:22"/>
  </r>
  <r>
    <x v="1"/>
    <s v="008354/2012"/>
    <x v="1"/>
    <s v="SAEO_ORIGI"/>
    <s v="SAEO_Atualiz"/>
    <x v="14"/>
    <x v="0"/>
    <d v="2013-02-08T19:09:00"/>
    <d v="2013-02-13T17:04:00"/>
    <s v="Para lançamentos."/>
    <d v="1900-01-03T21:55:00"/>
    <x v="790"/>
    <d v="1900-01-01T00:00:00"/>
    <s v="19:9"/>
  </r>
  <r>
    <x v="1"/>
    <s v="008354/2012"/>
    <x v="2"/>
    <s v="SPO_ORIGI"/>
    <s v="SPO_Atualiz"/>
    <x v="5"/>
    <x v="0"/>
    <d v="2013-02-13T17:04:00"/>
    <d v="2013-03-13T19:32:00"/>
    <s v="Conforme documento 014531/2013."/>
    <d v="1900-01-27T02:28:00"/>
    <x v="791"/>
    <d v="1899-12-31T00:00:00"/>
    <s v="17:4"/>
  </r>
  <r>
    <x v="1"/>
    <s v="000455/2012 "/>
    <x v="2"/>
    <s v="SMCI_ORIGI"/>
    <s v="SMCI_Atualiz"/>
    <x v="49"/>
    <x v="0"/>
    <d v="2012-01-18T19:00:00"/>
    <d v="2012-01-19T19:00:00"/>
    <s v="-"/>
    <d v="1899-12-31T00:00:00"/>
    <x v="0"/>
    <d v="1900-01-01T00:00:00"/>
    <s v="19:0"/>
  </r>
  <r>
    <x v="1"/>
    <s v="000455/2012 "/>
    <x v="2"/>
    <s v="SMOEP_ORIGI"/>
    <s v="SMIC_Atualiz"/>
    <x v="28"/>
    <x v="1"/>
    <d v="2012-01-19T19:00:00"/>
    <d v="2012-01-20T18:46:00"/>
    <s v="Para ciência."/>
    <d v="1899-12-30T23:46:00"/>
    <x v="792"/>
    <d v="1900-01-01T00:00:00"/>
    <s v="19:0"/>
  </r>
  <r>
    <x v="1"/>
    <s v="000455/2012 "/>
    <x v="2"/>
    <s v="SECADM_ORIGI"/>
    <s v="SECADM_Atualiz"/>
    <x v="4"/>
    <x v="0"/>
    <d v="2012-01-20T18:46:00"/>
    <d v="2012-01-24T18:57:00"/>
    <s v="Para apreciação."/>
    <d v="1900-01-03T00:11:00"/>
    <x v="793"/>
    <d v="1900-01-02T00:00:00"/>
    <s v="18:46"/>
  </r>
  <r>
    <x v="1"/>
    <s v="000455/2012 "/>
    <x v="2"/>
    <s v="DG_ORIGI"/>
    <s v="DG_Atualiz"/>
    <x v="1"/>
    <x v="0"/>
    <d v="2012-01-24T18:57:00"/>
    <d v="2012-01-24T19:47:00"/>
    <s v="autorizar"/>
    <d v="1899-12-30T00:50:00"/>
    <x v="794"/>
    <d v="1899-12-31T00:00:00"/>
    <s v="18:57"/>
  </r>
  <r>
    <x v="1"/>
    <s v="000455/2012 "/>
    <x v="2"/>
    <s v="SC_ORIGI"/>
    <s v="SC_Atualiz"/>
    <x v="9"/>
    <x v="0"/>
    <d v="2012-01-24T19:47:00"/>
    <d v="2012-01-26T17:24:00"/>
    <s v="para ratificar orçamentos e elaborar o termo de abertura de licitação."/>
    <d v="1899-12-31T21:37:00"/>
    <x v="795"/>
    <d v="1900-01-02T00:00:00"/>
    <s v="19:47"/>
  </r>
  <r>
    <x v="1"/>
    <s v="000455/2012 "/>
    <x v="2"/>
    <s v="CLC_ORIGI"/>
    <s v="CLC_Atualiz"/>
    <x v="8"/>
    <x v="0"/>
    <d v="2012-01-26T17:24:00"/>
    <d v="2012-01-26T17:56:00"/>
    <s v="Com as informações."/>
    <d v="1899-12-30T00:32:00"/>
    <x v="315"/>
    <d v="1899-12-31T00:00:00"/>
    <s v="17:24"/>
  </r>
  <r>
    <x v="1"/>
    <s v="000455/2012 "/>
    <x v="2"/>
    <s v="SLIC_ORIGI"/>
    <s v="SLIC_Atualiz"/>
    <x v="27"/>
    <x v="0"/>
    <d v="2012-01-26T17:56:00"/>
    <d v="2012-01-27T17:57:00"/>
    <s v="Para elaborar a minuta do edital."/>
    <d v="1899-12-31T00:01:00"/>
    <x v="796"/>
    <d v="1900-01-01T00:00:00"/>
    <s v="17:56"/>
  </r>
  <r>
    <x v="1"/>
    <s v="000455/2012 "/>
    <x v="2"/>
    <s v="GABSA_ORIGI"/>
    <s v="GABSA_Atualiz"/>
    <x v="54"/>
    <x v="0"/>
    <d v="2012-01-27T17:57:00"/>
    <d v="2012-01-31T16:25:00"/>
    <s v="Para ratificação do termo de abertura de registro de preços."/>
    <d v="1900-01-02T22:28:00"/>
    <x v="797"/>
    <d v="1900-01-02T00:00:00"/>
    <s v="17:57"/>
  </r>
  <r>
    <x v="1"/>
    <s v="000455/2012 "/>
    <x v="2"/>
    <s v="DG_ORIGI"/>
    <s v="DG_Atualiz"/>
    <x v="1"/>
    <x v="0"/>
    <d v="2012-01-31T16:25:00"/>
    <d v="2012-01-31T18:26:00"/>
    <s v="Solicito autorização pra abertura de licitação por RP, tendo em vista os valores retificados para a contratação."/>
    <d v="1899-12-30T02:01:00"/>
    <x v="622"/>
    <d v="1899-12-31T00:00:00"/>
    <s v="16:25"/>
  </r>
  <r>
    <x v="1"/>
    <s v="000455/2012 "/>
    <x v="2"/>
    <s v="CLC_ORIGI"/>
    <s v="CLC_Atualiz"/>
    <x v="8"/>
    <x v="0"/>
    <d v="2012-01-31T18:26:00"/>
    <d v="2012-01-31T18:49:00"/>
    <s v="Para elaborar a minuta do edital"/>
    <d v="1899-12-30T00:23:00"/>
    <x v="474"/>
    <d v="1899-12-31T00:00:00"/>
    <s v="18:26"/>
  </r>
  <r>
    <x v="1"/>
    <s v="000455/2012 "/>
    <x v="2"/>
    <s v="SLIC_ORIGI"/>
    <s v="SLIC_Atualiz"/>
    <x v="27"/>
    <x v="0"/>
    <d v="2012-01-31T18:49:00"/>
    <d v="2012-02-01T13:48:00"/>
    <s v="Para elaborar a minuta do edital."/>
    <d v="1899-12-30T18:59:00"/>
    <x v="798"/>
    <n v="-21"/>
    <s v="18:49"/>
  </r>
  <r>
    <x v="1"/>
    <s v="000455/2012 "/>
    <x v="2"/>
    <s v="CLC_ORIGI"/>
    <s v="CLC_Atualiz"/>
    <x v="8"/>
    <x v="0"/>
    <d v="2012-02-01T13:48:00"/>
    <d v="2012-02-01T15:23:00"/>
    <s v="Para análise da minuta de edital e anexos."/>
    <d v="1899-12-30T01:35:00"/>
    <x v="450"/>
    <d v="1899-12-31T00:00:00"/>
    <s v="13:48"/>
  </r>
  <r>
    <x v="1"/>
    <s v="000455/2012 "/>
    <x v="2"/>
    <s v="CPL_ORIGI"/>
    <s v="CPL_Atualiz"/>
    <x v="11"/>
    <x v="0"/>
    <d v="2012-02-01T15:23:00"/>
    <d v="2012-02-02T13:39:00"/>
    <s v="Para análise da minuta do edital e seus anexos."/>
    <d v="1899-12-30T22:16:00"/>
    <x v="799"/>
    <d v="1900-01-01T00:00:00"/>
    <s v="15:23"/>
  </r>
  <r>
    <x v="1"/>
    <s v="000455/2012 "/>
    <x v="2"/>
    <s v="ASSDG_ORIGI"/>
    <s v="ASSDG_Atualiz"/>
    <x v="12"/>
    <x v="0"/>
    <d v="2012-02-02T13:39:00"/>
    <d v="2012-02-02T17:01:00"/>
    <s v="Analisada a minuta do edital"/>
    <d v="1899-12-30T03:22:00"/>
    <x v="242"/>
    <d v="1899-12-31T00:00:00"/>
    <s v="13:39"/>
  </r>
  <r>
    <x v="1"/>
    <s v="000455/2012 "/>
    <x v="2"/>
    <s v="SLIC_ORIGI"/>
    <s v="SLIC_Atualiz"/>
    <x v="27"/>
    <x v="0"/>
    <d v="2012-02-02T17:01:00"/>
    <d v="2012-02-07T14:21:00"/>
    <s v="Para continuidade dos procedimentos."/>
    <d v="1900-01-03T21:20:00"/>
    <x v="800"/>
    <d v="1900-01-03T00:00:00"/>
    <s v="17:1"/>
  </r>
  <r>
    <x v="1"/>
    <s v="000455/2012 "/>
    <x v="2"/>
    <s v="CPL_ORIGI"/>
    <s v="CPL_Atualiz"/>
    <x v="11"/>
    <x v="0"/>
    <d v="2012-02-07T14:21:00"/>
    <d v="2012-02-07T15:59:00"/>
    <s v="Para assinatura do edital."/>
    <d v="1899-12-30T01:38:00"/>
    <x v="62"/>
    <d v="1899-12-31T00:00:00"/>
    <s v="14:21"/>
  </r>
  <r>
    <x v="1"/>
    <s v="000455/2012 "/>
    <x v="2"/>
    <s v="SLIC_ORIGI"/>
    <s v="SLIC_Atualiz"/>
    <x v="27"/>
    <x v="0"/>
    <d v="2012-02-07T15:59:00"/>
    <d v="2012-02-08T18:46:00"/>
    <s v="Com o edital assinado."/>
    <d v="1899-12-31T02:47:00"/>
    <x v="801"/>
    <d v="1900-01-01T00:00:00"/>
    <s v="15:59"/>
  </r>
  <r>
    <x v="1"/>
    <s v="000455/2012 "/>
    <x v="2"/>
    <s v="CPL_ORIGI"/>
    <s v="CPL_Atualiz"/>
    <x v="11"/>
    <x v="0"/>
    <d v="2012-02-08T18:46:00"/>
    <d v="2012-02-10T15:55:00"/>
    <s v="Para aguardar a realização do certame."/>
    <d v="1899-12-31T21:09:00"/>
    <x v="802"/>
    <d v="1900-01-02T00:00:00"/>
    <s v="18:46"/>
  </r>
  <r>
    <x v="1"/>
    <s v="000455/2012 "/>
    <x v="2"/>
    <s v="SLIC_ORIGI"/>
    <s v="SLIC_Atualiz"/>
    <x v="27"/>
    <x v="0"/>
    <d v="2012-02-10T15:55:00"/>
    <d v="2012-02-13T14:11:00"/>
    <s v="A pedido"/>
    <d v="1900-01-01T22:16:00"/>
    <x v="803"/>
    <d v="1900-01-01T00:00:00"/>
    <s v="15:55"/>
  </r>
  <r>
    <x v="1"/>
    <s v="000455/2012 "/>
    <x v="2"/>
    <s v="CPL_ORIGI"/>
    <s v="CPL_Atualiz"/>
    <x v="11"/>
    <x v="0"/>
    <d v="2012-02-13T14:11:00"/>
    <d v="2012-02-29T19:09:00"/>
    <s v="Para aguardar a realização do certame."/>
    <d v="1900-01-15T04:58:00"/>
    <x v="804"/>
    <d v="1900-01-10T00:00:00"/>
    <s v="14:11"/>
  </r>
  <r>
    <x v="1"/>
    <s v="000455/2012 "/>
    <x v="2"/>
    <s v="ASSDG_ORIGI"/>
    <s v="ASSDG_Atualiz"/>
    <x v="12"/>
    <x v="0"/>
    <d v="2012-02-29T19:09:00"/>
    <d v="2012-03-01T16:28:00"/>
    <s v="Para análise e homologação."/>
    <d v="1899-12-30T21:19:00"/>
    <x v="805"/>
    <n v="-21"/>
    <s v="19:9"/>
  </r>
  <r>
    <x v="1"/>
    <s v="000455/2012 "/>
    <x v="2"/>
    <s v="DG_ORIGI"/>
    <s v="DG_Atualiz"/>
    <x v="1"/>
    <x v="0"/>
    <d v="2012-03-01T16:28:00"/>
    <d v="2012-03-01T18:20:00"/>
    <s v="Para apreciação."/>
    <d v="1899-12-30T01:52:00"/>
    <x v="89"/>
    <d v="1899-12-31T00:00:00"/>
    <s v="16:28"/>
  </r>
  <r>
    <x v="1"/>
    <s v="000455/2012 "/>
    <x v="2"/>
    <s v="SMCI_ORIGI"/>
    <s v="SMCI_Atualiz"/>
    <x v="49"/>
    <x v="0"/>
    <d v="2012-03-01T18:20:00"/>
    <d v="2012-03-16T17:10:00"/>
    <s v="À SMCI para anexar as Atas."/>
    <d v="1900-01-13T22:50:00"/>
    <x v="806"/>
    <d v="1900-01-11T00:00:00"/>
    <s v="18:20"/>
  </r>
  <r>
    <x v="1"/>
    <s v="000455/2012 "/>
    <x v="2"/>
    <s v="DG_ORIGI"/>
    <s v="DG_Atualiz"/>
    <x v="1"/>
    <x v="0"/>
    <d v="2012-03-16T17:10:00"/>
    <d v="2012-03-16T20:02:00"/>
    <s v="Para assinatura da Ata de Registro de Preços"/>
    <d v="1899-12-30T02:52:00"/>
    <x v="27"/>
    <d v="1899-12-31T00:00:00"/>
    <s v="17:10"/>
  </r>
  <r>
    <x v="1"/>
    <s v="006761/2014"/>
    <x v="2"/>
    <s v="SMOEP_ORIGI"/>
    <s v="SMIC_Atualiz"/>
    <x v="28"/>
    <x v="1"/>
    <d v="2014-09-02T18:49:00"/>
    <d v="2014-09-03T18:49:00"/>
    <s v="-"/>
    <d v="1899-12-31T00:00:00"/>
    <x v="0"/>
    <d v="1900-01-01T00:00:00"/>
    <s v="18:49"/>
  </r>
  <r>
    <x v="1"/>
    <s v="006761/2014"/>
    <x v="2"/>
    <s v="CAA_ORIGI"/>
    <s v="CIP_Atualiz"/>
    <x v="3"/>
    <x v="1"/>
    <d v="2014-09-03T18:49:00"/>
    <d v="2014-09-04T12:57:00"/>
    <s v="Para análise e encaminhamentos."/>
    <d v="1899-12-30T18:08:00"/>
    <x v="508"/>
    <d v="1900-01-01T00:00:00"/>
    <s v="18:49"/>
  </r>
  <r>
    <x v="1"/>
    <s v="006761/2014"/>
    <x v="2"/>
    <s v="SECADM_ORIGI"/>
    <s v="SECADM_Atualiz"/>
    <x v="4"/>
    <x v="0"/>
    <d v="2014-09-04T12:57:00"/>
    <d v="2014-09-04T14:42:00"/>
    <s v="Segue para autorizar a licitação por registro de preços."/>
    <d v="1899-12-30T01:45:00"/>
    <x v="807"/>
    <d v="1899-12-31T00:00:00"/>
    <s v="12:57"/>
  </r>
  <r>
    <x v="1"/>
    <s v="006761/2014"/>
    <x v="2"/>
    <s v="SMOEP_ORIGI"/>
    <s v="SMIC_Atualiz"/>
    <x v="28"/>
    <x v="1"/>
    <d v="2014-09-04T14:42:00"/>
    <d v="2014-09-11T18:09:00"/>
    <s v="anexar orçamentos"/>
    <d v="1900-01-06T03:27:00"/>
    <x v="808"/>
    <d v="1900-01-04T00:00:00"/>
    <s v="14:42"/>
  </r>
  <r>
    <x v="1"/>
    <s v="006761/2014"/>
    <x v="2"/>
    <s v="SECADM_ORIGI"/>
    <s v="SECADM_Atualiz"/>
    <x v="4"/>
    <x v="0"/>
    <d v="2014-09-11T18:09:00"/>
    <d v="2014-09-12T15:53:00"/>
    <s v="Anexados os orçamentos, para seguir o procedimento de contratação."/>
    <d v="1899-12-30T21:44:00"/>
    <x v="809"/>
    <d v="1900-01-01T00:00:00"/>
    <s v="18:9"/>
  </r>
  <r>
    <x v="1"/>
    <s v="006761/2014"/>
    <x v="2"/>
    <s v="CLC_ORIGI"/>
    <s v="CLC_Atualiz"/>
    <x v="8"/>
    <x v="0"/>
    <d v="2014-09-12T15:53:00"/>
    <d v="2014-09-12T17:07:00"/>
    <s v="providências"/>
    <d v="1899-12-30T01:14:00"/>
    <x v="810"/>
    <d v="1899-12-31T00:00:00"/>
    <s v="15:53"/>
  </r>
  <r>
    <x v="1"/>
    <s v="006761/2014"/>
    <x v="2"/>
    <s v="SC_ORIGI"/>
    <s v="SC_Atualiz"/>
    <x v="9"/>
    <x v="0"/>
    <d v="2014-09-12T17:07:00"/>
    <d v="2014-09-20T14:45:00"/>
    <s v="Tendo em vista, já constar os orçamentos no pad, solicito que seja emitido o termo de abertura de li"/>
    <d v="1900-01-06T21:38:00"/>
    <x v="811"/>
    <d v="1900-01-05T00:00:00"/>
    <s v="17:7"/>
  </r>
  <r>
    <x v="1"/>
    <s v="006761/2014"/>
    <x v="2"/>
    <s v="CLC_ORIGI"/>
    <s v="CLC_Atualiz"/>
    <x v="8"/>
    <x v="0"/>
    <d v="2014-09-20T14:45:00"/>
    <d v="2014-09-22T11:36:00"/>
    <s v="Com Termo de Abertura de Licitação"/>
    <d v="1899-12-31T20:51:00"/>
    <x v="812"/>
    <d v="1899-12-31T00:00:00"/>
    <s v="14:45"/>
  </r>
  <r>
    <x v="1"/>
    <s v="006761/2014"/>
    <x v="2"/>
    <s v="SECADM_ORIGI"/>
    <s v="SECADM_Atualiz"/>
    <x v="4"/>
    <x v="0"/>
    <d v="2014-09-22T11:36:00"/>
    <d v="2014-09-22T15:01:00"/>
    <s v="Para autorizar abertura de licitação."/>
    <d v="1899-12-30T03:25:00"/>
    <x v="813"/>
    <d v="1899-12-31T00:00:00"/>
    <s v="11:36"/>
  </r>
  <r>
    <x v="1"/>
    <s v="006761/2014"/>
    <x v="2"/>
    <s v="CLC_ORIGI"/>
    <s v="CLC_Atualiz"/>
    <x v="8"/>
    <x v="0"/>
    <d v="2014-09-22T15:01:00"/>
    <d v="2014-09-23T17:17:00"/>
    <s v="Para elaborar a minuta do edital."/>
    <d v="1899-12-31T02:16:00"/>
    <x v="814"/>
    <d v="1900-01-01T00:00:00"/>
    <s v="15:1"/>
  </r>
  <r>
    <x v="1"/>
    <s v="006761/2014"/>
    <x v="2"/>
    <s v="SLIC_ORIGI"/>
    <s v="SLIC_Atualiz"/>
    <x v="27"/>
    <x v="0"/>
    <d v="2014-09-23T17:17:00"/>
    <d v="2014-09-29T15:11:00"/>
    <s v="Para elaborar a minuta do edital."/>
    <d v="1900-01-04T21:54:00"/>
    <x v="815"/>
    <d v="1900-01-04T00:00:00"/>
    <s v="17:17"/>
  </r>
  <r>
    <x v="1"/>
    <s v="006761/2014"/>
    <x v="2"/>
    <s v="CLC_ORIGI"/>
    <s v="CLC_Atualiz"/>
    <x v="8"/>
    <x v="0"/>
    <d v="2014-09-29T15:11:00"/>
    <d v="2014-09-29T19:09:00"/>
    <s v="Para análise e encaminhamento."/>
    <d v="1899-12-30T03:58:00"/>
    <x v="88"/>
    <d v="1899-12-31T00:00:00"/>
    <s v="15:11"/>
  </r>
  <r>
    <x v="1"/>
    <s v="006761/2014"/>
    <x v="2"/>
    <s v="SECADM_ORIGI"/>
    <s v="SECADM_Atualiz"/>
    <x v="4"/>
    <x v="0"/>
    <d v="2014-09-29T19:09:00"/>
    <d v="2014-09-30T18:35:00"/>
    <s v="Submetemos à apreciação superior."/>
    <d v="1899-12-30T23:26:00"/>
    <x v="816"/>
    <d v="1900-01-01T00:00:00"/>
    <s v="19:9"/>
  </r>
  <r>
    <x v="1"/>
    <s v="006761/2014"/>
    <x v="2"/>
    <s v="CPL_ORIGI"/>
    <s v="CPL_Atualiz"/>
    <x v="11"/>
    <x v="0"/>
    <d v="2014-09-30T18:35:00"/>
    <d v="2014-09-30T18:51:00"/>
    <s v="análise e encaminhamento devido"/>
    <d v="1899-12-30T00:16:00"/>
    <x v="817"/>
    <d v="1899-12-31T00:00:00"/>
    <s v="18:35"/>
  </r>
  <r>
    <x v="1"/>
    <s v="006761/2014"/>
    <x v="2"/>
    <s v="ASSDG_ORIGI"/>
    <s v="ASSDG_Atualiz"/>
    <x v="12"/>
    <x v="0"/>
    <d v="2014-09-30T18:51:00"/>
    <d v="2014-10-01T18:14:00"/>
    <s v="para análise"/>
    <d v="1899-12-30T23:23:00"/>
    <x v="818"/>
    <n v="-22"/>
    <s v="18:51"/>
  </r>
  <r>
    <x v="1"/>
    <s v="006761/2014"/>
    <x v="2"/>
    <s v="DG_ORIGI"/>
    <s v="DG_Atualiz"/>
    <x v="1"/>
    <x v="0"/>
    <d v="2014-10-01T18:14:00"/>
    <d v="2014-10-01T19:45:00"/>
    <s v="Para apreciação."/>
    <d v="1899-12-30T01:31:00"/>
    <x v="819"/>
    <d v="1899-12-31T00:00:00"/>
    <s v="18:14"/>
  </r>
  <r>
    <x v="1"/>
    <s v="006761/2014"/>
    <x v="2"/>
    <s v="SLIC_ORIGI"/>
    <s v="SLIC_Atualiz"/>
    <x v="27"/>
    <x v="0"/>
    <d v="2014-10-01T19:45:00"/>
    <d v="2014-10-13T16:13:00"/>
    <s v="para publicação do edital"/>
    <d v="1900-01-10T20:28:00"/>
    <x v="820"/>
    <d v="1900-01-08T00:00:00"/>
    <s v="19:45"/>
  </r>
  <r>
    <x v="1"/>
    <s v="006761/2014"/>
    <x v="2"/>
    <s v="CPL_ORIGI"/>
    <s v="CPL_Atualiz"/>
    <x v="11"/>
    <x v="0"/>
    <d v="2014-10-13T16:13:00"/>
    <d v="2014-10-13T19:12:00"/>
    <s v="Com edital e anexos, para assinatura."/>
    <d v="1899-12-30T02:59:00"/>
    <x v="509"/>
    <d v="1899-12-31T00:00:00"/>
    <s v="16:13"/>
  </r>
  <r>
    <x v="1"/>
    <s v="006761/2014"/>
    <x v="2"/>
    <s v="SLIC_ORIGI"/>
    <s v="SLIC_Atualiz"/>
    <x v="27"/>
    <x v="0"/>
    <d v="2014-10-13T19:12:00"/>
    <d v="2014-10-15T19:01:00"/>
    <s v="Edital assinado."/>
    <d v="1899-12-31T23:49:00"/>
    <x v="821"/>
    <d v="1900-01-02T00:00:00"/>
    <s v="19:12"/>
  </r>
  <r>
    <x v="1"/>
    <s v="006761/2014"/>
    <x v="2"/>
    <s v="CPL_ORIGI"/>
    <s v="CPL_Atualiz"/>
    <x v="11"/>
    <x v="0"/>
    <d v="2014-10-15T19:01:00"/>
    <d v="2014-10-23T15:15:00"/>
    <s v="Para aguardar a data de abertura do certame."/>
    <d v="1900-01-06T20:14:00"/>
    <x v="822"/>
    <d v="1900-01-06T00:00:00"/>
    <s v="19:1"/>
  </r>
  <r>
    <x v="1"/>
    <s v="006761/2014"/>
    <x v="2"/>
    <s v="SMOEP_ORIGI"/>
    <s v="SMIC_Atualiz"/>
    <x v="28"/>
    <x v="1"/>
    <d v="2014-10-23T15:15:00"/>
    <d v="2014-10-23T15:20:00"/>
    <s v="a pedido."/>
    <d v="1899-12-30T00:05:00"/>
    <x v="58"/>
    <d v="1899-12-31T00:00:00"/>
    <s v="15:15"/>
  </r>
  <r>
    <x v="1"/>
    <s v="006761/2014"/>
    <x v="2"/>
    <s v="SLIC_ORIGI"/>
    <s v="SLIC_Atualiz"/>
    <x v="27"/>
    <x v="0"/>
    <d v="2014-10-23T15:20:00"/>
    <d v="2014-10-23T15:26:00"/>
    <s v="Para suspender o certame."/>
    <d v="1899-12-30T00:06:00"/>
    <x v="288"/>
    <d v="1899-12-31T00:00:00"/>
    <s v="15:20"/>
  </r>
  <r>
    <x v="1"/>
    <s v="006761/2014"/>
    <x v="2"/>
    <s v="CPL_ORIGI"/>
    <s v="CPL_Atualiz"/>
    <x v="11"/>
    <x v="0"/>
    <d v="2014-10-23T15:26:00"/>
    <d v="2014-10-23T17:39:00"/>
    <s v="Para juntada e resposta a impugnação interposta ao presente certame."/>
    <d v="1899-12-30T02:13:00"/>
    <x v="459"/>
    <d v="1899-12-31T00:00:00"/>
    <s v="15:26"/>
  </r>
  <r>
    <x v="1"/>
    <s v="006761/2014"/>
    <x v="2"/>
    <s v="SLIC_ORIGI"/>
    <s v="SLIC_Atualiz"/>
    <x v="27"/>
    <x v="0"/>
    <d v="2014-10-23T17:39:00"/>
    <d v="2014-10-24T16:30:00"/>
    <s v="suspender."/>
    <d v="1899-12-30T22:51:00"/>
    <x v="823"/>
    <d v="1900-01-01T00:00:00"/>
    <s v="17:39"/>
  </r>
  <r>
    <x v="1"/>
    <s v="006761/2014"/>
    <x v="2"/>
    <s v="CPL_ORIGI"/>
    <s v="CPL_Atualiz"/>
    <x v="11"/>
    <x v="0"/>
    <d v="2014-10-24T16:30:00"/>
    <d v="2014-10-24T18:25:00"/>
    <s v="Para as demais providências pertinentes à impugnação e consequente suspensão do certame."/>
    <d v="1899-12-30T01:55:00"/>
    <x v="231"/>
    <d v="1899-12-31T00:00:00"/>
    <s v="16:30"/>
  </r>
  <r>
    <x v="1"/>
    <s v="006761/2014"/>
    <x v="2"/>
    <s v="ASSDG_ORIGI"/>
    <s v="ASSDG_Atualiz"/>
    <x v="12"/>
    <x v="0"/>
    <d v="2014-10-24T18:25:00"/>
    <d v="2014-10-27T16:12:00"/>
    <s v="Relatório decisão Pregoeira"/>
    <d v="1900-01-01T21:47:00"/>
    <x v="824"/>
    <d v="1900-01-01T00:00:00"/>
    <s v="18:25"/>
  </r>
  <r>
    <x v="1"/>
    <s v="006761/2014"/>
    <x v="2"/>
    <s v="DG_ORIGI"/>
    <s v="DG_Atualiz"/>
    <x v="1"/>
    <x v="0"/>
    <d v="2014-10-27T16:12:00"/>
    <d v="2014-10-27T16:53:00"/>
    <s v="Para apreciação."/>
    <d v="1899-12-30T00:41:00"/>
    <x v="61"/>
    <d v="1899-12-31T00:00:00"/>
    <s v="16:12"/>
  </r>
  <r>
    <x v="1"/>
    <s v="006761/2014"/>
    <x v="2"/>
    <s v="CPL_ORIGI"/>
    <s v="CPL_Atualiz"/>
    <x v="11"/>
    <x v="0"/>
    <d v="2014-10-27T16:53:00"/>
    <d v="2014-10-27T19:31:00"/>
    <s v="Para dar continuidade."/>
    <d v="1899-12-30T02:38:00"/>
    <x v="25"/>
    <d v="1899-12-31T00:00:00"/>
    <s v="16:53"/>
  </r>
  <r>
    <x v="1"/>
    <s v="006761/2014"/>
    <x v="2"/>
    <s v="SECADM_ORIGI"/>
    <s v="SECADM_Atualiz"/>
    <x v="4"/>
    <x v="0"/>
    <d v="2014-10-27T19:31:00"/>
    <d v="2014-10-28T16:51:00"/>
    <s v="Para conhecimento e demais providências."/>
    <d v="1899-12-30T21:20:00"/>
    <x v="825"/>
    <d v="1900-01-01T00:00:00"/>
    <s v="19:31"/>
  </r>
  <r>
    <x v="1"/>
    <s v="006761/2014"/>
    <x v="2"/>
    <s v="SMOEP_ORIGI"/>
    <s v="SMIC_Atualiz"/>
    <x v="28"/>
    <x v="1"/>
    <d v="2014-10-28T16:51:00"/>
    <d v="2014-11-03T19:04:00"/>
    <s v="providências / continuidade"/>
    <d v="1900-01-05T02:13:00"/>
    <x v="826"/>
    <n v="-20"/>
    <s v="16:51"/>
  </r>
  <r>
    <x v="1"/>
    <s v="006761/2014"/>
    <x v="2"/>
    <s v="SLIC_ORIGI"/>
    <s v="SLIC_Atualiz"/>
    <x v="27"/>
    <x v="0"/>
    <d v="2014-11-03T19:04:00"/>
    <d v="2014-11-07T15:35:00"/>
    <s v="I- Com o projeto b ico retificado. II- Para encaminhamentos."/>
    <d v="1900-01-02T20:31:00"/>
    <x v="827"/>
    <d v="1900-01-04T00:00:00"/>
    <s v="19:4"/>
  </r>
  <r>
    <x v="1"/>
    <s v="006761/2014"/>
    <x v="2"/>
    <s v="CPL_ORIGI"/>
    <s v="CPL_Atualiz"/>
    <x v="11"/>
    <x v="0"/>
    <d v="2014-11-07T15:35:00"/>
    <d v="2014-11-07T15:36:00"/>
    <s v="Com edital, em definitivo, para assinatura."/>
    <d v="1899-12-30T00:01:00"/>
    <x v="828"/>
    <d v="1899-12-31T00:00:00"/>
    <s v="15:35"/>
  </r>
  <r>
    <x v="1"/>
    <s v="006761/2014"/>
    <x v="2"/>
    <s v="SLIC_ORIGI"/>
    <s v="SLIC_Atualiz"/>
    <x v="27"/>
    <x v="0"/>
    <d v="2014-11-07T15:36:00"/>
    <d v="2014-11-10T15:04:00"/>
    <s v="Edital assinado."/>
    <d v="1900-01-01T23:28:00"/>
    <x v="829"/>
    <d v="1900-01-01T00:00:00"/>
    <s v="15:36"/>
  </r>
  <r>
    <x v="1"/>
    <s v="006761/2014"/>
    <x v="2"/>
    <s v="CPL_ORIGI"/>
    <s v="CPL_Atualiz"/>
    <x v="11"/>
    <x v="0"/>
    <d v="2014-11-10T15:04:00"/>
    <d v="2014-11-10T16:40:00"/>
    <s v="Para aguardar a abertura do certame."/>
    <d v="1899-12-30T01:36:00"/>
    <x v="505"/>
    <d v="1899-12-31T00:00:00"/>
    <s v="15:4"/>
  </r>
  <r>
    <x v="1"/>
    <s v="006761/2014"/>
    <x v="2"/>
    <s v="SMOEP_ORIGI"/>
    <s v="SMIC_Atualiz"/>
    <x v="28"/>
    <x v="1"/>
    <d v="2014-11-10T16:40:00"/>
    <d v="2014-11-10T20:26:00"/>
    <s v="A pedido."/>
    <d v="1899-12-30T03:46:00"/>
    <x v="830"/>
    <d v="1899-12-31T00:00:00"/>
    <s v="16:40"/>
  </r>
  <r>
    <x v="1"/>
    <s v="006761/2014"/>
    <x v="2"/>
    <s v="SLIC_ORIGI"/>
    <s v="SLIC_Atualiz"/>
    <x v="27"/>
    <x v="0"/>
    <d v="2014-11-10T20:26:00"/>
    <d v="2014-11-11T14:19:00"/>
    <s v="Para encaminhamentos."/>
    <d v="1899-12-30T17:53:00"/>
    <x v="831"/>
    <d v="1900-01-01T00:00:00"/>
    <s v="20:26"/>
  </r>
  <r>
    <x v="1"/>
    <s v="006761/2014"/>
    <x v="2"/>
    <s v="CPL_ORIGI"/>
    <s v="CPL_Atualiz"/>
    <x v="11"/>
    <x v="0"/>
    <d v="2014-11-11T14:19:00"/>
    <d v="2014-11-11T18:09:00"/>
    <s v="Com edital para assinatura."/>
    <d v="1899-12-30T03:50:00"/>
    <x v="832"/>
    <d v="1899-12-31T00:00:00"/>
    <s v="14:19"/>
  </r>
  <r>
    <x v="1"/>
    <s v="006761/2014"/>
    <x v="2"/>
    <s v="SLIC_ORIGI"/>
    <s v="SLIC_Atualiz"/>
    <x v="27"/>
    <x v="0"/>
    <d v="2014-11-11T18:09:00"/>
    <d v="2014-11-12T13:41:00"/>
    <s v="Edital assinado."/>
    <d v="1899-12-30T19:32:00"/>
    <x v="833"/>
    <d v="1900-01-01T00:00:00"/>
    <s v="18:9"/>
  </r>
  <r>
    <x v="1"/>
    <s v="006761/2014"/>
    <x v="2"/>
    <s v="CPL_ORIGI"/>
    <s v="CPL_Atualiz"/>
    <x v="11"/>
    <x v="0"/>
    <d v="2014-11-12T13:41:00"/>
    <d v="2014-11-24T17:08:00"/>
    <s v="Segue para aguardar a abertura do certame."/>
    <d v="1900-01-11T03:27:00"/>
    <x v="834"/>
    <d v="1900-01-08T00:00:00"/>
    <s v="13:41"/>
  </r>
  <r>
    <x v="1"/>
    <s v="006761/2014"/>
    <x v="2"/>
    <s v="SMOEP_ORIGI"/>
    <s v="SMIC_Atualiz"/>
    <x v="28"/>
    <x v="1"/>
    <d v="2014-11-24T17:08:00"/>
    <d v="2014-11-25T16:11:00"/>
    <s v="A pedido."/>
    <d v="1899-12-30T23:03:00"/>
    <x v="835"/>
    <d v="1900-01-01T00:00:00"/>
    <s v="17:8"/>
  </r>
  <r>
    <x v="1"/>
    <s v="006761/2014"/>
    <x v="2"/>
    <s v="CPL_ORIGI"/>
    <s v="CPL_Atualiz"/>
    <x v="11"/>
    <x v="0"/>
    <d v="2014-11-25T16:11:00"/>
    <d v="2014-11-26T17:36:00"/>
    <s v="Para continuidade do pregão."/>
    <d v="1899-12-31T01:25:00"/>
    <x v="836"/>
    <d v="1900-01-01T00:00:00"/>
    <s v="16:11"/>
  </r>
  <r>
    <x v="1"/>
    <s v="006761/2014"/>
    <x v="2"/>
    <s v="SMOEP_ORIGI"/>
    <s v="SMIC_Atualiz"/>
    <x v="28"/>
    <x v="1"/>
    <d v="2014-11-26T17:36:00"/>
    <d v="2014-12-01T11:04:00"/>
    <s v="A pedido."/>
    <d v="1900-01-03T17:28:00"/>
    <x v="837"/>
    <n v="-13"/>
    <s v="17:36"/>
  </r>
  <r>
    <x v="1"/>
    <s v="006761/2014"/>
    <x v="2"/>
    <s v="CPL_ORIGI"/>
    <s v="CPL_Atualiz"/>
    <x v="11"/>
    <x v="0"/>
    <d v="2014-12-01T11:04:00"/>
    <d v="2014-12-01T16:26:00"/>
    <s v="Com as informações da SMOEP"/>
    <d v="1899-12-30T05:22:00"/>
    <x v="838"/>
    <d v="1899-12-31T00:00:00"/>
    <s v="11:4"/>
  </r>
  <r>
    <x v="1"/>
    <s v="006761/2014"/>
    <x v="2"/>
    <s v="SMOEP_ORIGI"/>
    <s v="SMIC_Atualiz"/>
    <x v="28"/>
    <x v="1"/>
    <d v="2014-12-01T16:26:00"/>
    <d v="2014-12-03T19:19:00"/>
    <s v="para informações complementares."/>
    <d v="1900-01-01T02:53:00"/>
    <x v="839"/>
    <d v="1900-01-02T00:00:00"/>
    <s v="16:26"/>
  </r>
  <r>
    <x v="1"/>
    <s v="006761/2014"/>
    <x v="2"/>
    <s v="CPL_ORIGI"/>
    <s v="CPL_Atualiz"/>
    <x v="11"/>
    <x v="0"/>
    <d v="2014-12-03T19:19:00"/>
    <d v="2014-12-18T15:12:00"/>
    <s v="Dar continuidade a licitação"/>
    <d v="1900-01-13T19:53:00"/>
    <x v="840"/>
    <d v="1900-01-10T00:00:00"/>
    <s v="19:19"/>
  </r>
  <r>
    <x v="1"/>
    <s v="006761/2014"/>
    <x v="2"/>
    <s v="ASSDG_ORIGI"/>
    <s v="ASSDG_Atualiz"/>
    <x v="12"/>
    <x v="0"/>
    <d v="2014-12-18T15:12:00"/>
    <d v="2014-12-18T17:35:00"/>
    <s v="Para análise"/>
    <d v="1899-12-30T02:23:00"/>
    <x v="841"/>
    <d v="1899-12-31T00:00:00"/>
    <s v="15:12"/>
  </r>
  <r>
    <x v="1"/>
    <s v="006761/2014"/>
    <x v="2"/>
    <s v="DG_ORIGI"/>
    <s v="DG_Atualiz"/>
    <x v="1"/>
    <x v="0"/>
    <d v="2014-12-18T17:35:00"/>
    <d v="2014-12-18T20:22:00"/>
    <s v="Para apreciação."/>
    <d v="1899-12-30T02:47:00"/>
    <x v="517"/>
    <d v="1899-12-31T00:00:00"/>
    <s v="17:35"/>
  </r>
  <r>
    <x v="1"/>
    <s v="006761/2014"/>
    <x v="2"/>
    <s v="CPL_ORIGI"/>
    <s v="CPL_Atualiz"/>
    <x v="11"/>
    <x v="0"/>
    <d v="2014-12-18T20:22:00"/>
    <d v="2014-12-19T16:54:00"/>
    <s v="Para dar continuidade."/>
    <d v="1899-12-30T20:32:00"/>
    <x v="842"/>
    <d v="1899-12-31T00:00:00"/>
    <s v="20:22"/>
  </r>
  <r>
    <x v="1"/>
    <s v="006761/2014"/>
    <x v="2"/>
    <s v="ASSDG_ORIGI"/>
    <s v="ASSDG_Atualiz"/>
    <x v="12"/>
    <x v="0"/>
    <d v="2014-12-19T16:54:00"/>
    <d v="2014-12-23T12:09:00"/>
    <s v="Para análise, adjudicação e homologação"/>
    <d v="1900-01-02T19:15:00"/>
    <x v="843"/>
    <d v="1899-12-30T00:00:00"/>
    <s v="16:54"/>
  </r>
  <r>
    <x v="1"/>
    <s v="006761/2014"/>
    <x v="2"/>
    <s v="DG_ORIGI"/>
    <s v="DG_Atualiz"/>
    <x v="1"/>
    <x v="0"/>
    <d v="2014-12-23T12:09:00"/>
    <d v="2014-12-23T14:10:00"/>
    <s v="Para apreciação."/>
    <d v="1899-12-30T02:01:00"/>
    <x v="844"/>
    <d v="1899-12-30T00:00:00"/>
    <s v="12:9"/>
  </r>
  <r>
    <x v="1"/>
    <s v="006761/2014"/>
    <x v="2"/>
    <s v="SMOEP_ORIGI"/>
    <s v="SMIC_Atualiz"/>
    <x v="28"/>
    <x v="1"/>
    <d v="2014-12-23T14:10:00"/>
    <d v="2014-12-23T16:24:00"/>
    <s v="Para anexar ata de registro de preços."/>
    <d v="1899-12-30T02:14:00"/>
    <x v="75"/>
    <d v="1899-12-30T00:00:00"/>
    <s v="14:10"/>
  </r>
  <r>
    <x v="1"/>
    <s v="006761/2014"/>
    <x v="2"/>
    <s v="GABDG_ORIGI"/>
    <s v="GABDG_Atualiz"/>
    <x v="55"/>
    <x v="0"/>
    <d v="2014-12-23T16:24:00"/>
    <d v="2014-12-23T17:16:00"/>
    <s v="Solicito assinatura da Diretora Geral na Ata de Registro de Preços."/>
    <d v="1899-12-30T00:52:00"/>
    <x v="639"/>
    <d v="1899-12-30T00:00:00"/>
    <s v="16:24"/>
  </r>
  <r>
    <x v="1"/>
    <s v="006761/2014"/>
    <x v="2"/>
    <s v="CPL_ORIGI"/>
    <s v="CPL_Atualiz"/>
    <x v="11"/>
    <x v="0"/>
    <d v="2014-12-23T17:16:00"/>
    <d v="2014-12-23T17:51:00"/>
    <s v="Ata assinada."/>
    <d v="1899-12-30T00:35:00"/>
    <x v="170"/>
    <d v="1899-12-30T00:00:00"/>
    <s v="17:16"/>
  </r>
  <r>
    <x v="1"/>
    <s v="001060/2012"/>
    <x v="2"/>
    <s v="SMCI_ORIGI"/>
    <s v="SMCI_Atualiz"/>
    <x v="49"/>
    <x v="0"/>
    <d v="2012-02-05T19:08:00"/>
    <d v="2012-02-06T19:08:00"/>
    <s v="-"/>
    <d v="1899-12-31T00:00:00"/>
    <x v="0"/>
    <d v="1899-12-31T00:00:00"/>
    <s v="19:8"/>
  </r>
  <r>
    <x v="1"/>
    <s v="001060/2012"/>
    <x v="2"/>
    <s v="CAA_ORIGI"/>
    <s v="CIP_Atualiz"/>
    <x v="3"/>
    <x v="1"/>
    <d v="2012-02-06T19:08:00"/>
    <d v="2012-02-07T14:21:00"/>
    <s v="Para apreciação."/>
    <d v="1899-12-30T19:13:00"/>
    <x v="845"/>
    <d v="1900-01-01T00:00:00"/>
    <s v="19:8"/>
  </r>
  <r>
    <x v="1"/>
    <s v="001060/2012"/>
    <x v="2"/>
    <s v="SECADM_ORIGI"/>
    <s v="SECADM_Atualiz"/>
    <x v="4"/>
    <x v="0"/>
    <d v="2012-02-07T14:21:00"/>
    <d v="2012-02-07T21:54:00"/>
    <s v="Para apreciação superior"/>
    <d v="1899-12-30T07:33:00"/>
    <x v="846"/>
    <d v="1899-12-31T00:00:00"/>
    <s v="14:21"/>
  </r>
  <r>
    <x v="1"/>
    <s v="001060/2012"/>
    <x v="2"/>
    <s v="CLC_ORIGI"/>
    <s v="CLC_Atualiz"/>
    <x v="8"/>
    <x v="0"/>
    <d v="2012-02-07T21:54:00"/>
    <d v="2012-02-09T16:55:00"/>
    <s v="Para orçar."/>
    <d v="1899-12-31T19:01:00"/>
    <x v="847"/>
    <d v="1900-01-02T00:00:00"/>
    <s v="21:54"/>
  </r>
  <r>
    <x v="1"/>
    <s v="001060/2012"/>
    <x v="2"/>
    <s v="SC_ORIGI"/>
    <s v="SC_Atualiz"/>
    <x v="9"/>
    <x v="0"/>
    <d v="2012-02-09T16:55:00"/>
    <d v="2012-04-02T18:03:00"/>
    <s v="Para orçar."/>
    <d v="1900-02-21T01:08:00"/>
    <x v="848"/>
    <n v="-3"/>
    <s v="16:55"/>
  </r>
  <r>
    <x v="1"/>
    <s v="001060/2012"/>
    <x v="2"/>
    <s v="CLC_ORIGI"/>
    <s v="CLC_Atualiz"/>
    <x v="8"/>
    <x v="0"/>
    <d v="2012-04-02T18:03:00"/>
    <d v="2012-04-03T14:12:00"/>
    <s v="Com a informação."/>
    <d v="1899-12-30T20:09:00"/>
    <x v="849"/>
    <d v="1900-01-01T00:00:00"/>
    <s v="18:3"/>
  </r>
  <r>
    <x v="1"/>
    <s v="001060/2012"/>
    <x v="2"/>
    <s v="SECADM_ORIGI"/>
    <s v="SECADM_Atualiz"/>
    <x v="4"/>
    <x v="0"/>
    <d v="2012-04-03T14:12:00"/>
    <d v="2012-04-11T14:36:00"/>
    <s v="Para autorizar abertura de licitação."/>
    <d v="1900-01-07T00:24:00"/>
    <x v="850"/>
    <d v="1900-01-03T00:00:00"/>
    <s v="14:12"/>
  </r>
  <r>
    <x v="1"/>
    <s v="001060/2012"/>
    <x v="2"/>
    <s v="DG_ORIGI"/>
    <s v="DG_Atualiz"/>
    <x v="1"/>
    <x v="0"/>
    <d v="2012-04-11T14:36:00"/>
    <d v="2012-04-11T20:03:00"/>
    <s v="Autorização de abertura de procedimento licitatório para contratação através de Registro de Preço."/>
    <d v="1899-12-30T05:27:00"/>
    <x v="851"/>
    <d v="1899-12-31T00:00:00"/>
    <s v="14:36"/>
  </r>
  <r>
    <x v="1"/>
    <s v="001060/2012"/>
    <x v="2"/>
    <s v="SC_ORIGI"/>
    <s v="SC_Atualiz"/>
    <x v="9"/>
    <x v="0"/>
    <d v="2012-04-11T20:03:00"/>
    <d v="2012-04-18T18:27:00"/>
    <s v="para elaborar o termo de abertura de licitação."/>
    <d v="1900-01-05T22:24:00"/>
    <x v="852"/>
    <d v="1900-01-05T00:00:00"/>
    <s v="20:3"/>
  </r>
  <r>
    <x v="1"/>
    <s v="001060/2012"/>
    <x v="2"/>
    <s v="CLC_ORIGI"/>
    <s v="CLC_Atualiz"/>
    <x v="8"/>
    <x v="0"/>
    <d v="2012-04-18T18:27:00"/>
    <d v="2012-04-19T18:46:00"/>
    <s v="Para análise do termo de abertura de licitação"/>
    <d v="1899-12-31T00:19:00"/>
    <x v="853"/>
    <d v="1900-01-01T00:00:00"/>
    <s v="18:27"/>
  </r>
  <r>
    <x v="1"/>
    <s v="001060/2012"/>
    <x v="2"/>
    <s v="SECADM_ORIGI"/>
    <s v="SECADM_Atualiz"/>
    <x v="4"/>
    <x v="0"/>
    <d v="2012-04-19T18:46:00"/>
    <d v="2012-04-24T17:48:00"/>
    <s v="Para autorizar o Termo de Abertura de Licitação n° 96/12."/>
    <d v="1900-01-03T23:02:00"/>
    <x v="854"/>
    <d v="1900-01-03T00:00:00"/>
    <s v="18:46"/>
  </r>
  <r>
    <x v="1"/>
    <s v="001060/2012"/>
    <x v="2"/>
    <s v="CLC_ORIGI"/>
    <s v="CLC_Atualiz"/>
    <x v="8"/>
    <x v="0"/>
    <d v="2012-04-24T17:48:00"/>
    <d v="2012-04-25T16:46:00"/>
    <s v="A pedido."/>
    <d v="1899-12-30T22:58:00"/>
    <x v="855"/>
    <d v="1900-01-01T00:00:00"/>
    <s v="17:48"/>
  </r>
  <r>
    <x v="1"/>
    <s v="001060/2012"/>
    <x v="2"/>
    <s v="SLIC_ORIGI"/>
    <s v="SLIC_Atualiz"/>
    <x v="27"/>
    <x v="0"/>
    <d v="2012-04-25T16:46:00"/>
    <d v="2012-05-07T18:59:00"/>
    <s v="Para elaboração da minuta do edital."/>
    <d v="1900-01-11T02:13:00"/>
    <x v="856"/>
    <n v="-15"/>
    <s v="16:46"/>
  </r>
  <r>
    <x v="1"/>
    <s v="001060/2012"/>
    <x v="2"/>
    <s v="SC_ORIGI"/>
    <s v="SC_Atualiz"/>
    <x v="9"/>
    <x v="0"/>
    <d v="2012-05-07T18:59:00"/>
    <d v="2012-05-07T19:10:00"/>
    <s v="A pedido para inserir planilhas com preços médios."/>
    <d v="1899-12-30T00:11:00"/>
    <x v="560"/>
    <d v="1899-12-31T00:00:00"/>
    <s v="18:59"/>
  </r>
  <r>
    <x v="1"/>
    <s v="001060/2012"/>
    <x v="2"/>
    <s v="SLIC_ORIGI"/>
    <s v="SLIC_Atualiz"/>
    <x v="27"/>
    <x v="0"/>
    <d v="2012-05-07T19:10:00"/>
    <d v="2012-05-09T14:27:00"/>
    <s v="Com a planilha de preços médios unitarios"/>
    <d v="1899-12-31T19:17:00"/>
    <x v="857"/>
    <d v="1900-01-02T00:00:00"/>
    <s v="19:10"/>
  </r>
  <r>
    <x v="1"/>
    <s v="001060/2012"/>
    <x v="2"/>
    <s v="CPL_ORIGI"/>
    <s v="CPL_Atualiz"/>
    <x v="11"/>
    <x v="0"/>
    <d v="2012-05-09T14:27:00"/>
    <d v="2012-05-09T18:15:00"/>
    <s v="Para análise da minuta do edital."/>
    <d v="1899-12-30T03:48:00"/>
    <x v="858"/>
    <d v="1899-12-31T00:00:00"/>
    <s v="14:27"/>
  </r>
  <r>
    <x v="1"/>
    <s v="001060/2012"/>
    <x v="2"/>
    <s v="ASSDG_ORIGI"/>
    <s v="ASSDG_Atualiz"/>
    <x v="12"/>
    <x v="0"/>
    <d v="2012-05-09T18:15:00"/>
    <d v="2012-05-11T14:44:00"/>
    <s v="Analisada a minuta do edital"/>
    <d v="1899-12-31T20:29:00"/>
    <x v="859"/>
    <d v="1900-01-02T00:00:00"/>
    <s v="18:15"/>
  </r>
  <r>
    <x v="1"/>
    <s v="001060/2012"/>
    <x v="2"/>
    <s v="SLIC_ORIGI"/>
    <s v="SLIC_Atualiz"/>
    <x v="27"/>
    <x v="0"/>
    <d v="2012-05-11T14:44:00"/>
    <d v="2012-05-18T16:42:00"/>
    <s v="Para continuidade dos procedimentos."/>
    <d v="1900-01-06T01:58:00"/>
    <x v="860"/>
    <d v="1900-01-05T00:00:00"/>
    <s v="14:44"/>
  </r>
  <r>
    <x v="1"/>
    <s v="001060/2012"/>
    <x v="2"/>
    <s v="CPL_ORIGI"/>
    <s v="CPL_Atualiz"/>
    <x v="11"/>
    <x v="0"/>
    <d v="2012-05-18T16:42:00"/>
    <d v="2012-05-18T17:00:00"/>
    <s v="Com edital, em definitivo, para assinaturas."/>
    <d v="1899-12-30T00:18:00"/>
    <x v="404"/>
    <d v="1899-12-31T00:00:00"/>
    <s v="16:42"/>
  </r>
  <r>
    <x v="1"/>
    <s v="001060/2012"/>
    <x v="2"/>
    <s v="SLIC_ORIGI"/>
    <s v="SLIC_Atualiz"/>
    <x v="27"/>
    <x v="0"/>
    <d v="2012-05-18T17:00:00"/>
    <d v="2012-05-21T13:49:00"/>
    <s v="Com o edital assinado"/>
    <d v="1900-01-01T20:49:00"/>
    <x v="861"/>
    <d v="1900-01-01T00:00:00"/>
    <s v="17:0"/>
  </r>
  <r>
    <x v="1"/>
    <s v="001060/2012"/>
    <x v="2"/>
    <s v="CPL_ORIGI"/>
    <s v="CPL_Atualiz"/>
    <x v="11"/>
    <x v="0"/>
    <d v="2012-05-21T13:49:00"/>
    <d v="2012-06-12T19:26:00"/>
    <s v="Edital publicado, conforme comprovantes. Segue para aguardar a abertura do certame."/>
    <d v="1900-01-21T05:37:00"/>
    <x v="862"/>
    <n v="-8"/>
    <s v="13:49"/>
  </r>
  <r>
    <x v="1"/>
    <s v="001060/2012"/>
    <x v="2"/>
    <s v="ASSDG_ORIGI"/>
    <s v="ASSDG_Atualiz"/>
    <x v="12"/>
    <x v="0"/>
    <d v="2012-06-12T19:26:00"/>
    <d v="2012-06-13T18:01:00"/>
    <s v="Para análise e homologação"/>
    <d v="1899-12-30T22:35:00"/>
    <x v="863"/>
    <d v="1900-01-01T00:00:00"/>
    <s v="19:26"/>
  </r>
  <r>
    <x v="1"/>
    <s v="001060/2012"/>
    <x v="2"/>
    <s v="DG_ORIGI"/>
    <s v="DG_Atualiz"/>
    <x v="1"/>
    <x v="0"/>
    <d v="2012-06-13T18:01:00"/>
    <d v="2012-06-13T18:18:00"/>
    <s v="Para apreciação."/>
    <d v="1899-12-30T00:17:00"/>
    <x v="539"/>
    <d v="1899-12-31T00:00:00"/>
    <s v="18:1"/>
  </r>
  <r>
    <x v="1"/>
    <s v="001060/2012"/>
    <x v="2"/>
    <s v="CPL_ORIGI"/>
    <s v="CPL_Atualiz"/>
    <x v="11"/>
    <x v="0"/>
    <d v="2012-06-13T18:18:00"/>
    <d v="2012-06-14T13:17:00"/>
    <s v="para registros de vigência das Atas no Sistema."/>
    <d v="1899-12-30T18:59:00"/>
    <x v="37"/>
    <d v="1900-01-01T00:00:00"/>
    <s v="18:18"/>
  </r>
  <r>
    <x v="1"/>
    <s v="001060/2012"/>
    <x v="2"/>
    <s v="SMCI_ORIGI"/>
    <s v="SMCI_Atualiz"/>
    <x v="49"/>
    <x v="0"/>
    <d v="2012-06-14T13:17:00"/>
    <d v="2012-07-11T17:12:00"/>
    <s v="Para providenciar ata de registro de preços"/>
    <d v="1900-01-26T03:55:00"/>
    <x v="864"/>
    <n v="-3"/>
    <s v="13:17"/>
  </r>
  <r>
    <x v="1"/>
    <s v="001060/2012"/>
    <x v="2"/>
    <s v="DG_ORIGI"/>
    <s v="DG_Atualiz"/>
    <x v="1"/>
    <x v="0"/>
    <d v="2012-07-11T17:12:00"/>
    <d v="2012-07-11T17:24:00"/>
    <s v="Para assinatura."/>
    <d v="1899-12-30T00:12:00"/>
    <x v="443"/>
    <d v="1899-12-31T00:00:00"/>
    <s v="17:12"/>
  </r>
  <r>
    <x v="1"/>
    <s v="001060/2012"/>
    <x v="2"/>
    <s v="SMCI_ORIGI"/>
    <s v="SMCI_Atualiz"/>
    <x v="49"/>
    <x v="0"/>
    <d v="2012-07-11T17:24:00"/>
    <d v="2012-07-12T14:32:00"/>
    <s v="Ata assinada."/>
    <d v="1899-12-30T21:08:00"/>
    <x v="865"/>
    <d v="1900-01-01T00:00:00"/>
    <s v="17:24"/>
  </r>
  <r>
    <x v="1"/>
    <s v="001060/2012"/>
    <x v="2"/>
    <s v="CPL_ORIGI"/>
    <s v="CPL_Atualiz"/>
    <x v="11"/>
    <x v="0"/>
    <d v="2012-07-12T14:32:00"/>
    <d v="2012-07-12T17:00:00"/>
    <s v="Para registros."/>
    <d v="1899-12-30T02:28:00"/>
    <x v="866"/>
    <d v="1899-12-31T00:00:00"/>
    <s v="14:32"/>
  </r>
  <r>
    <x v="1"/>
    <s v="001060/2012"/>
    <x v="2"/>
    <s v="CMP_ORIGI"/>
    <s v="CMP_Atualiz"/>
    <x v="36"/>
    <x v="0"/>
    <d v="2012-07-12T17:00:00"/>
    <d v="2012-07-13T15:44:00"/>
    <s v="Para publicação"/>
    <d v="1899-12-30T22:44:00"/>
    <x v="867"/>
    <d v="1900-01-01T00:00:00"/>
    <s v="17:0"/>
  </r>
  <r>
    <x v="1"/>
    <s v="003819/2013"/>
    <x v="2"/>
    <s v="SMCI_ORIGI"/>
    <s v="SMCI_Atualiz"/>
    <x v="49"/>
    <x v="0"/>
    <d v="2013-05-16T18:51:00"/>
    <d v="2013-05-17T18:51:00"/>
    <s v="-"/>
    <d v="1899-12-31T00:00:00"/>
    <x v="0"/>
    <d v="1900-01-01T00:00:00"/>
    <s v="18:51"/>
  </r>
  <r>
    <x v="1"/>
    <s v="003819/2013"/>
    <x v="2"/>
    <s v="CAA_ORIGI"/>
    <s v="CIP_Atualiz"/>
    <x v="3"/>
    <x v="1"/>
    <d v="2013-05-17T18:51:00"/>
    <d v="2013-05-20T12:47:00"/>
    <s v="Para apreciação."/>
    <d v="1900-01-01T17:56:00"/>
    <x v="868"/>
    <d v="1900-01-01T00:00:00"/>
    <s v="18:51"/>
  </r>
  <r>
    <x v="1"/>
    <s v="003819/2013"/>
    <x v="2"/>
    <s v="SMCI_ORIGI"/>
    <s v="SMCI_Atualiz"/>
    <x v="49"/>
    <x v="0"/>
    <d v="2013-05-20T12:47:00"/>
    <d v="2013-05-22T17:59:00"/>
    <s v="complementar"/>
    <d v="1900-01-01T05:12:00"/>
    <x v="869"/>
    <d v="1900-01-02T00:00:00"/>
    <s v="12:47"/>
  </r>
  <r>
    <x v="1"/>
    <s v="003819/2013"/>
    <x v="2"/>
    <s v="CAA_ORIGI"/>
    <s v="CIP_Atualiz"/>
    <x v="3"/>
    <x v="1"/>
    <d v="2013-05-22T17:59:00"/>
    <d v="2013-05-22T18:38:00"/>
    <s v="Para apreciação."/>
    <d v="1899-12-30T00:39:00"/>
    <x v="870"/>
    <d v="1899-12-31T00:00:00"/>
    <s v="17:59"/>
  </r>
  <r>
    <x v="1"/>
    <s v="003819/2013"/>
    <x v="2"/>
    <s v="SECADM_ORIGI"/>
    <s v="SECADM_Atualiz"/>
    <x v="4"/>
    <x v="0"/>
    <d v="2013-05-22T18:38:00"/>
    <d v="2013-05-27T15:55:00"/>
    <s v="Segue para análise o projeto b ico - RP - pintura para os fóruns eleitorais."/>
    <d v="1900-01-03T21:17:00"/>
    <x v="871"/>
    <d v="1900-01-03T00:00:00"/>
    <s v="18:38"/>
  </r>
  <r>
    <x v="1"/>
    <s v="003819/2013"/>
    <x v="2"/>
    <s v="CLC_ORIGI"/>
    <s v="CLC_Atualiz"/>
    <x v="8"/>
    <x v="0"/>
    <d v="2013-05-27T15:55:00"/>
    <d v="2013-05-27T19:06:00"/>
    <s v="Para orçar."/>
    <d v="1899-12-30T03:11:00"/>
    <x v="463"/>
    <d v="1899-12-31T00:00:00"/>
    <s v="15:55"/>
  </r>
  <r>
    <x v="1"/>
    <s v="003819/2013"/>
    <x v="2"/>
    <s v="CAA_ORIGI"/>
    <s v="CIP_Atualiz"/>
    <x v="3"/>
    <x v="1"/>
    <d v="2013-05-27T19:06:00"/>
    <d v="2013-05-28T18:42:00"/>
    <s v="Com sugestões, para adequação do Projeto B ico."/>
    <d v="1899-12-30T23:36:00"/>
    <x v="872"/>
    <d v="1900-01-01T00:00:00"/>
    <s v="19:6"/>
  </r>
  <r>
    <x v="1"/>
    <s v="003819/2013"/>
    <x v="2"/>
    <s v="CLC_ORIGI"/>
    <s v="CLC_Atualiz"/>
    <x v="8"/>
    <x v="0"/>
    <d v="2013-05-28T18:42:00"/>
    <d v="2013-06-05T17:49:00"/>
    <s v="informações"/>
    <d v="1900-01-06T23:07:00"/>
    <x v="873"/>
    <n v="-18"/>
    <s v="18:42"/>
  </r>
  <r>
    <x v="1"/>
    <s v="003819/2013"/>
    <x v="2"/>
    <s v="CAA_ORIGI"/>
    <s v="CIP_Atualiz"/>
    <x v="3"/>
    <x v="1"/>
    <d v="2013-06-05T17:49:00"/>
    <d v="2013-06-05T18:10:00"/>
    <s v="Com esclarecimentos acerca do despacho 115019/2013."/>
    <d v="1899-12-30T00:21:00"/>
    <x v="710"/>
    <d v="1899-12-31T00:00:00"/>
    <s v="17:49"/>
  </r>
  <r>
    <x v="1"/>
    <s v="003819/2013"/>
    <x v="2"/>
    <s v="SMCI_ORIGI"/>
    <s v="SMCI_Atualiz"/>
    <x v="49"/>
    <x v="0"/>
    <d v="2013-06-05T18:10:00"/>
    <d v="2013-06-06T18:34:00"/>
    <s v="Para verificação breve dos itens 01 e 02 postos pela Coord. de Licit. e Contratos."/>
    <d v="1899-12-31T00:24:00"/>
    <x v="874"/>
    <d v="1900-01-01T00:00:00"/>
    <s v="18:10"/>
  </r>
  <r>
    <x v="1"/>
    <s v="003819/2013"/>
    <x v="2"/>
    <s v="CAA_ORIGI"/>
    <s v="CIP_Atualiz"/>
    <x v="3"/>
    <x v="1"/>
    <d v="2013-06-06T18:34:00"/>
    <d v="2013-06-07T14:14:00"/>
    <s v="Com as informações"/>
    <d v="1899-12-30T19:40:00"/>
    <x v="875"/>
    <d v="1900-01-01T00:00:00"/>
    <s v="18:34"/>
  </r>
  <r>
    <x v="1"/>
    <s v="003819/2013"/>
    <x v="2"/>
    <s v="CLC_ORIGI"/>
    <s v="CLC_Atualiz"/>
    <x v="8"/>
    <x v="0"/>
    <d v="2013-06-07T14:14:00"/>
    <d v="2013-06-07T17:24:00"/>
    <s v="Segue o projeto b ico."/>
    <d v="1899-12-30T03:10:00"/>
    <x v="529"/>
    <d v="1899-12-31T00:00:00"/>
    <s v="14:14"/>
  </r>
  <r>
    <x v="1"/>
    <s v="003819/2013"/>
    <x v="2"/>
    <s v="SC_ORIGI"/>
    <s v="SC_Atualiz"/>
    <x v="9"/>
    <x v="0"/>
    <d v="2013-06-07T17:24:00"/>
    <d v="2013-06-27T15:38:00"/>
    <s v="Para orçar."/>
    <d v="1900-01-18T22:14:00"/>
    <x v="876"/>
    <d v="1900-01-14T00:00:00"/>
    <s v="17:24"/>
  </r>
  <r>
    <x v="1"/>
    <s v="003819/2013"/>
    <x v="2"/>
    <s v="CLC_ORIGI"/>
    <s v="CLC_Atualiz"/>
    <x v="8"/>
    <x v="0"/>
    <d v="2013-06-27T15:38:00"/>
    <d v="2013-06-28T16:00:00"/>
    <s v="ORÇAMENTO"/>
    <d v="1899-12-31T00:22:00"/>
    <x v="286"/>
    <d v="1900-01-01T00:00:00"/>
    <s v="15:38"/>
  </r>
  <r>
    <x v="1"/>
    <s v="003819/2013"/>
    <x v="2"/>
    <s v="SECADM_ORIGI"/>
    <s v="SECADM_Atualiz"/>
    <x v="4"/>
    <x v="0"/>
    <d v="2013-06-28T16:00:00"/>
    <d v="2013-07-08T14:02:00"/>
    <s v="Para autorizar abertura de licitação."/>
    <d v="1900-01-08T22:02:00"/>
    <x v="877"/>
    <n v="-15"/>
    <s v="16:0"/>
  </r>
  <r>
    <x v="1"/>
    <s v="003819/2013"/>
    <x v="2"/>
    <s v="DG_ORIGI"/>
    <s v="DG_Atualiz"/>
    <x v="1"/>
    <x v="0"/>
    <d v="2013-07-08T14:02:00"/>
    <d v="2013-07-08T14:20:00"/>
    <s v="solicita autorização para abertura de licitação sistema de registro de preços."/>
    <d v="1899-12-30T00:18:00"/>
    <x v="293"/>
    <d v="1899-12-31T00:00:00"/>
    <s v="14:2"/>
  </r>
  <r>
    <x v="1"/>
    <s v="003819/2013"/>
    <x v="2"/>
    <s v="CLC_ORIGI"/>
    <s v="CLC_Atualiz"/>
    <x v="8"/>
    <x v="0"/>
    <d v="2013-07-08T14:20:00"/>
    <d v="2013-07-08T14:32:00"/>
    <s v="para elaborar o termo de abertura de licitação."/>
    <d v="1899-12-30T00:12:00"/>
    <x v="577"/>
    <d v="1899-12-31T00:00:00"/>
    <s v="14:20"/>
  </r>
  <r>
    <x v="1"/>
    <s v="003819/2013"/>
    <x v="2"/>
    <s v="SC_ORIGI"/>
    <s v="SC_Atualiz"/>
    <x v="9"/>
    <x v="0"/>
    <d v="2013-07-08T14:32:00"/>
    <d v="2013-07-09T16:21:00"/>
    <s v="Para emitir Termo de Abertura de Licitação - sistema de REgistro de Preços."/>
    <d v="1899-12-31T01:49:00"/>
    <x v="878"/>
    <d v="1900-01-01T00:00:00"/>
    <s v="14:32"/>
  </r>
  <r>
    <x v="1"/>
    <s v="003819/2013"/>
    <x v="2"/>
    <s v="CLC_ORIGI"/>
    <s v="CLC_Atualiz"/>
    <x v="8"/>
    <x v="0"/>
    <d v="2013-07-09T16:21:00"/>
    <d v="2013-07-09T17:38:00"/>
    <s v="TERMO DE ABERTURA DE LICITAÇÃO - RP"/>
    <d v="1899-12-30T01:17:00"/>
    <x v="267"/>
    <d v="1899-12-31T00:00:00"/>
    <s v="16:21"/>
  </r>
  <r>
    <x v="1"/>
    <s v="003819/2013"/>
    <x v="2"/>
    <s v="SLIC_ORIGI"/>
    <s v="SLIC_Atualiz"/>
    <x v="27"/>
    <x v="0"/>
    <d v="2013-07-09T17:38:00"/>
    <d v="2013-07-25T19:03:00"/>
    <s v="Para elaborar a minuta do edital."/>
    <d v="1900-01-15T01:25:00"/>
    <x v="879"/>
    <d v="1900-01-12T00:00:00"/>
    <s v="17:38"/>
  </r>
  <r>
    <x v="1"/>
    <s v="003819/2013"/>
    <x v="2"/>
    <s v="CLC_ORIGI"/>
    <s v="CLC_Atualiz"/>
    <x v="8"/>
    <x v="0"/>
    <d v="2013-07-25T19:03:00"/>
    <d v="2013-07-26T14:34:00"/>
    <s v="Para verificar com o setor solicitante de que forma será realizada a licitação (por cidade"/>
    <d v="1899-12-30T19:31:00"/>
    <x v="880"/>
    <d v="1900-01-01T00:00:00"/>
    <s v="19:3"/>
  </r>
  <r>
    <x v="1"/>
    <s v="003819/2013"/>
    <x v="2"/>
    <s v="SMCI_ORIGI"/>
    <s v="SMCI_Atualiz"/>
    <x v="49"/>
    <x v="0"/>
    <d v="2013-07-26T14:34:00"/>
    <d v="2013-07-26T17:07:00"/>
    <s v="Para informar."/>
    <d v="1899-12-30T02:33:00"/>
    <x v="881"/>
    <d v="1899-12-31T00:00:00"/>
    <s v="14:34"/>
  </r>
  <r>
    <x v="1"/>
    <s v="003819/2013"/>
    <x v="2"/>
    <s v="CLC_ORIGI"/>
    <s v="CLC_Atualiz"/>
    <x v="8"/>
    <x v="0"/>
    <d v="2013-07-26T17:07:00"/>
    <d v="2013-07-26T17:27:00"/>
    <s v="Com informação."/>
    <d v="1899-12-30T00:20:00"/>
    <x v="121"/>
    <d v="1899-12-31T00:00:00"/>
    <s v="17:7"/>
  </r>
  <r>
    <x v="1"/>
    <s v="003819/2013"/>
    <x v="2"/>
    <s v="SC_ORIGI"/>
    <s v="SC_Atualiz"/>
    <x v="9"/>
    <x v="0"/>
    <d v="2013-07-26T17:27:00"/>
    <d v="2013-07-29T14:51:00"/>
    <s v="Para adequação do termo de abertura de licitação com os valores respectivos tendo em vista"/>
    <d v="1900-01-01T21:24:00"/>
    <x v="882"/>
    <d v="1900-01-01T00:00:00"/>
    <s v="17:27"/>
  </r>
  <r>
    <x v="1"/>
    <s v="003819/2013"/>
    <x v="2"/>
    <s v="CLC_ORIGI"/>
    <s v="CLC_Atualiz"/>
    <x v="8"/>
    <x v="0"/>
    <d v="2013-07-29T14:51:00"/>
    <d v="2013-07-29T17:07:00"/>
    <s v="TERMO DE ABERTURA DE LICITAÇÃO - RP"/>
    <d v="1899-12-30T02:16:00"/>
    <x v="883"/>
    <d v="1899-12-31T00:00:00"/>
    <s v="14:51"/>
  </r>
  <r>
    <x v="1"/>
    <s v="003819/2013"/>
    <x v="2"/>
    <s v="SLIC_ORIGI"/>
    <s v="SLIC_Atualiz"/>
    <x v="27"/>
    <x v="0"/>
    <d v="2013-07-29T17:07:00"/>
    <d v="2013-08-07T19:02:00"/>
    <s v="Para elaborar a minuta do edital."/>
    <d v="1900-01-08T01:55:00"/>
    <x v="884"/>
    <n v="-17"/>
    <s v="17:7"/>
  </r>
  <r>
    <x v="1"/>
    <s v="003819/2013"/>
    <x v="2"/>
    <s v="CLC_ORIGI"/>
    <s v="CLC_Atualiz"/>
    <x v="8"/>
    <x v="0"/>
    <d v="2013-08-07T19:02:00"/>
    <d v="2013-08-07T19:44:00"/>
    <s v="Com minuta do edital e anexos para análise."/>
    <d v="1899-12-30T00:42:00"/>
    <x v="584"/>
    <d v="1899-12-31T00:00:00"/>
    <s v="19:2"/>
  </r>
  <r>
    <x v="1"/>
    <s v="003819/2013"/>
    <x v="2"/>
    <s v="CPL_ORIGI"/>
    <s v="CPL_Atualiz"/>
    <x v="11"/>
    <x v="0"/>
    <d v="2013-08-07T19:44:00"/>
    <d v="2013-08-21T19:40:00"/>
    <s v="Para análise da minuta do edital e anexos."/>
    <d v="1900-01-12T23:56:00"/>
    <x v="885"/>
    <d v="1900-01-10T00:00:00"/>
    <s v="19:44"/>
  </r>
  <r>
    <x v="1"/>
    <s v="003819/2013"/>
    <x v="2"/>
    <s v="ASSDG_ORIGI"/>
    <s v="ASSDG_Atualiz"/>
    <x v="12"/>
    <x v="0"/>
    <d v="2013-08-21T19:40:00"/>
    <d v="2013-08-23T18:06:00"/>
    <s v="para análise."/>
    <d v="1899-12-31T22:26:00"/>
    <x v="886"/>
    <d v="1900-01-02T00:00:00"/>
    <s v="19:40"/>
  </r>
  <r>
    <x v="1"/>
    <s v="003819/2013"/>
    <x v="2"/>
    <s v="SLIC_ORIGI"/>
    <s v="SLIC_Atualiz"/>
    <x v="27"/>
    <x v="0"/>
    <d v="2013-08-23T18:06:00"/>
    <d v="2013-08-23T18:22:00"/>
    <s v="Para readequar."/>
    <d v="1899-12-30T00:16:00"/>
    <x v="817"/>
    <d v="1899-12-31T00:00:00"/>
    <s v="18:6"/>
  </r>
  <r>
    <x v="1"/>
    <s v="003819/2013"/>
    <x v="2"/>
    <s v="CAA_ORIGI"/>
    <s v="CIP_Atualiz"/>
    <x v="3"/>
    <x v="1"/>
    <d v="2013-08-23T18:22:00"/>
    <d v="2013-08-26T17:03:00"/>
    <s v="Para se manifestar em relação ao documento nº 186.847/2013."/>
    <d v="1900-01-01T22:41:00"/>
    <x v="887"/>
    <d v="1900-01-01T00:00:00"/>
    <s v="18:22"/>
  </r>
  <r>
    <x v="1"/>
    <s v="003819/2013"/>
    <x v="2"/>
    <s v="SLIC_ORIGI"/>
    <s v="SLIC_Atualiz"/>
    <x v="27"/>
    <x v="0"/>
    <d v="2013-08-26T17:03:00"/>
    <d v="2013-08-26T17:15:00"/>
    <s v="análise"/>
    <d v="1899-12-30T00:12:00"/>
    <x v="443"/>
    <d v="1899-12-31T00:00:00"/>
    <s v="17:3"/>
  </r>
  <r>
    <x v="1"/>
    <s v="003819/2013"/>
    <x v="2"/>
    <s v="CLC_ORIGI"/>
    <s v="CLC_Atualiz"/>
    <x v="8"/>
    <x v="0"/>
    <d v="2013-08-26T17:15:00"/>
    <d v="2013-08-26T20:04:00"/>
    <s v="Para se manifestar quanto ao documento retro (nº 187.732/2013)."/>
    <d v="1899-12-30T02:49:00"/>
    <x v="391"/>
    <d v="1899-12-31T00:00:00"/>
    <s v="17:15"/>
  </r>
  <r>
    <x v="1"/>
    <s v="003819/2013"/>
    <x v="2"/>
    <s v="SLIC_ORIGI"/>
    <s v="SLIC_Atualiz"/>
    <x v="27"/>
    <x v="0"/>
    <d v="2013-08-26T20:04:00"/>
    <d v="2013-08-28T19:38:00"/>
    <s v="Adequação."/>
    <d v="1899-12-31T23:34:00"/>
    <x v="888"/>
    <d v="1900-01-02T00:00:00"/>
    <s v="20:4"/>
  </r>
  <r>
    <x v="1"/>
    <s v="003819/2013"/>
    <x v="2"/>
    <s v="CLC_ORIGI"/>
    <s v="CLC_Atualiz"/>
    <x v="8"/>
    <x v="0"/>
    <d v="2013-08-28T19:38:00"/>
    <d v="2013-08-28T19:55:00"/>
    <s v="Com novas minutas para análise."/>
    <d v="1899-12-30T00:17:00"/>
    <x v="539"/>
    <d v="1899-12-31T00:00:00"/>
    <s v="19:38"/>
  </r>
  <r>
    <x v="1"/>
    <s v="003819/2013"/>
    <x v="2"/>
    <s v="CPL_ORIGI"/>
    <s v="CPL_Atualiz"/>
    <x v="11"/>
    <x v="0"/>
    <d v="2013-08-28T19:55:00"/>
    <d v="2013-08-29T20:21:00"/>
    <s v="Para análise do edital e anexos com adequações."/>
    <d v="1899-12-31T00:26:00"/>
    <x v="90"/>
    <d v="1900-01-01T00:00:00"/>
    <s v="19:55"/>
  </r>
  <r>
    <x v="1"/>
    <s v="003819/2013"/>
    <x v="2"/>
    <s v="ASSDG_ORIGI"/>
    <s v="ASSDG_Atualiz"/>
    <x v="12"/>
    <x v="0"/>
    <d v="2013-08-29T20:21:00"/>
    <d v="2013-09-04T18:25:00"/>
    <s v="para análise."/>
    <d v="1900-01-04T22:04:00"/>
    <x v="889"/>
    <n v="-18"/>
    <s v="20:21"/>
  </r>
  <r>
    <x v="1"/>
    <s v="003819/2013"/>
    <x v="2"/>
    <s v="SLIC_ORIGI"/>
    <s v="SLIC_Atualiz"/>
    <x v="27"/>
    <x v="0"/>
    <d v="2013-09-04T18:25:00"/>
    <d v="2013-09-13T15:23:00"/>
    <s v="Com a análise da minuta do edital de licitação e seus anexos."/>
    <d v="1900-01-07T20:58:00"/>
    <x v="890"/>
    <d v="1900-01-07T00:00:00"/>
    <s v="18:25"/>
  </r>
  <r>
    <x v="1"/>
    <s v="003819/2013"/>
    <x v="2"/>
    <s v="CPL_ORIGI"/>
    <s v="CPL_Atualiz"/>
    <x v="11"/>
    <x v="0"/>
    <d v="2013-09-13T15:23:00"/>
    <d v="2013-09-13T18:47:00"/>
    <s v="Para assinaturas do edital. Informando que não houve manifestação de interesse na IRP 05/13 (doc"/>
    <d v="1899-12-30T03:24:00"/>
    <x v="891"/>
    <d v="1899-12-31T00:00:00"/>
    <s v="15:23"/>
  </r>
  <r>
    <x v="1"/>
    <s v="003819/2013"/>
    <x v="2"/>
    <s v="SLIC_ORIGI"/>
    <s v="SLIC_Atualiz"/>
    <x v="27"/>
    <x v="0"/>
    <d v="2013-09-13T18:47:00"/>
    <d v="2013-09-16T15:01:00"/>
    <s v="Edital assinado"/>
    <d v="1900-01-01T20:14:00"/>
    <x v="892"/>
    <d v="1900-01-01T00:00:00"/>
    <s v="18:47"/>
  </r>
  <r>
    <x v="1"/>
    <s v="003819/2013"/>
    <x v="2"/>
    <s v="CPL_ORIGI"/>
    <s v="CPL_Atualiz"/>
    <x v="11"/>
    <x v="0"/>
    <d v="2013-09-16T15:01:00"/>
    <d v="2013-11-05T16:41:00"/>
    <s v="Para aguardar a abertura do certame."/>
    <d v="1900-02-18T01:40:00"/>
    <x v="893"/>
    <n v="-8"/>
    <s v="15:1"/>
  </r>
  <r>
    <x v="1"/>
    <s v="003819/2013"/>
    <x v="2"/>
    <s v="ASSDG_ORIGI"/>
    <s v="ASSDG_Atualiz"/>
    <x v="12"/>
    <x v="0"/>
    <d v="2013-11-05T16:41:00"/>
    <d v="2013-11-05T19:59:00"/>
    <s v="Para análise"/>
    <d v="1899-12-30T03:18:00"/>
    <x v="709"/>
    <d v="1899-12-31T00:00:00"/>
    <s v="16:41"/>
  </r>
  <r>
    <x v="1"/>
    <s v="003819/2013"/>
    <x v="2"/>
    <s v="DG_ORIGI"/>
    <s v="DG_Atualiz"/>
    <x v="1"/>
    <x v="0"/>
    <d v="2013-11-05T19:59:00"/>
    <d v="2013-11-06T15:48:00"/>
    <s v="Com o parecer, para apreciação."/>
    <d v="1899-12-30T19:49:00"/>
    <x v="894"/>
    <d v="1900-01-01T00:00:00"/>
    <s v="19:59"/>
  </r>
  <r>
    <x v="1"/>
    <s v="003819/2013"/>
    <x v="2"/>
    <s v="CPL_ORIGI"/>
    <s v="CPL_Atualiz"/>
    <x v="11"/>
    <x v="0"/>
    <d v="2013-11-06T15:48:00"/>
    <d v="2013-12-05T16:10:00"/>
    <s v="para providências."/>
    <d v="1900-01-28T00:22:00"/>
    <x v="895"/>
    <n v="-2"/>
    <s v="15:48"/>
  </r>
  <r>
    <x v="1"/>
    <s v="003819/2013"/>
    <x v="2"/>
    <s v="ASSDG_ORIGI"/>
    <s v="ASSDG_Atualiz"/>
    <x v="12"/>
    <x v="0"/>
    <d v="2013-12-05T16:10:00"/>
    <d v="2013-12-11T20:51:00"/>
    <s v="Para análise e homologação"/>
    <d v="1900-01-05T04:41:00"/>
    <x v="896"/>
    <d v="1900-01-04T00:00:00"/>
    <s v="16:10"/>
  </r>
  <r>
    <x v="1"/>
    <s v="003819/2013"/>
    <x v="2"/>
    <s v="DG_ORIGI"/>
    <s v="DG_Atualiz"/>
    <x v="1"/>
    <x v="0"/>
    <d v="2013-12-11T20:51:00"/>
    <d v="2013-12-12T20:07:00"/>
    <s v="Com o parecer, para apreciação."/>
    <d v="1899-12-30T23:16:00"/>
    <x v="897"/>
    <d v="1900-01-01T00:00:00"/>
    <s v="20:51"/>
  </r>
  <r>
    <x v="1"/>
    <s v="003819/2013"/>
    <x v="2"/>
    <s v="SECADM_ORIGI"/>
    <s v="SECADM_Atualiz"/>
    <x v="4"/>
    <x v="0"/>
    <d v="2013-12-12T20:07:00"/>
    <d v="2013-12-16T16:10:00"/>
    <s v="À Secretaria de Administração."/>
    <d v="1900-01-02T20:03:00"/>
    <x v="898"/>
    <d v="1900-01-02T00:00:00"/>
    <s v="20:7"/>
  </r>
  <r>
    <x v="1"/>
    <s v="003819/2013"/>
    <x v="2"/>
    <s v="CAA_ORIGI"/>
    <s v="CIP_Atualiz"/>
    <x v="3"/>
    <x v="1"/>
    <d v="2013-12-16T16:10:00"/>
    <d v="2013-12-16T16:44:00"/>
    <s v="Solicita-se encaminhar aos gestores da contratação, SMCI, para anexar a ata de registro de preços."/>
    <d v="1899-12-30T00:34:00"/>
    <x v="899"/>
    <d v="1899-12-31T00:00:00"/>
    <s v="16:10"/>
  </r>
  <r>
    <x v="1"/>
    <s v="003819/2013"/>
    <x v="2"/>
    <s v="SMCI_ORIGI"/>
    <s v="SMCI_Atualiz"/>
    <x v="49"/>
    <x v="0"/>
    <d v="2013-12-16T16:44:00"/>
    <d v="2013-12-18T12:29:00"/>
    <s v="Para as providências pertinentes   assinaturas das atas do registro de preços."/>
    <d v="1899-12-31T19:45:00"/>
    <x v="900"/>
    <d v="1900-01-02T00:00:00"/>
    <s v="16:44"/>
  </r>
  <r>
    <x v="1"/>
    <s v="003819/2013"/>
    <x v="2"/>
    <s v="DG_ORIGI"/>
    <s v="DG_Atualiz"/>
    <x v="1"/>
    <x v="0"/>
    <d v="2013-12-18T12:29:00"/>
    <d v="2013-12-18T13:59:00"/>
    <s v="Para assinatura."/>
    <d v="1899-12-30T01:30:00"/>
    <x v="35"/>
    <d v="1899-12-31T00:00:00"/>
    <s v="12:29"/>
  </r>
  <r>
    <x v="1"/>
    <s v="7017/2016"/>
    <x v="2"/>
    <s v="SMOEP_ORIGI"/>
    <s v="SMIC_Atualiz"/>
    <x v="28"/>
    <x v="1"/>
    <d v="2014-09-14T19:46:00"/>
    <d v="2014-09-23T19:46:00"/>
    <s v="-"/>
    <d v="1900-01-08T00:00:00"/>
    <x v="901"/>
    <d v="1900-01-06T00:00:00"/>
    <s v="19:46"/>
  </r>
  <r>
    <x v="1"/>
    <s v="7017/2016"/>
    <x v="2"/>
    <s v="CAA_ORIGI"/>
    <s v="CIP_Atualiz"/>
    <x v="3"/>
    <x v="1"/>
    <d v="2014-09-23T19:46:00"/>
    <d v="2014-09-24T14:22:00"/>
    <s v="Para encaminhamentos."/>
    <d v="1899-12-30T18:36:00"/>
    <x v="902"/>
    <d v="1900-01-01T00:00:00"/>
    <s v="19:46"/>
  </r>
  <r>
    <x v="1"/>
    <s v="7017/2016"/>
    <x v="2"/>
    <s v="SECADM_ORIGI"/>
    <s v="SECADM_Atualiz"/>
    <x v="4"/>
    <x v="0"/>
    <d v="2014-09-24T14:22:00"/>
    <d v="2014-09-26T15:28:00"/>
    <s v="Segue o projeto b ico pertinente ao RP de forros e divisórias."/>
    <d v="1900-01-01T01:06:00"/>
    <x v="903"/>
    <d v="1900-01-02T00:00:00"/>
    <s v="14:22"/>
  </r>
  <r>
    <x v="1"/>
    <s v="7017/2016"/>
    <x v="2"/>
    <s v="CLC_ORIGI"/>
    <s v="CLC_Atualiz"/>
    <x v="8"/>
    <x v="0"/>
    <d v="2014-09-26T15:28:00"/>
    <d v="2014-09-26T18:03:00"/>
    <s v="Para verificar orçamentos."/>
    <d v="1899-12-30T02:35:00"/>
    <x v="904"/>
    <d v="1899-12-31T00:00:00"/>
    <s v="15:28"/>
  </r>
  <r>
    <x v="1"/>
    <s v="7017/2016"/>
    <x v="2"/>
    <s v="SC_ORIGI"/>
    <s v="SC_Atualiz"/>
    <x v="9"/>
    <x v="0"/>
    <d v="2014-09-26T18:03:00"/>
    <d v="2014-11-12T12:53:00"/>
    <s v="Muito embora, intempestivo, segue para vericar orçamentos tendo em vista as justificativas apresenta"/>
    <d v="1900-02-14T18:50:00"/>
    <x v="905"/>
    <n v="-11"/>
    <s v="18:3"/>
  </r>
  <r>
    <x v="1"/>
    <s v="7017/2016"/>
    <x v="2"/>
    <s v="CLC_ORIGI"/>
    <s v="CLC_Atualiz"/>
    <x v="8"/>
    <x v="0"/>
    <d v="2014-11-12T12:53:00"/>
    <d v="2014-11-12T15:17:00"/>
    <s v="Com a informação."/>
    <d v="1899-12-30T02:24:00"/>
    <x v="603"/>
    <d v="1899-12-31T00:00:00"/>
    <s v="12:53"/>
  </r>
  <r>
    <x v="1"/>
    <s v="7017/2016"/>
    <x v="2"/>
    <s v="SC_ORIGI"/>
    <s v="SC_Atualiz"/>
    <x v="9"/>
    <x v="0"/>
    <d v="2014-11-12T15:17:00"/>
    <d v="2014-11-12T18:59:00"/>
    <s v="Para elaborar Termo de Abertura de Licitação - RP"/>
    <d v="1899-12-30T03:42:00"/>
    <x v="906"/>
    <d v="1899-12-31T00:00:00"/>
    <s v="15:17"/>
  </r>
  <r>
    <x v="1"/>
    <s v="7017/2016"/>
    <x v="2"/>
    <s v="CLC_ORIGI"/>
    <s v="CLC_Atualiz"/>
    <x v="8"/>
    <x v="0"/>
    <d v="2014-11-12T18:59:00"/>
    <d v="2014-11-12T19:56:00"/>
    <s v="Com a informação."/>
    <d v="1899-12-30T00:57:00"/>
    <x v="133"/>
    <d v="1899-12-31T00:00:00"/>
    <s v="18:59"/>
  </r>
  <r>
    <x v="1"/>
    <s v="7017/2016"/>
    <x v="2"/>
    <s v="SECADM_ORIGI"/>
    <s v="SECADM_Atualiz"/>
    <x v="4"/>
    <x v="0"/>
    <d v="2014-11-12T19:56:00"/>
    <d v="2014-11-12T21:05:00"/>
    <s v="Par autorizar o termo de abertura de licitação pelo sistema de RP"/>
    <d v="1899-12-30T01:09:00"/>
    <x v="630"/>
    <d v="1899-12-31T00:00:00"/>
    <s v="19:56"/>
  </r>
  <r>
    <x v="1"/>
    <s v="7017/2016"/>
    <x v="2"/>
    <s v="CLC_ORIGI"/>
    <s v="CLC_Atualiz"/>
    <x v="8"/>
    <x v="0"/>
    <d v="2014-11-12T21:05:00"/>
    <d v="2014-11-13T17:47:00"/>
    <s v="elaboração da respectiva minuta de edital"/>
    <d v="1899-12-30T20:42:00"/>
    <x v="580"/>
    <d v="1900-01-01T00:00:00"/>
    <s v="21:5"/>
  </r>
  <r>
    <x v="1"/>
    <s v="7017/2016"/>
    <x v="2"/>
    <s v="SLIC_ORIGI"/>
    <s v="SLIC_Atualiz"/>
    <x v="27"/>
    <x v="0"/>
    <d v="2014-11-13T17:47:00"/>
    <d v="2014-11-19T19:11:00"/>
    <s v="Para elaboração de minuta de edital de licitação na modalidade Pregão Eletrônico, pelo SRP"/>
    <d v="1900-01-05T01:24:00"/>
    <x v="907"/>
    <d v="1900-01-04T00:00:00"/>
    <s v="17:47"/>
  </r>
  <r>
    <x v="1"/>
    <s v="7017/2016"/>
    <x v="2"/>
    <s v="CLC_ORIGI"/>
    <s v="CLC_Atualiz"/>
    <x v="8"/>
    <x v="0"/>
    <d v="2014-11-19T19:11:00"/>
    <d v="2014-11-19T19:18:00"/>
    <s v="Para análise e encaminhamento."/>
    <d v="1899-12-30T00:07:00"/>
    <x v="437"/>
    <d v="1899-12-31T00:00:00"/>
    <s v="19:11"/>
  </r>
  <r>
    <x v="1"/>
    <s v="7017/2016"/>
    <x v="2"/>
    <s v="SECADM_ORIGI"/>
    <s v="SECADM_Atualiz"/>
    <x v="4"/>
    <x v="0"/>
    <d v="2014-11-19T19:18:00"/>
    <d v="2014-11-19T19:41:00"/>
    <s v="Encaminhamos minutas de editais para licitação:"/>
    <d v="1899-12-30T00:23:00"/>
    <x v="474"/>
    <d v="1899-12-31T00:00:00"/>
    <s v="19:18"/>
  </r>
  <r>
    <x v="1"/>
    <s v="7017/2016"/>
    <x v="2"/>
    <s v="CPL_ORIGI"/>
    <s v="CPL_Atualiz"/>
    <x v="11"/>
    <x v="0"/>
    <d v="2014-11-19T19:41:00"/>
    <d v="2014-11-20T19:29:00"/>
    <s v="análise da minuta de edital"/>
    <d v="1899-12-30T23:48:00"/>
    <x v="908"/>
    <d v="1900-01-01T00:00:00"/>
    <s v="19:41"/>
  </r>
  <r>
    <x v="1"/>
    <s v="7017/2016"/>
    <x v="2"/>
    <s v="ASSDG_ORIGI"/>
    <s v="ASSDG_Atualiz"/>
    <x v="12"/>
    <x v="0"/>
    <d v="2014-11-20T19:29:00"/>
    <d v="2014-11-21T15:51:00"/>
    <s v="para análise."/>
    <d v="1899-12-30T20:22:00"/>
    <x v="640"/>
    <d v="1900-01-01T00:00:00"/>
    <s v="19:29"/>
  </r>
  <r>
    <x v="1"/>
    <s v="7017/2016"/>
    <x v="2"/>
    <s v="DG_ORIGI"/>
    <s v="DG_Atualiz"/>
    <x v="1"/>
    <x v="0"/>
    <d v="2014-11-21T15:51:00"/>
    <d v="2014-11-21T16:55:00"/>
    <s v="Para apreciação."/>
    <d v="1899-12-30T01:04:00"/>
    <x v="638"/>
    <d v="1899-12-31T00:00:00"/>
    <s v="15:51"/>
  </r>
  <r>
    <x v="1"/>
    <s v="7017/2016"/>
    <x v="2"/>
    <s v="SLIC_ORIGI"/>
    <s v="SLIC_Atualiz"/>
    <x v="27"/>
    <x v="0"/>
    <d v="2014-11-21T16:55:00"/>
    <d v="2014-12-01T12:54:00"/>
    <s v="À Seção de Licitações."/>
    <d v="1900-01-08T19:59:00"/>
    <x v="909"/>
    <n v="-13"/>
    <s v="16:55"/>
  </r>
  <r>
    <x v="1"/>
    <s v="7017/2016"/>
    <x v="2"/>
    <s v="CPL_ORIGI"/>
    <s v="CPL_Atualiz"/>
    <x v="11"/>
    <x v="0"/>
    <d v="2014-12-01T12:54:00"/>
    <d v="2014-12-01T15:40:00"/>
    <s v="Para assinatura."/>
    <d v="1899-12-30T02:46:00"/>
    <x v="296"/>
    <d v="1899-12-31T00:00:00"/>
    <s v="12:54"/>
  </r>
  <r>
    <x v="1"/>
    <s v="7017/2016"/>
    <x v="2"/>
    <s v="SLIC_ORIGI"/>
    <s v="SLIC_Atualiz"/>
    <x v="27"/>
    <x v="0"/>
    <d v="2014-12-01T15:40:00"/>
    <d v="2014-12-02T13:20:00"/>
    <s v="Edital asisnado."/>
    <d v="1899-12-30T21:40:00"/>
    <x v="910"/>
    <d v="1900-01-01T00:00:00"/>
    <s v="15:40"/>
  </r>
  <r>
    <x v="1"/>
    <s v="7017/2016"/>
    <x v="2"/>
    <s v="CPL_ORIGI"/>
    <s v="CPL_Atualiz"/>
    <x v="11"/>
    <x v="0"/>
    <d v="2014-12-02T13:20:00"/>
    <d v="2014-12-17T16:53:00"/>
    <s v="Para aguardar a abertura do certame."/>
    <d v="1900-01-14T03:33:00"/>
    <x v="911"/>
    <d v="1900-01-10T00:00:00"/>
    <s v="13:20"/>
  </r>
  <r>
    <x v="1"/>
    <s v="7017/2016"/>
    <x v="2"/>
    <s v="CMP_ORIGI"/>
    <s v="CMP_Atualiz"/>
    <x v="36"/>
    <x v="0"/>
    <d v="2014-12-17T16:53:00"/>
    <d v="2014-12-17T17:37:00"/>
    <s v="para informar"/>
    <d v="1899-12-30T00:44:00"/>
    <x v="912"/>
    <d v="1899-12-31T00:00:00"/>
    <s v="16:53"/>
  </r>
  <r>
    <x v="1"/>
    <s v="7017/2016"/>
    <x v="2"/>
    <s v="SMOEP_ORIGI"/>
    <s v="SMIC_Atualiz"/>
    <x v="28"/>
    <x v="1"/>
    <d v="2014-12-17T17:37:00"/>
    <d v="2014-12-17T18:51:00"/>
    <s v="Para Informar"/>
    <d v="1899-12-30T01:14:00"/>
    <x v="416"/>
    <d v="1899-12-31T00:00:00"/>
    <s v="17:37"/>
  </r>
  <r>
    <x v="1"/>
    <s v="7017/2016"/>
    <x v="2"/>
    <s v="CPL_ORIGI"/>
    <s v="CPL_Atualiz"/>
    <x v="11"/>
    <x v="0"/>
    <d v="2014-12-17T18:51:00"/>
    <d v="2014-12-23T16:35:00"/>
    <s v="Com a informação."/>
    <d v="1900-01-04T21:44:00"/>
    <x v="913"/>
    <d v="1900-01-01T00:00:00"/>
    <s v="18:51"/>
  </r>
  <r>
    <x v="1"/>
    <s v="7017/2016"/>
    <x v="2"/>
    <s v="ASSDG_ORIGI"/>
    <s v="ASSDG_Atualiz"/>
    <x v="12"/>
    <x v="0"/>
    <d v="2014-12-23T16:35:00"/>
    <d v="2014-12-23T16:55:00"/>
    <s v="Para análise e homologação"/>
    <d v="1899-12-30T00:20:00"/>
    <x v="121"/>
    <d v="1899-12-30T00:00:00"/>
    <s v="16:35"/>
  </r>
  <r>
    <x v="1"/>
    <s v="7017/2016"/>
    <x v="2"/>
    <s v="DG_ORIGI"/>
    <s v="DG_Atualiz"/>
    <x v="1"/>
    <x v="0"/>
    <d v="2014-12-23T16:55:00"/>
    <d v="2014-12-23T17:54:00"/>
    <s v="Para apreciação."/>
    <d v="1899-12-30T00:59:00"/>
    <x v="625"/>
    <d v="1899-12-30T00:00:00"/>
    <s v="16:55"/>
  </r>
  <r>
    <x v="1"/>
    <s v="7017/2016"/>
    <x v="2"/>
    <s v="SMOEP_ORIGI"/>
    <s v="SMIC_Atualiz"/>
    <x v="28"/>
    <x v="1"/>
    <d v="2014-12-23T17:54:00"/>
    <d v="2014-12-23T18:06:00"/>
    <s v="para anexar a ata"/>
    <d v="1899-12-30T00:12:00"/>
    <x v="443"/>
    <d v="1899-12-30T00:00:00"/>
    <s v="17:54"/>
  </r>
  <r>
    <x v="1"/>
    <s v="7017/2016"/>
    <x v="2"/>
    <s v="GABDG_ORIGI"/>
    <s v="GABDG_Atualiz"/>
    <x v="55"/>
    <x v="0"/>
    <d v="2014-12-23T18:06:00"/>
    <d v="2014-12-23T18:36:00"/>
    <s v="Para assinatura na Ata de Registro de Preços."/>
    <d v="1899-12-30T00:30:00"/>
    <x v="419"/>
    <d v="1899-12-30T00:00:00"/>
    <s v="18:6"/>
  </r>
  <r>
    <x v="1"/>
    <s v="7017/2016"/>
    <x v="2"/>
    <s v="CPL_ORIGI"/>
    <s v="CPL_Atualiz"/>
    <x v="11"/>
    <x v="0"/>
    <d v="2014-12-23T18:36:00"/>
    <d v="2014-12-26T11:46:00"/>
    <s v="Ata assinada."/>
    <d v="1900-01-01T17:10:00"/>
    <x v="914"/>
    <d v="1899-12-30T00:00:00"/>
    <s v="18:36"/>
  </r>
  <r>
    <x v="0"/>
    <s v="7515/2015"/>
    <x v="1"/>
    <s v="SST_ORIGI"/>
    <s v="ST_Atualiz"/>
    <x v="56"/>
    <x v="1"/>
    <d v="2015-10-22T18:41:00"/>
    <d v="2015-11-03T18:41:00"/>
    <s v="-"/>
    <d v="1900-01-11T00:00:00"/>
    <x v="915"/>
    <n v="-14"/>
    <s v="18:41"/>
  </r>
  <r>
    <x v="0"/>
    <s v="7515/2015"/>
    <x v="1"/>
    <s v="CAA_ORIGI"/>
    <s v="CIP_Atualiz"/>
    <x v="3"/>
    <x v="1"/>
    <d v="2015-11-03T18:41:00"/>
    <d v="2015-11-04T17:16:00"/>
    <s v="Para análise e encaminhamento"/>
    <d v="1899-12-30T22:35:00"/>
    <x v="863"/>
    <d v="1900-01-01T00:00:00"/>
    <s v="18:41"/>
  </r>
  <r>
    <x v="0"/>
    <s v="7515/2015"/>
    <x v="1"/>
    <s v="SECADM_ORIGI"/>
    <s v="SECADM_Atualiz"/>
    <x v="4"/>
    <x v="0"/>
    <d v="2015-11-04T17:16:00"/>
    <d v="2015-11-17T15:27:00"/>
    <s v="Para licitação"/>
    <d v="1900-01-11T22:11:00"/>
    <x v="916"/>
    <d v="1900-01-09T00:00:00"/>
    <s v="17:16"/>
  </r>
  <r>
    <x v="0"/>
    <s v="7515/2015"/>
    <x v="1"/>
    <s v="CLC_ORIGI"/>
    <s v="CLC_Atualiz"/>
    <x v="8"/>
    <x v="0"/>
    <d v="2015-11-17T15:27:00"/>
    <d v="2015-11-18T19:24:00"/>
    <s v="Para procedimentos de contratação."/>
    <d v="1899-12-31T03:57:00"/>
    <x v="917"/>
    <d v="1900-01-01T00:00:00"/>
    <s v="15:27"/>
  </r>
  <r>
    <x v="0"/>
    <s v="7515/2015"/>
    <x v="1"/>
    <s v="SST_ORIGI"/>
    <s v="ST_Atualiz"/>
    <x v="56"/>
    <x v="1"/>
    <d v="2015-11-18T19:24:00"/>
    <d v="2015-11-19T16:48:00"/>
    <s v="Para juntar orçamento."/>
    <d v="1899-12-30T21:24:00"/>
    <x v="918"/>
    <d v="1900-01-01T00:00:00"/>
    <s v="19:24"/>
  </r>
  <r>
    <x v="0"/>
    <s v="7515/2015"/>
    <x v="1"/>
    <s v="SPO_ORIGI"/>
    <s v="SPO_Atualiz"/>
    <x v="5"/>
    <x v="0"/>
    <d v="2015-11-19T16:48:00"/>
    <d v="2015-11-19T16:57:00"/>
    <s v="Para as providências."/>
    <d v="1899-12-30T00:09:00"/>
    <x v="919"/>
    <d v="1899-12-31T00:00:00"/>
    <s v="16:48"/>
  </r>
  <r>
    <x v="0"/>
    <s v="7515/2015"/>
    <x v="1"/>
    <s v="SST_ORIGI"/>
    <s v="ST_Atualiz"/>
    <x v="56"/>
    <x v="1"/>
    <d v="2015-11-19T16:57:00"/>
    <d v="2015-11-19T17:18:00"/>
    <s v="Para retificar"/>
    <d v="1899-12-30T00:21:00"/>
    <x v="490"/>
    <d v="1899-12-31T00:00:00"/>
    <s v="16:57"/>
  </r>
  <r>
    <x v="0"/>
    <s v="7515/2015"/>
    <x v="1"/>
    <s v="SPO_ORIGI"/>
    <s v="SPO_Atualiz"/>
    <x v="5"/>
    <x v="0"/>
    <d v="2015-11-19T17:18:00"/>
    <d v="2015-11-19T20:07:00"/>
    <s v="Segue conforme doc. 221866/2015."/>
    <d v="1899-12-30T02:49:00"/>
    <x v="391"/>
    <d v="1899-12-31T00:00:00"/>
    <s v="17:18"/>
  </r>
  <r>
    <x v="0"/>
    <s v="7515/2015"/>
    <x v="1"/>
    <s v="CO_ORIGI"/>
    <s v="CO_Atualiz"/>
    <x v="6"/>
    <x v="0"/>
    <d v="2015-11-19T20:07:00"/>
    <d v="2015-11-20T15:58:00"/>
    <s v="Com informação"/>
    <d v="1899-12-30T19:51:00"/>
    <x v="349"/>
    <d v="1900-01-01T00:00:00"/>
    <s v="20:7"/>
  </r>
  <r>
    <x v="0"/>
    <s v="7515/2015"/>
    <x v="1"/>
    <s v="SECOFC_ORIGI"/>
    <s v="SECOFC_Atualiz"/>
    <x v="7"/>
    <x v="0"/>
    <d v="2015-11-20T15:58:00"/>
    <d v="2015-11-20T17:18:00"/>
    <s v="Para ciência e encaminhamento."/>
    <d v="1899-12-30T01:20:00"/>
    <x v="240"/>
    <d v="1899-12-31T00:00:00"/>
    <s v="15:58"/>
  </r>
  <r>
    <x v="0"/>
    <s v="7515/2015"/>
    <x v="1"/>
    <s v="CLC_ORIGI"/>
    <s v="CLC_Atualiz"/>
    <x v="8"/>
    <x v="0"/>
    <d v="2015-11-20T17:18:00"/>
    <d v="2015-11-23T21:01:00"/>
    <s v="Para demais providências."/>
    <d v="1900-01-02T03:43:00"/>
    <x v="920"/>
    <d v="1900-01-01T00:00:00"/>
    <s v="17:18"/>
  </r>
  <r>
    <x v="0"/>
    <s v="7515/2015"/>
    <x v="1"/>
    <s v="SECADM_ORIGI"/>
    <s v="SECADM_Atualiz"/>
    <x v="4"/>
    <x v="0"/>
    <d v="2015-11-23T21:01:00"/>
    <d v="2015-11-24T18:51:00"/>
    <s v="À apreciação superior."/>
    <d v="1899-12-30T21:50:00"/>
    <x v="921"/>
    <d v="1900-01-01T00:00:00"/>
    <s v="21:1"/>
  </r>
  <r>
    <x v="0"/>
    <s v="7515/2015"/>
    <x v="1"/>
    <s v="CIP_ORIGI"/>
    <s v="CIP_Atualiz"/>
    <x v="3"/>
    <x v="1"/>
    <d v="2015-11-24T18:51:00"/>
    <d v="2015-11-25T13:26:00"/>
    <s v="Segue a pedido dessa Coordenadoria para manifestar."/>
    <d v="1899-12-30T18:35:00"/>
    <x v="922"/>
    <d v="1900-01-01T00:00:00"/>
    <s v="18:51"/>
  </r>
  <r>
    <x v="0"/>
    <s v="7515/2015"/>
    <x v="1"/>
    <s v="ST_ORIGI"/>
    <s v="ST_Atualiz"/>
    <x v="56"/>
    <x v="1"/>
    <d v="2015-11-25T13:26:00"/>
    <d v="2015-11-25T16:54:00"/>
    <s v="Entende-se pela continuidade da contratação nos termos propostos no Projeto B ico, conforme fundam"/>
    <d v="1899-12-30T03:28:00"/>
    <x v="923"/>
    <d v="1899-12-31T00:00:00"/>
    <s v="13:26"/>
  </r>
  <r>
    <x v="0"/>
    <s v="7515/2015"/>
    <x v="1"/>
    <s v="CIP_ORIGI"/>
    <s v="CIP_Atualiz"/>
    <x v="3"/>
    <x v="1"/>
    <d v="2015-11-25T16:54:00"/>
    <d v="2015-11-25T18:02:00"/>
    <s v="Para conhecimento e encaminhamento."/>
    <d v="1899-12-30T01:08:00"/>
    <x v="924"/>
    <d v="1899-12-31T00:00:00"/>
    <s v="16:54"/>
  </r>
  <r>
    <x v="0"/>
    <s v="7515/2015"/>
    <x v="1"/>
    <s v="SECADM_ORIGI"/>
    <s v="SECADM_Atualiz"/>
    <x v="4"/>
    <x v="0"/>
    <d v="2015-11-25T18:02:00"/>
    <d v="2015-11-26T20:10:00"/>
    <s v="Segue com as informações"/>
    <d v="1899-12-31T02:08:00"/>
    <x v="925"/>
    <d v="1900-01-01T00:00:00"/>
    <s v="18:2"/>
  </r>
  <r>
    <x v="0"/>
    <s v="7515/2015"/>
    <x v="1"/>
    <s v="CLC_ORIGI"/>
    <s v="CLC_Atualiz"/>
    <x v="8"/>
    <x v="0"/>
    <d v="2015-11-26T20:10:00"/>
    <d v="2015-11-27T15:35:00"/>
    <s v="Segue para dar prosseguimento á contratação cuja informações complementares foram juntadas nos docum"/>
    <d v="1899-12-30T19:25:00"/>
    <x v="926"/>
    <d v="1900-01-01T00:00:00"/>
    <s v="20:10"/>
  </r>
  <r>
    <x v="0"/>
    <s v="7515/2015"/>
    <x v="1"/>
    <s v="SC_ORIGI"/>
    <s v="SC_Atualiz"/>
    <x v="9"/>
    <x v="0"/>
    <d v="2015-11-27T15:35:00"/>
    <d v="2015-12-02T18:56:00"/>
    <s v="Para elaborar Termo de Abertura de Licitação."/>
    <d v="1900-01-04T03:21:00"/>
    <x v="927"/>
    <n v="-12"/>
    <s v="15:35"/>
  </r>
  <r>
    <x v="0"/>
    <s v="7515/2015"/>
    <x v="1"/>
    <s v="SPO_ORIGI"/>
    <s v="SPO_Atualiz"/>
    <x v="5"/>
    <x v="0"/>
    <d v="2015-12-02T18:56:00"/>
    <d v="2015-12-02T19:24:00"/>
    <s v="À PEDIDO."/>
    <d v="1899-12-30T00:28:00"/>
    <x v="928"/>
    <d v="1899-12-31T00:00:00"/>
    <s v="18:56"/>
  </r>
  <r>
    <x v="0"/>
    <s v="7515/2015"/>
    <x v="1"/>
    <s v="SC_ORIGI"/>
    <s v="SC_Atualiz"/>
    <x v="9"/>
    <x v="0"/>
    <d v="2015-12-02T19:24:00"/>
    <d v="2015-12-03T14:41:00"/>
    <s v="Em devolução, com a adequação do pedido, conforme solicitação do setor requisitante."/>
    <d v="1899-12-30T19:17:00"/>
    <x v="588"/>
    <d v="1900-01-01T00:00:00"/>
    <s v="19:24"/>
  </r>
  <r>
    <x v="0"/>
    <s v="7515/2015"/>
    <x v="1"/>
    <s v="CLC_ORIGI"/>
    <s v="CLC_Atualiz"/>
    <x v="8"/>
    <x v="0"/>
    <d v="2015-12-03T14:41:00"/>
    <d v="2015-12-03T16:02:00"/>
    <s v="Segue o Termo de Abertura de Licitação no documento 234.604/2015."/>
    <d v="1899-12-30T01:21:00"/>
    <x v="287"/>
    <d v="1899-12-31T00:00:00"/>
    <s v="14:41"/>
  </r>
  <r>
    <x v="0"/>
    <s v="7515/2015"/>
    <x v="1"/>
    <s v="SECADM_ORIGI"/>
    <s v="SECADM_Atualiz"/>
    <x v="4"/>
    <x v="0"/>
    <d v="2015-12-03T16:02:00"/>
    <d v="2015-12-03T18:01:00"/>
    <s v="Para autorizar a abertura de Licitação."/>
    <d v="1899-12-30T01:59:00"/>
    <x v="337"/>
    <d v="1899-12-31T00:00:00"/>
    <s v="16:2"/>
  </r>
  <r>
    <x v="0"/>
    <s v="7515/2015"/>
    <x v="1"/>
    <s v="CLC_ORIGI"/>
    <s v="CLC_Atualiz"/>
    <x v="8"/>
    <x v="0"/>
    <d v="2015-12-03T18:01:00"/>
    <d v="2015-12-07T17:44:00"/>
    <s v="elaborar minuta de edital"/>
    <d v="1900-01-02T23:43:00"/>
    <x v="929"/>
    <d v="1900-01-02T00:00:00"/>
    <s v="18:1"/>
  </r>
  <r>
    <x v="0"/>
    <s v="7515/2015"/>
    <x v="1"/>
    <s v="SLIC_ORIGI"/>
    <s v="SLIC_Atualiz"/>
    <x v="27"/>
    <x v="0"/>
    <d v="2015-12-07T17:44:00"/>
    <d v="2015-12-23T15:42:00"/>
    <s v="Para elaborar a minuta do edital. À seção de Contratos Para minutar contrato."/>
    <d v="1900-01-14T21:58:00"/>
    <x v="930"/>
    <d v="1900-01-08T00:00:00"/>
    <s v="17:44"/>
  </r>
  <r>
    <x v="0"/>
    <s v="7515/2015"/>
    <x v="1"/>
    <s v="SCON_ORIGI"/>
    <s v="SCON_Atualiz"/>
    <x v="10"/>
    <x v="0"/>
    <d v="2015-12-23T15:42:00"/>
    <d v="2015-12-30T16:54:00"/>
    <s v="Para elaboração da minuta contratual."/>
    <d v="1900-01-06T01:12:00"/>
    <x v="931"/>
    <d v="1899-12-30T00:00:00"/>
    <s v="15:42"/>
  </r>
  <r>
    <x v="0"/>
    <s v="7515/2015"/>
    <x v="1"/>
    <s v="SLIC_ORIGI"/>
    <s v="SLIC_Atualiz"/>
    <x v="27"/>
    <x v="0"/>
    <d v="2015-12-30T16:54:00"/>
    <d v="2015-12-30T16:59:00"/>
    <s v="Anexada minuta do contrato em campo próprio. Após, à CLC para análise."/>
    <d v="1899-12-30T00:05:00"/>
    <x v="92"/>
    <d v="1899-12-30T00:00:00"/>
    <s v="16:54"/>
  </r>
  <r>
    <x v="0"/>
    <s v="7515/2015"/>
    <x v="1"/>
    <s v="CLC_ORIGI"/>
    <s v="CLC_Atualiz"/>
    <x v="8"/>
    <x v="0"/>
    <d v="2015-12-30T16:59:00"/>
    <d v="2015-12-30T17:27:00"/>
    <s v="Para análise da minuta do edital e seus anexos."/>
    <d v="1899-12-30T00:28:00"/>
    <x v="928"/>
    <d v="1899-12-30T00:00:00"/>
    <s v="16:59"/>
  </r>
  <r>
    <x v="0"/>
    <s v="7515/2015"/>
    <x v="1"/>
    <s v="SECADM_ORIGI"/>
    <s v="SECADM_Atualiz"/>
    <x v="4"/>
    <x v="0"/>
    <d v="2015-12-30T17:27:00"/>
    <d v="2016-01-07T15:28:00"/>
    <s v="Para análise minutas do Edital e Contrato."/>
    <d v="1900-01-06T22:01:00"/>
    <x v="932"/>
    <d v="1900-08-04T00:00:00"/>
    <s v="17:27"/>
  </r>
  <r>
    <x v="0"/>
    <s v="7515/2015"/>
    <x v="1"/>
    <s v="CPL_ORIGI"/>
    <s v="CPL_Atualiz"/>
    <x v="11"/>
    <x v="0"/>
    <d v="2016-01-07T15:28:00"/>
    <d v="2016-01-08T18:01:00"/>
    <s v="De acordo com a minuta do Edital e seus anexos. Segue para análise dessa CPL e demais encaminhamen"/>
    <d v="1899-12-31T02:33:00"/>
    <x v="933"/>
    <d v="1900-01-01T00:00:00"/>
    <s v="15:28"/>
  </r>
  <r>
    <x v="0"/>
    <s v="7515/2015"/>
    <x v="1"/>
    <s v="ASSDG_ORIGI"/>
    <s v="ASSDG_Atualiz"/>
    <x v="12"/>
    <x v="0"/>
    <d v="2016-01-08T18:01:00"/>
    <d v="2016-01-11T15:45:00"/>
    <s v="Analisada a minuta do edital"/>
    <d v="1900-01-01T21:44:00"/>
    <x v="934"/>
    <d v="1900-01-01T00:00:00"/>
    <s v="18:1"/>
  </r>
  <r>
    <x v="0"/>
    <s v="7515/2015"/>
    <x v="1"/>
    <s v="CFIC_ORIGI"/>
    <s v="CFIC_Atualiz"/>
    <x v="31"/>
    <x v="0"/>
    <d v="2016-01-11T15:45:00"/>
    <d v="2016-01-12T16:02:00"/>
    <s v="Para manifestação."/>
    <d v="1899-12-31T00:17:00"/>
    <x v="935"/>
    <d v="1900-01-01T00:00:00"/>
    <s v="15:45"/>
  </r>
  <r>
    <x v="0"/>
    <s v="7515/2015"/>
    <x v="1"/>
    <s v="SACONT_ORIGI"/>
    <s v="SACONT_Atualiz"/>
    <x v="21"/>
    <x v="0"/>
    <d v="2016-01-12T16:02:00"/>
    <d v="2016-01-12T17:05:00"/>
    <s v="Para análise e posicionamento"/>
    <d v="1899-12-30T01:03:00"/>
    <x v="64"/>
    <d v="1899-12-31T00:00:00"/>
    <s v="16:2"/>
  </r>
  <r>
    <x v="0"/>
    <s v="7515/2015"/>
    <x v="1"/>
    <s v="ACFIC_ORIGI"/>
    <s v="ACFIC_Atualiz"/>
    <x v="22"/>
    <x v="0"/>
    <d v="2016-01-12T17:05:00"/>
    <d v="2016-01-12T18:52:00"/>
    <s v="Para posicionamento"/>
    <d v="1899-12-30T01:47:00"/>
    <x v="307"/>
    <d v="1899-12-31T00:00:00"/>
    <s v="17:5"/>
  </r>
  <r>
    <x v="0"/>
    <s v="7515/2015"/>
    <x v="1"/>
    <s v="SLIC_ORIGI"/>
    <s v="SLIC_Atualiz"/>
    <x v="27"/>
    <x v="0"/>
    <d v="2016-01-12T18:52:00"/>
    <d v="2016-01-14T14:26:00"/>
    <s v="Para providências"/>
    <d v="1899-12-31T19:34:00"/>
    <x v="418"/>
    <d v="1900-01-02T00:00:00"/>
    <s v="18:52"/>
  </r>
  <r>
    <x v="0"/>
    <s v="7515/2015"/>
    <x v="1"/>
    <s v="SCON_ORIGI"/>
    <s v="SCON_Atualiz"/>
    <x v="10"/>
    <x v="0"/>
    <d v="2016-01-14T14:26:00"/>
    <d v="2016-01-14T19:11:00"/>
    <s v="Para adequações da Minuta do Contrato."/>
    <d v="1899-12-30T04:45:00"/>
    <x v="936"/>
    <d v="1899-12-31T00:00:00"/>
    <s v="14:26"/>
  </r>
  <r>
    <x v="0"/>
    <s v="7515/2015"/>
    <x v="1"/>
    <s v="SLIC_ORIGI"/>
    <s v="SLIC_Atualiz"/>
    <x v="27"/>
    <x v="0"/>
    <d v="2016-01-14T19:11:00"/>
    <d v="2016-01-15T17:15:00"/>
    <s v="Minuta do contrato adequada e anexada em campo próprio."/>
    <d v="1899-12-30T22:04:00"/>
    <x v="937"/>
    <d v="1900-01-01T00:00:00"/>
    <s v="19:11"/>
  </r>
  <r>
    <x v="0"/>
    <s v="7515/2015"/>
    <x v="1"/>
    <s v="CLC_ORIGI"/>
    <s v="CLC_Atualiz"/>
    <x v="8"/>
    <x v="0"/>
    <d v="2016-01-15T17:15:00"/>
    <d v="2016-01-15T17:23:00"/>
    <s v="Para análise."/>
    <d v="1899-12-30T00:08:00"/>
    <x v="312"/>
    <d v="1899-12-31T00:00:00"/>
    <s v="17:15"/>
  </r>
  <r>
    <x v="0"/>
    <s v="7515/2015"/>
    <x v="1"/>
    <s v="SLIC_ORIGI"/>
    <s v="SLIC_Atualiz"/>
    <x v="27"/>
    <x v="0"/>
    <d v="2016-01-15T17:23:00"/>
    <d v="2016-01-15T17:51:00"/>
    <s v="."/>
    <d v="1899-12-30T00:28:00"/>
    <x v="928"/>
    <d v="1899-12-31T00:00:00"/>
    <s v="17:23"/>
  </r>
  <r>
    <x v="0"/>
    <s v="7515/2015"/>
    <x v="1"/>
    <s v="CLC_ORIGI"/>
    <s v="CLC_Atualiz"/>
    <x v="8"/>
    <x v="0"/>
    <d v="2016-01-15T17:51:00"/>
    <d v="2016-01-18T14:56:00"/>
    <s v="Para análise e encaminhamento."/>
    <d v="1900-01-01T21:05:00"/>
    <x v="938"/>
    <d v="1900-01-01T00:00:00"/>
    <s v="17:51"/>
  </r>
  <r>
    <x v="0"/>
    <s v="7515/2015"/>
    <x v="1"/>
    <s v="SECADM_ORIGI"/>
    <s v="SECADM_Atualiz"/>
    <x v="4"/>
    <x v="0"/>
    <d v="2016-01-18T14:56:00"/>
    <d v="2016-01-18T17:45:00"/>
    <s v="Submetemos à apreciação superior."/>
    <d v="1899-12-30T02:49:00"/>
    <x v="939"/>
    <d v="1899-12-31T00:00:00"/>
    <s v="14:56"/>
  </r>
  <r>
    <x v="0"/>
    <s v="7515/2015"/>
    <x v="1"/>
    <s v="CPL_ORIGI"/>
    <s v="CPL_Atualiz"/>
    <x v="11"/>
    <x v="0"/>
    <d v="2016-01-18T17:45:00"/>
    <d v="2016-01-19T16:50:00"/>
    <s v="De acordo com a minuta do edital e seus anexos. Segue para análise dessa CPL e demais encaminhamen"/>
    <d v="1899-12-30T23:05:00"/>
    <x v="940"/>
    <d v="1900-01-01T00:00:00"/>
    <s v="17:45"/>
  </r>
  <r>
    <x v="0"/>
    <s v="7515/2015"/>
    <x v="1"/>
    <s v="ASSDG_ORIGI"/>
    <s v="ASSDG_Atualiz"/>
    <x v="12"/>
    <x v="0"/>
    <d v="2016-01-19T16:50:00"/>
    <d v="2016-01-20T14:40:00"/>
    <s v="Analisada a minuta do edital"/>
    <d v="1899-12-30T21:50:00"/>
    <x v="921"/>
    <d v="1900-01-01T00:00:00"/>
    <s v="16:50"/>
  </r>
  <r>
    <x v="0"/>
    <s v="7515/2015"/>
    <x v="1"/>
    <s v="DG_ORIGI"/>
    <s v="DG_Atualiz"/>
    <x v="1"/>
    <x v="0"/>
    <d v="2016-01-20T14:40:00"/>
    <d v="2016-01-20T16:25:00"/>
    <s v="Para apreciação."/>
    <d v="1899-12-30T01:45:00"/>
    <x v="807"/>
    <d v="1899-12-31T00:00:00"/>
    <s v="14:40"/>
  </r>
  <r>
    <x v="0"/>
    <s v="7515/2015"/>
    <x v="1"/>
    <s v="SLIC_ORIGI"/>
    <s v="SLIC_Atualiz"/>
    <x v="27"/>
    <x v="0"/>
    <d v="2016-01-20T16:25:00"/>
    <d v="2016-01-21T15:21:00"/>
    <s v="À Seção de Licitações."/>
    <d v="1899-12-30T22:56:00"/>
    <x v="941"/>
    <d v="1900-01-01T00:00:00"/>
    <s v="16:25"/>
  </r>
  <r>
    <x v="0"/>
    <s v="7515/2015"/>
    <x v="1"/>
    <s v="CPL_ORIGI"/>
    <s v="CPL_Atualiz"/>
    <x v="11"/>
    <x v="0"/>
    <d v="2016-01-21T15:21:00"/>
    <d v="2016-01-21T17:00:00"/>
    <s v="Para assinatura."/>
    <d v="1899-12-30T01:39:00"/>
    <x v="942"/>
    <d v="1899-12-31T00:00:00"/>
    <s v="15:21"/>
  </r>
  <r>
    <x v="0"/>
    <s v="7515/2015"/>
    <x v="1"/>
    <s v="SLIC_ORIGI"/>
    <s v="SLIC_Atualiz"/>
    <x v="27"/>
    <x v="0"/>
    <d v="2016-01-21T17:00:00"/>
    <d v="2016-01-22T15:29:00"/>
    <s v="Com o edital assinado"/>
    <d v="1899-12-30T22:29:00"/>
    <x v="943"/>
    <d v="1900-01-01T00:00:00"/>
    <s v="17:0"/>
  </r>
  <r>
    <x v="0"/>
    <s v="7515/2015"/>
    <x v="1"/>
    <s v="CPL_ORIGI"/>
    <s v="CPL_Atualiz"/>
    <x v="11"/>
    <x v="0"/>
    <d v="2016-01-22T15:29:00"/>
    <d v="2016-02-05T14:41:00"/>
    <s v="Aguardar abertura do certame."/>
    <d v="1900-01-12T23:12:00"/>
    <x v="944"/>
    <n v="-10"/>
    <s v="15:29"/>
  </r>
  <r>
    <x v="0"/>
    <s v="7515/2015"/>
    <x v="1"/>
    <s v="ASSDG_ORIGI"/>
    <s v="ASSDG_Atualiz"/>
    <x v="12"/>
    <x v="0"/>
    <d v="2016-02-05T14:41:00"/>
    <d v="2016-02-05T15:58:00"/>
    <s v="Para análise e homologação"/>
    <d v="1899-12-30T01:17:00"/>
    <x v="267"/>
    <d v="1899-12-31T00:00:00"/>
    <s v="14:41"/>
  </r>
  <r>
    <x v="0"/>
    <s v="7515/2015"/>
    <x v="1"/>
    <s v="DG_ORIGI"/>
    <s v="DG_Atualiz"/>
    <x v="1"/>
    <x v="0"/>
    <d v="2016-02-05T15:58:00"/>
    <d v="2016-02-05T19:19:00"/>
    <s v="Para apreciação."/>
    <d v="1899-12-30T03:21:00"/>
    <x v="38"/>
    <d v="1899-12-31T00:00:00"/>
    <s v="15:58"/>
  </r>
  <r>
    <x v="0"/>
    <s v="7515/2015"/>
    <x v="1"/>
    <s v="SECADM_ORIGI"/>
    <s v="SECADM_Atualiz"/>
    <x v="4"/>
    <x v="0"/>
    <d v="2016-02-05T19:19:00"/>
    <d v="2016-02-11T19:11:00"/>
    <s v="Para as providências cabíveis."/>
    <d v="1900-01-04T23:52:00"/>
    <x v="945"/>
    <d v="1900-01-02T00:00:00"/>
    <s v="19:19"/>
  </r>
  <r>
    <x v="0"/>
    <s v="7515/2015"/>
    <x v="1"/>
    <s v="SLIC_ORIGI"/>
    <s v="SLIC_Atualiz"/>
    <x v="27"/>
    <x v="0"/>
    <d v="2016-02-11T19:11:00"/>
    <d v="2016-02-12T14:19:00"/>
    <s v="Para providencias."/>
    <d v="1899-12-30T19:08:00"/>
    <x v="946"/>
    <d v="1900-01-01T00:00:00"/>
    <s v="19:11"/>
  </r>
  <r>
    <x v="0"/>
    <s v="7515/2015"/>
    <x v="1"/>
    <s v="SCON_ORIGI"/>
    <s v="SCON_Atualiz"/>
    <x v="10"/>
    <x v="0"/>
    <d v="2016-02-12T14:19:00"/>
    <d v="2016-02-12T17:28:00"/>
    <s v="Para adequações da minuta contratual."/>
    <d v="1899-12-30T03:09:00"/>
    <x v="514"/>
    <d v="1899-12-31T00:00:00"/>
    <s v="14:19"/>
  </r>
  <r>
    <x v="0"/>
    <s v="7515/2015"/>
    <x v="1"/>
    <s v="SLIC_ORIGI"/>
    <s v="SLIC_Atualiz"/>
    <x v="27"/>
    <x v="0"/>
    <d v="2016-02-12T17:28:00"/>
    <d v="2016-02-12T17:38:00"/>
    <s v="Anexada minuta do contrato readequada em campo próprio. Após, à CLC, para análise."/>
    <d v="1899-12-30T00:10:00"/>
    <x v="201"/>
    <d v="1899-12-31T00:00:00"/>
    <s v="17:28"/>
  </r>
  <r>
    <x v="0"/>
    <s v="7515/2015"/>
    <x v="1"/>
    <s v="CLC_ORIGI"/>
    <s v="CLC_Atualiz"/>
    <x v="8"/>
    <x v="0"/>
    <d v="2016-02-12T17:38:00"/>
    <d v="2016-02-15T14:31:00"/>
    <s v="Para análise da minuta do edital e seus anexos."/>
    <d v="1900-01-01T20:53:00"/>
    <x v="669"/>
    <d v="1900-01-01T00:00:00"/>
    <s v="17:38"/>
  </r>
  <r>
    <x v="0"/>
    <s v="7515/2015"/>
    <x v="1"/>
    <s v="SECADM_ORIGI"/>
    <s v="SECADM_Atualiz"/>
    <x v="4"/>
    <x v="0"/>
    <d v="2016-02-15T14:31:00"/>
    <d v="2016-02-15T15:14:00"/>
    <s v="Para análise e encaminhamento."/>
    <d v="1899-12-30T00:43:00"/>
    <x v="685"/>
    <d v="1899-12-31T00:00:00"/>
    <s v="14:31"/>
  </r>
  <r>
    <x v="0"/>
    <s v="7515/2015"/>
    <x v="1"/>
    <s v="CPL_ORIGI"/>
    <s v="CPL_Atualiz"/>
    <x v="11"/>
    <x v="0"/>
    <d v="2016-02-15T15:14:00"/>
    <d v="2016-02-16T14:08:00"/>
    <s v="De acordo com a minuta do Edital e seus anexos. Segue para análise dessa CPL e demais encaminhamento"/>
    <d v="1899-12-30T22:54:00"/>
    <x v="277"/>
    <d v="1900-01-01T00:00:00"/>
    <s v="15:14"/>
  </r>
  <r>
    <x v="0"/>
    <s v="7515/2015"/>
    <x v="1"/>
    <s v="ASSDG_ORIGI"/>
    <s v="ASSDG_Atualiz"/>
    <x v="12"/>
    <x v="0"/>
    <d v="2016-02-16T14:08:00"/>
    <d v="2016-02-24T15:32:00"/>
    <s v="Para análise e aprovação."/>
    <d v="1900-01-07T01:24:00"/>
    <x v="947"/>
    <d v="1900-01-06T00:00:00"/>
    <s v="14:8"/>
  </r>
  <r>
    <x v="0"/>
    <s v="7515/2015"/>
    <x v="1"/>
    <s v="SPO_ORIGI"/>
    <s v="SPO_Atualiz"/>
    <x v="5"/>
    <x v="0"/>
    <d v="2016-02-24T15:32:00"/>
    <d v="2016-02-25T17:29:00"/>
    <s v="A pedido."/>
    <d v="1899-12-31T01:57:00"/>
    <x v="948"/>
    <d v="1900-01-01T00:00:00"/>
    <s v="15:32"/>
  </r>
  <r>
    <x v="0"/>
    <s v="7515/2015"/>
    <x v="1"/>
    <s v="CO_ORIGI"/>
    <s v="CO_Atualiz"/>
    <x v="6"/>
    <x v="0"/>
    <d v="2016-02-25T17:29:00"/>
    <d v="2016-02-25T18:38:00"/>
    <s v="Com informação"/>
    <d v="1899-12-30T01:09:00"/>
    <x v="630"/>
    <d v="1899-12-31T00:00:00"/>
    <s v="17:29"/>
  </r>
  <r>
    <x v="0"/>
    <s v="7515/2015"/>
    <x v="1"/>
    <s v="SECOFC_ORIGI"/>
    <s v="SECOFC_Atualiz"/>
    <x v="7"/>
    <x v="0"/>
    <d v="2016-02-25T18:38:00"/>
    <d v="2016-02-26T13:21:00"/>
    <s v="Para ciência e encaminhamento."/>
    <d v="1899-12-30T18:43:00"/>
    <x v="949"/>
    <d v="1900-01-01T00:00:00"/>
    <s v="18:38"/>
  </r>
  <r>
    <x v="0"/>
    <s v="7515/2015"/>
    <x v="1"/>
    <s v="ASSDG_ORIGI"/>
    <s v="ASSDG_Atualiz"/>
    <x v="12"/>
    <x v="0"/>
    <d v="2016-02-26T13:21:00"/>
    <d v="2016-02-26T17:01:00"/>
    <s v="Com solicitação de análise."/>
    <d v="1899-12-30T03:40:00"/>
    <x v="950"/>
    <d v="1899-12-31T00:00:00"/>
    <s v="13:21"/>
  </r>
  <r>
    <x v="0"/>
    <s v="7515/2015"/>
    <x v="1"/>
    <s v="DG_ORIGI"/>
    <s v="DG_Atualiz"/>
    <x v="1"/>
    <x v="0"/>
    <d v="2016-02-26T17:01:00"/>
    <d v="2016-02-26T17:52:00"/>
    <s v="Com a análise da minuta do edital de licitação"/>
    <d v="1899-12-30T00:51:00"/>
    <x v="309"/>
    <d v="1899-12-31T00:00:00"/>
    <s v="17:1"/>
  </r>
  <r>
    <x v="0"/>
    <s v="7515/2015"/>
    <x v="1"/>
    <s v="SLIC_ORIGI"/>
    <s v="SLIC_Atualiz"/>
    <x v="27"/>
    <x v="0"/>
    <d v="2016-02-26T17:52:00"/>
    <d v="2016-02-26T18:49:00"/>
    <s v="À Seção de Licitações."/>
    <d v="1899-12-30T00:57:00"/>
    <x v="221"/>
    <d v="1899-12-31T00:00:00"/>
    <s v="17:52"/>
  </r>
  <r>
    <x v="0"/>
    <s v="7515/2015"/>
    <x v="1"/>
    <s v="CPL_ORIGI"/>
    <s v="CPL_Atualiz"/>
    <x v="11"/>
    <x v="0"/>
    <d v="2016-02-26T18:49:00"/>
    <d v="2016-02-26T19:28:00"/>
    <s v="Para assinatura do edital de licitação."/>
    <d v="1899-12-30T00:39:00"/>
    <x v="870"/>
    <d v="1899-12-31T00:00:00"/>
    <s v="18:49"/>
  </r>
  <r>
    <x v="0"/>
    <s v="7515/2015"/>
    <x v="1"/>
    <s v="SLIC_ORIGI"/>
    <s v="SLIC_Atualiz"/>
    <x v="27"/>
    <x v="0"/>
    <d v="2016-02-26T19:28:00"/>
    <d v="2016-03-01T19:12:00"/>
    <s v="Edital assinado."/>
    <d v="1900-01-02T23:44:00"/>
    <x v="951"/>
    <n v="-16"/>
    <s v="19:28"/>
  </r>
  <r>
    <x v="0"/>
    <s v="7515/2015"/>
    <x v="1"/>
    <s v="CPL_ORIGI"/>
    <s v="CPL_Atualiz"/>
    <x v="11"/>
    <x v="0"/>
    <d v="2016-03-01T19:12:00"/>
    <d v="2016-03-17T17:10:00"/>
    <s v="Aguardar o certame."/>
    <d v="1900-01-14T21:58:00"/>
    <x v="930"/>
    <d v="1900-01-12T00:00:00"/>
    <s v="19:12"/>
  </r>
  <r>
    <x v="0"/>
    <s v="7515/2015"/>
    <x v="1"/>
    <s v="ASSDG_ORIGI"/>
    <s v="ASSDG_Atualiz"/>
    <x v="12"/>
    <x v="0"/>
    <d v="2016-03-17T17:10:00"/>
    <d v="2016-03-21T13:55:00"/>
    <s v="Para análise e homologação"/>
    <d v="1900-01-02T20:45:00"/>
    <x v="952"/>
    <d v="1900-01-02T00:00:00"/>
    <s v="17:10"/>
  </r>
  <r>
    <x v="0"/>
    <s v="8751/2012 "/>
    <x v="1"/>
    <s v="CAA_ORIGI"/>
    <s v="CIP_Atualiz"/>
    <x v="3"/>
    <x v="1"/>
    <d v="2012-11-07T11:08:00"/>
    <d v="2012-11-12T11:08:00"/>
    <s v="-"/>
    <d v="1900-01-04T00:00:00"/>
    <x v="519"/>
    <d v="1900-01-03T00:00:00"/>
    <s v="11:8"/>
  </r>
  <r>
    <x v="0"/>
    <s v="8751/2012 "/>
    <x v="1"/>
    <s v="SECADM_ORIGI"/>
    <s v="SECADM_Atualiz"/>
    <x v="4"/>
    <x v="0"/>
    <d v="2012-11-12T11:08:00"/>
    <d v="2012-11-12T15:34:00"/>
    <s v="Para apreciação superior"/>
    <d v="1899-12-30T04:26:00"/>
    <x v="953"/>
    <d v="1899-12-31T00:00:00"/>
    <s v="11:8"/>
  </r>
  <r>
    <x v="0"/>
    <s v="8751/2012 "/>
    <x v="1"/>
    <s v="ACO_ORIGI"/>
    <s v="ACO_Atualiz"/>
    <x v="13"/>
    <x v="0"/>
    <d v="2012-11-12T15:34:00"/>
    <d v="2012-11-12T15:38:00"/>
    <s v="Para informar disponibilidade orçamentária."/>
    <d v="1899-12-30T00:04:00"/>
    <x v="446"/>
    <d v="1899-12-31T00:00:00"/>
    <s v="15:34"/>
  </r>
  <r>
    <x v="0"/>
    <s v="8751/2012 "/>
    <x v="1"/>
    <s v="SPO_ORIGI"/>
    <s v="SPO_Atualiz"/>
    <x v="5"/>
    <x v="0"/>
    <d v="2012-11-12T15:38:00"/>
    <d v="2012-11-14T13:50:00"/>
    <s v="Para informar."/>
    <d v="1899-12-31T22:12:00"/>
    <x v="954"/>
    <d v="1900-01-02T00:00:00"/>
    <s v="15:38"/>
  </r>
  <r>
    <x v="0"/>
    <s v="8751/2012 "/>
    <x v="1"/>
    <s v="CO_ORIGI"/>
    <s v="CO_Atualiz"/>
    <x v="6"/>
    <x v="0"/>
    <d v="2012-11-14T13:50:00"/>
    <d v="2012-11-14T14:57:00"/>
    <s v="Com a informação."/>
    <d v="1899-12-30T01:07:00"/>
    <x v="49"/>
    <d v="1899-12-31T00:00:00"/>
    <s v="13:50"/>
  </r>
  <r>
    <x v="0"/>
    <s v="8751/2012 "/>
    <x v="1"/>
    <s v="SECOFC_ORIGI"/>
    <s v="SECOFC_Atualiz"/>
    <x v="7"/>
    <x v="0"/>
    <d v="2012-11-14T14:57:00"/>
    <d v="2012-11-14T17:21:00"/>
    <s v="Para ciência e encaminhamento"/>
    <d v="1899-12-30T02:24:00"/>
    <x v="603"/>
    <d v="1899-12-31T00:00:00"/>
    <s v="14:57"/>
  </r>
  <r>
    <x v="0"/>
    <s v="8751/2012 "/>
    <x v="1"/>
    <s v="CLC_ORIGI"/>
    <s v="CLC_Atualiz"/>
    <x v="8"/>
    <x v="0"/>
    <d v="2012-11-14T17:21:00"/>
    <d v="2012-11-14T18:38:00"/>
    <s v="para providências"/>
    <d v="1899-12-30T01:17:00"/>
    <x v="267"/>
    <d v="1899-12-31T00:00:00"/>
    <s v="17:21"/>
  </r>
  <r>
    <x v="0"/>
    <s v="8751/2012 "/>
    <x v="1"/>
    <s v="SECADM_ORIGI"/>
    <s v="SECADM_Atualiz"/>
    <x v="4"/>
    <x v="0"/>
    <d v="2012-11-14T18:38:00"/>
    <d v="2012-11-14T21:15:00"/>
    <s v="Para informar."/>
    <d v="1899-12-30T02:37:00"/>
    <x v="955"/>
    <d v="1899-12-31T00:00:00"/>
    <s v="18:38"/>
  </r>
  <r>
    <x v="0"/>
    <s v="8751/2012 "/>
    <x v="1"/>
    <s v="CLC_ORIGI"/>
    <s v="CLC_Atualiz"/>
    <x v="8"/>
    <x v="0"/>
    <d v="2012-11-14T21:15:00"/>
    <d v="2012-11-15T12:39:00"/>
    <s v="Autorização para emissão do termo."/>
    <d v="1899-12-30T15:24:00"/>
    <x v="956"/>
    <d v="1899-12-31T00:00:00"/>
    <s v="21:15"/>
  </r>
  <r>
    <x v="0"/>
    <s v="8751/2012 "/>
    <x v="1"/>
    <s v="SC_ORIGI"/>
    <s v="SC_Atualiz"/>
    <x v="9"/>
    <x v="0"/>
    <d v="2012-11-15T12:39:00"/>
    <d v="2012-11-16T17:16:00"/>
    <s v="Para emitir termo de abertura de licitação com o orçamento da CAAconforme autorização da Secretaria"/>
    <d v="1899-12-31T04:37:00"/>
    <x v="957"/>
    <d v="1899-12-31T00:00:00"/>
    <s v="12:39"/>
  </r>
  <r>
    <x v="0"/>
    <s v="8751/2012 "/>
    <x v="1"/>
    <s v="CLC_ORIGI"/>
    <s v="CLC_Atualiz"/>
    <x v="8"/>
    <x v="0"/>
    <d v="2012-11-16T17:16:00"/>
    <d v="2012-11-16T17:34:00"/>
    <s v="Com a informação."/>
    <d v="1899-12-30T00:18:00"/>
    <x v="293"/>
    <d v="1899-12-31T00:00:00"/>
    <s v="17:16"/>
  </r>
  <r>
    <x v="0"/>
    <s v="8751/2012 "/>
    <x v="1"/>
    <s v="SECADM_ORIGI"/>
    <s v="SECADM_Atualiz"/>
    <x v="4"/>
    <x v="0"/>
    <d v="2012-11-16T17:34:00"/>
    <d v="2012-11-16T20:52:00"/>
    <s v="Para autorizar abertura de licitação."/>
    <d v="1899-12-30T03:18:00"/>
    <x v="709"/>
    <d v="1899-12-31T00:00:00"/>
    <s v="17:34"/>
  </r>
  <r>
    <x v="0"/>
    <s v="8751/2012 "/>
    <x v="1"/>
    <s v="DG_ORIGI"/>
    <s v="DG_Atualiz"/>
    <x v="1"/>
    <x v="0"/>
    <d v="2012-11-16T20:52:00"/>
    <d v="2012-11-19T14:17:00"/>
    <s v="Para autorização."/>
    <d v="1900-01-01T17:25:00"/>
    <x v="958"/>
    <d v="1900-01-01T00:00:00"/>
    <s v="20:52"/>
  </r>
  <r>
    <x v="0"/>
    <s v="8751/2012 "/>
    <x v="1"/>
    <s v="SLIC_ORIGI"/>
    <s v="SLIC_Atualiz"/>
    <x v="27"/>
    <x v="0"/>
    <d v="2012-11-19T14:17:00"/>
    <d v="2012-11-21T16:25:00"/>
    <s v="para elaborar minuta do Edital."/>
    <d v="1900-01-01T02:08:00"/>
    <x v="959"/>
    <d v="1900-01-02T00:00:00"/>
    <s v="14:17"/>
  </r>
  <r>
    <x v="0"/>
    <s v="8751/2012 "/>
    <x v="1"/>
    <s v="SECADM_ORIGI"/>
    <s v="SECADM_Atualiz"/>
    <x v="4"/>
    <x v="0"/>
    <d v="2012-11-21T16:25:00"/>
    <d v="2012-11-21T17:49:00"/>
    <s v="Para designação de fiscais. Após volte para feitura do edital."/>
    <d v="1899-12-30T01:24:00"/>
    <x v="960"/>
    <d v="1899-12-31T00:00:00"/>
    <s v="16:25"/>
  </r>
  <r>
    <x v="0"/>
    <s v="8751/2012 "/>
    <x v="1"/>
    <s v="SLIC_ORIGI"/>
    <s v="SLIC_Atualiz"/>
    <x v="27"/>
    <x v="0"/>
    <d v="2012-11-21T17:49:00"/>
    <d v="2012-11-22T18:39:00"/>
    <s v="Para feitura do edital. Oportunamente os gestores serão indicados."/>
    <d v="1899-12-31T00:50:00"/>
    <x v="961"/>
    <d v="1900-01-01T00:00:00"/>
    <s v="17:49"/>
  </r>
  <r>
    <x v="0"/>
    <s v="8751/2012 "/>
    <x v="1"/>
    <s v="SCON_ORIGI"/>
    <s v="SCON_Atualiz"/>
    <x v="10"/>
    <x v="0"/>
    <d v="2012-11-22T18:39:00"/>
    <d v="2012-11-23T15:05:00"/>
    <s v="Para elaborar a minuta contratual."/>
    <d v="1899-12-30T20:26:00"/>
    <x v="962"/>
    <d v="1900-01-01T00:00:00"/>
    <s v="18:39"/>
  </r>
  <r>
    <x v="0"/>
    <s v="8751/2012 "/>
    <x v="1"/>
    <s v="CLC_ORIGI"/>
    <s v="CLC_Atualiz"/>
    <x v="8"/>
    <x v="0"/>
    <d v="2012-11-23T15:05:00"/>
    <d v="2012-11-23T18:53:00"/>
    <s v="Para informar quanto ao custo mensal e total da manutenção da Central Telefônica."/>
    <d v="1899-12-30T03:48:00"/>
    <x v="963"/>
    <d v="1899-12-31T00:00:00"/>
    <s v="15:5"/>
  </r>
  <r>
    <x v="0"/>
    <s v="8751/2012 "/>
    <x v="1"/>
    <s v="SC_ORIGI"/>
    <s v="SC_Atualiz"/>
    <x v="9"/>
    <x v="0"/>
    <d v="2012-11-23T18:53:00"/>
    <d v="2012-11-26T13:45:00"/>
    <s v="Para complementar oas informações do Termo de Abertura de Licitação."/>
    <d v="1900-01-01T18:52:00"/>
    <x v="964"/>
    <d v="1900-01-01T00:00:00"/>
    <s v="18:53"/>
  </r>
  <r>
    <x v="0"/>
    <s v="8751/2012 "/>
    <x v="1"/>
    <s v="CLC_ORIGI"/>
    <s v="CLC_Atualiz"/>
    <x v="8"/>
    <x v="0"/>
    <d v="2012-11-26T13:45:00"/>
    <d v="2012-11-26T14:41:00"/>
    <s v="Com a informação."/>
    <d v="1899-12-30T00:56:00"/>
    <x v="628"/>
    <d v="1899-12-31T00:00:00"/>
    <s v="13:45"/>
  </r>
  <r>
    <x v="0"/>
    <s v="8751/2012 "/>
    <x v="1"/>
    <s v="SLIC_ORIGI"/>
    <s v="SLIC_Atualiz"/>
    <x v="27"/>
    <x v="0"/>
    <d v="2012-11-26T14:41:00"/>
    <d v="2012-11-26T15:37:00"/>
    <s v="Com o termo de abertura de licitação alterado."/>
    <d v="1899-12-30T00:56:00"/>
    <x v="145"/>
    <d v="1899-12-31T00:00:00"/>
    <s v="14:41"/>
  </r>
  <r>
    <x v="0"/>
    <s v="8751/2012 "/>
    <x v="1"/>
    <s v="SC_ORIGI"/>
    <s v="SC_Atualiz"/>
    <x v="9"/>
    <x v="0"/>
    <d v="2012-11-26T15:37:00"/>
    <d v="2012-11-26T17:08:00"/>
    <s v="A pedido."/>
    <d v="1899-12-30T01:31:00"/>
    <x v="559"/>
    <d v="1899-12-31T00:00:00"/>
    <s v="15:37"/>
  </r>
  <r>
    <x v="0"/>
    <s v="8751/2012 "/>
    <x v="1"/>
    <s v="SLIC_ORIGI"/>
    <s v="SLIC_Atualiz"/>
    <x v="27"/>
    <x v="0"/>
    <d v="2012-11-26T17:08:00"/>
    <d v="2012-11-26T18:31:00"/>
    <s v="Com as alterações solicitadas."/>
    <d v="1899-12-30T01:23:00"/>
    <x v="965"/>
    <d v="1899-12-31T00:00:00"/>
    <s v="17:8"/>
  </r>
  <r>
    <x v="0"/>
    <s v="8751/2012 "/>
    <x v="1"/>
    <s v="SCON_ORIGI"/>
    <s v="SCON_Atualiz"/>
    <x v="10"/>
    <x v="0"/>
    <d v="2012-11-26T18:31:00"/>
    <d v="2012-11-27T12:28:00"/>
    <s v="Com minuta de edital retificada, para inserir a minuta contratual. Após volte."/>
    <d v="1899-12-30T17:57:00"/>
    <x v="966"/>
    <d v="1900-01-01T00:00:00"/>
    <s v="18:31"/>
  </r>
  <r>
    <x v="0"/>
    <s v="8751/2012 "/>
    <x v="1"/>
    <s v="SLIC_ORIGI"/>
    <s v="SLIC_Atualiz"/>
    <x v="27"/>
    <x v="0"/>
    <d v="2012-11-27T12:28:00"/>
    <d v="2012-11-27T13:01:00"/>
    <s v="segue minuta para análise"/>
    <d v="1899-12-30T00:33:00"/>
    <x v="69"/>
    <d v="1899-12-31T00:00:00"/>
    <s v="12:28"/>
  </r>
  <r>
    <x v="0"/>
    <s v="8751/2012 "/>
    <x v="1"/>
    <s v="CLC_ORIGI"/>
    <s v="CLC_Atualiz"/>
    <x v="8"/>
    <x v="0"/>
    <d v="2012-11-27T13:01:00"/>
    <d v="2012-11-27T16:30:00"/>
    <s v="Para análise da minuta do edital e anexos."/>
    <d v="1899-12-30T03:29:00"/>
    <x v="967"/>
    <d v="1899-12-31T00:00:00"/>
    <s v="13:1"/>
  </r>
  <r>
    <x v="0"/>
    <s v="8751/2012 "/>
    <x v="1"/>
    <s v="CPL_ORIGI"/>
    <s v="CPL_Atualiz"/>
    <x v="11"/>
    <x v="0"/>
    <d v="2012-11-27T16:30:00"/>
    <d v="2012-11-27T17:42:00"/>
    <s v="Para análise da minuta do edital e seus anexos."/>
    <d v="1899-12-30T01:12:00"/>
    <x v="968"/>
    <d v="1899-12-31T00:00:00"/>
    <s v="16:30"/>
  </r>
  <r>
    <x v="0"/>
    <s v="8751/2012 "/>
    <x v="1"/>
    <s v="ASSDG_ORIGI"/>
    <s v="ASSDG_Atualiz"/>
    <x v="12"/>
    <x v="0"/>
    <d v="2012-11-27T17:42:00"/>
    <d v="2012-11-28T16:59:00"/>
    <s v="para análise."/>
    <d v="1899-12-30T23:17:00"/>
    <x v="969"/>
    <d v="1900-01-01T00:00:00"/>
    <s v="17:42"/>
  </r>
  <r>
    <x v="0"/>
    <s v="8751/2012 "/>
    <x v="1"/>
    <s v="SLIC_ORIGI"/>
    <s v="SLIC_Atualiz"/>
    <x v="27"/>
    <x v="0"/>
    <d v="2012-11-28T16:59:00"/>
    <d v="2012-11-28T17:04:00"/>
    <s v="Para continuidade dos procedimentos, observada a disponibilidade orçamentária."/>
    <d v="1899-12-30T00:05:00"/>
    <x v="92"/>
    <d v="1899-12-31T00:00:00"/>
    <s v="16:59"/>
  </r>
  <r>
    <x v="0"/>
    <s v="8751/2012 "/>
    <x v="1"/>
    <s v="SECOFC_ORIGI"/>
    <s v="SECOFC_Atualiz"/>
    <x v="7"/>
    <x v="0"/>
    <d v="2012-11-28T17:04:00"/>
    <d v="2012-11-28T18:26:00"/>
    <s v="Para aguardar a disponibilidade orçamentária."/>
    <d v="1899-12-30T01:22:00"/>
    <x v="970"/>
    <d v="1899-12-31T00:00:00"/>
    <s v="17:4"/>
  </r>
  <r>
    <x v="0"/>
    <s v="8751/2012 "/>
    <x v="1"/>
    <s v="CO_ORIGI"/>
    <s v="CO_Atualiz"/>
    <x v="6"/>
    <x v="0"/>
    <d v="2012-11-28T18:26:00"/>
    <d v="2012-11-30T18:17:00"/>
    <s v="Para providências."/>
    <d v="1899-12-31T23:51:00"/>
    <x v="132"/>
    <d v="1900-01-02T00:00:00"/>
    <s v="18:26"/>
  </r>
  <r>
    <x v="0"/>
    <s v="8751/2012 "/>
    <x v="1"/>
    <s v="SPO_ORIGI"/>
    <s v="SPO_Atualiz"/>
    <x v="5"/>
    <x v="0"/>
    <d v="2012-11-30T18:17:00"/>
    <d v="2012-11-30T18:26:00"/>
    <s v="Para informar."/>
    <d v="1899-12-30T00:09:00"/>
    <x v="249"/>
    <d v="1899-12-31T00:00:00"/>
    <s v="18:17"/>
  </r>
  <r>
    <x v="0"/>
    <s v="8751/2012 "/>
    <x v="1"/>
    <s v="CO_ORIGI"/>
    <s v="CO_Atualiz"/>
    <x v="6"/>
    <x v="0"/>
    <d v="2012-11-30T18:26:00"/>
    <d v="2012-12-03T13:23:00"/>
    <s v="Com a informação."/>
    <d v="1900-01-01T18:57:00"/>
    <x v="971"/>
    <n v="-12"/>
    <s v="18:26"/>
  </r>
  <r>
    <x v="0"/>
    <s v="8751/2012 "/>
    <x v="1"/>
    <s v="SECOFC_ORIGI"/>
    <s v="SECOFC_Atualiz"/>
    <x v="7"/>
    <x v="0"/>
    <d v="2012-12-03T13:23:00"/>
    <d v="2012-12-03T16:12:00"/>
    <s v="Para ciência e encaminhamento."/>
    <d v="1899-12-30T02:49:00"/>
    <x v="939"/>
    <d v="1899-12-31T00:00:00"/>
    <s v="13:23"/>
  </r>
  <r>
    <x v="0"/>
    <s v="8751/2012 "/>
    <x v="1"/>
    <s v="SLIC_ORIGI"/>
    <s v="SLIC_Atualiz"/>
    <x v="27"/>
    <x v="0"/>
    <d v="2012-12-03T16:12:00"/>
    <d v="2012-12-04T15:48:00"/>
    <s v="Para demaisprovidências"/>
    <d v="1899-12-30T23:36:00"/>
    <x v="972"/>
    <d v="1900-01-01T00:00:00"/>
    <s v="16:12"/>
  </r>
  <r>
    <x v="0"/>
    <s v="8751/2012 "/>
    <x v="1"/>
    <s v="CPL_ORIGI"/>
    <s v="CPL_Atualiz"/>
    <x v="11"/>
    <x v="0"/>
    <d v="2012-12-04T15:48:00"/>
    <d v="2012-12-04T18:44:00"/>
    <s v="Para assinatura do edital."/>
    <d v="1899-12-30T02:56:00"/>
    <x v="497"/>
    <d v="1899-12-31T00:00:00"/>
    <s v="15:48"/>
  </r>
  <r>
    <x v="0"/>
    <s v="8751/2012 "/>
    <x v="1"/>
    <s v="SLIC_ORIGI"/>
    <s v="SLIC_Atualiz"/>
    <x v="27"/>
    <x v="0"/>
    <d v="2012-12-04T18:44:00"/>
    <d v="2012-12-05T13:03:00"/>
    <s v="Edital assinado."/>
    <d v="1899-12-30T18:19:00"/>
    <x v="973"/>
    <d v="1900-01-01T00:00:00"/>
    <s v="18:44"/>
  </r>
  <r>
    <x v="0"/>
    <s v="8751/2012 "/>
    <x v="1"/>
    <s v="CPL_ORIGI"/>
    <s v="CPL_Atualiz"/>
    <x v="11"/>
    <x v="0"/>
    <d v="2012-12-05T13:03:00"/>
    <d v="2012-12-20T15:28:00"/>
    <s v="Para aguardar a realização do certame."/>
    <d v="1900-01-14T02:25:00"/>
    <x v="974"/>
    <d v="1900-01-09T00:00:00"/>
    <s v="13:3"/>
  </r>
  <r>
    <x v="0"/>
    <s v="8751/2012 "/>
    <x v="1"/>
    <s v="ASSDG_ORIGI"/>
    <s v="ASSDG_Atualiz"/>
    <x v="12"/>
    <x v="0"/>
    <d v="2012-12-20T15:28:00"/>
    <d v="2012-12-20T17:35:00"/>
    <s v="Para análise e homologação"/>
    <d v="1899-12-30T02:07:00"/>
    <x v="975"/>
    <d v="1899-12-30T00:00:00"/>
    <s v="15:28"/>
  </r>
  <r>
    <x v="0"/>
    <s v="1056/2013"/>
    <x v="1"/>
    <s v="SMI_ORIGI"/>
    <s v="ASG_Atualiz"/>
    <x v="57"/>
    <x v="1"/>
    <d v="2013-02-03T17:09:00"/>
    <d v="2013-02-04T17:09:00"/>
    <s v="-"/>
    <d v="1899-12-31T00:00:00"/>
    <x v="0"/>
    <d v="1899-12-31T00:00:00"/>
    <s v="17:9"/>
  </r>
  <r>
    <x v="0"/>
    <s v="1056/2013"/>
    <x v="1"/>
    <s v="CCS_ORIGI"/>
    <s v="CCS_Atualiz"/>
    <x v="58"/>
    <x v="0"/>
    <d v="2013-02-04T17:09:00"/>
    <d v="2013-02-07T15:57:00"/>
    <s v="PARA ENCAMINHAMENTO"/>
    <d v="1900-01-01T22:48:00"/>
    <x v="976"/>
    <d v="1900-01-03T00:00:00"/>
    <s v="17:9"/>
  </r>
  <r>
    <x v="0"/>
    <s v="1056/2013"/>
    <x v="1"/>
    <s v="SECPEG_ORIGI"/>
    <s v="SECPEG_Atualiz"/>
    <x v="59"/>
    <x v="0"/>
    <d v="2013-02-07T15:57:00"/>
    <d v="2013-02-07T17:31:00"/>
    <s v="Para consideração superior."/>
    <d v="1899-12-30T01:34:00"/>
    <x v="78"/>
    <d v="1899-12-31T00:00:00"/>
    <s v="15:57"/>
  </r>
  <r>
    <x v="0"/>
    <s v="1056/2013"/>
    <x v="1"/>
    <s v="SECADM_ORIGI"/>
    <s v="SECADM_Atualiz"/>
    <x v="4"/>
    <x v="0"/>
    <d v="2013-02-07T17:31:00"/>
    <d v="2013-02-08T14:45:00"/>
    <s v="De acordo, segue para providências e encaminhamentos necessários para contratação."/>
    <d v="1899-12-30T21:14:00"/>
    <x v="977"/>
    <d v="1900-01-01T00:00:00"/>
    <s v="17:31"/>
  </r>
  <r>
    <x v="0"/>
    <s v="1056/2013"/>
    <x v="1"/>
    <s v="CLC_ORIGI"/>
    <s v="CLC_Atualiz"/>
    <x v="8"/>
    <x v="0"/>
    <d v="2013-02-08T14:45:00"/>
    <d v="2013-02-08T15:41:00"/>
    <s v="providências cabíveis"/>
    <d v="1899-12-30T00:56:00"/>
    <x v="145"/>
    <d v="1899-12-31T00:00:00"/>
    <s v="14:45"/>
  </r>
  <r>
    <x v="0"/>
    <s v="1056/2013"/>
    <x v="1"/>
    <s v="SC_ORIGI"/>
    <s v="SC_Atualiz"/>
    <x v="9"/>
    <x v="0"/>
    <d v="2013-02-08T15:41:00"/>
    <d v="2013-02-13T16:26:00"/>
    <s v="Para orçar."/>
    <d v="1900-01-04T00:45:00"/>
    <x v="978"/>
    <d v="1900-01-01T00:00:00"/>
    <s v="15:41"/>
  </r>
  <r>
    <x v="0"/>
    <s v="1056/2013"/>
    <x v="1"/>
    <s v="CLC_ORIGI"/>
    <s v="CLC_Atualiz"/>
    <x v="8"/>
    <x v="0"/>
    <d v="2013-02-13T16:26:00"/>
    <d v="2013-02-13T18:34:00"/>
    <s v="Com a informação."/>
    <d v="1899-12-30T02:08:00"/>
    <x v="348"/>
    <d v="1899-12-31T00:00:00"/>
    <s v="16:26"/>
  </r>
  <r>
    <x v="0"/>
    <s v="1056/2013"/>
    <x v="1"/>
    <s v="SPO_ORIGI"/>
    <s v="SPO_Atualiz"/>
    <x v="5"/>
    <x v="0"/>
    <d v="2013-02-13T18:34:00"/>
    <d v="2013-03-12T16:37:00"/>
    <s v="Para informar a disponibilidade orçamentária."/>
    <d v="1900-01-25T22:03:00"/>
    <x v="979"/>
    <n v="-2"/>
    <s v="18:34"/>
  </r>
  <r>
    <x v="0"/>
    <s v="1056/2013"/>
    <x v="1"/>
    <s v="CO_ORIGI"/>
    <s v="CO_Atualiz"/>
    <x v="6"/>
    <x v="0"/>
    <d v="2013-03-12T16:37:00"/>
    <d v="2013-03-12T18:22:00"/>
    <s v="Com o pré-empenho."/>
    <d v="1899-12-30T01:45:00"/>
    <x v="980"/>
    <d v="1899-12-31T00:00:00"/>
    <s v="16:37"/>
  </r>
  <r>
    <x v="0"/>
    <s v="1056/2013"/>
    <x v="1"/>
    <s v="SECOFC_ORIGI"/>
    <s v="SECOFC_Atualiz"/>
    <x v="7"/>
    <x v="0"/>
    <d v="2013-03-12T18:22:00"/>
    <d v="2013-03-12T19:29:00"/>
    <s v="Para solicitar autorização."/>
    <d v="1899-12-30T01:07:00"/>
    <x v="49"/>
    <d v="1899-12-31T00:00:00"/>
    <s v="18:22"/>
  </r>
  <r>
    <x v="0"/>
    <s v="1056/2013"/>
    <x v="1"/>
    <s v="CLC_ORIGI"/>
    <s v="CLC_Atualiz"/>
    <x v="8"/>
    <x v="0"/>
    <d v="2013-03-12T19:29:00"/>
    <d v="2013-03-13T15:38:00"/>
    <s v="para contratação"/>
    <d v="1899-12-30T20:09:00"/>
    <x v="849"/>
    <d v="1900-01-01T00:00:00"/>
    <s v="19:29"/>
  </r>
  <r>
    <x v="0"/>
    <s v="1056/2013"/>
    <x v="1"/>
    <s v="SC_ORIGI"/>
    <s v="SC_Atualiz"/>
    <x v="9"/>
    <x v="0"/>
    <d v="2013-03-13T15:38:00"/>
    <d v="2013-03-13T20:49:00"/>
    <s v="Para elaborar o Termo de Abertura de Licitação."/>
    <d v="1899-12-30T05:11:00"/>
    <x v="981"/>
    <d v="1899-12-31T00:00:00"/>
    <s v="15:38"/>
  </r>
  <r>
    <x v="0"/>
    <s v="1056/2013"/>
    <x v="1"/>
    <s v="CLC_ORIGI"/>
    <s v="CLC_Atualiz"/>
    <x v="8"/>
    <x v="0"/>
    <d v="2013-03-13T20:49:00"/>
    <d v="2013-03-14T19:43:00"/>
    <s v="Com a informação."/>
    <d v="1899-12-30T22:54:00"/>
    <x v="285"/>
    <d v="1900-01-01T00:00:00"/>
    <s v="20:49"/>
  </r>
  <r>
    <x v="0"/>
    <s v="1056/2013"/>
    <x v="1"/>
    <s v="SECADM_ORIGI"/>
    <s v="SECADM_Atualiz"/>
    <x v="4"/>
    <x v="0"/>
    <d v="2013-03-14T19:43:00"/>
    <d v="2013-03-15T17:15:00"/>
    <s v="Para autorizar o Termo de Abertura de Licitação nº 29/13."/>
    <d v="1899-12-30T21:32:00"/>
    <x v="982"/>
    <d v="1900-01-01T00:00:00"/>
    <s v="19:43"/>
  </r>
  <r>
    <x v="0"/>
    <s v="1056/2013"/>
    <x v="1"/>
    <s v="DG_ORIGI"/>
    <s v="DG_Atualiz"/>
    <x v="1"/>
    <x v="0"/>
    <d v="2013-03-15T17:15:00"/>
    <d v="2013-03-15T19:41:00"/>
    <s v="autorização abertura licitação"/>
    <d v="1899-12-30T02:26:00"/>
    <x v="983"/>
    <d v="1899-12-31T00:00:00"/>
    <s v="17:15"/>
  </r>
  <r>
    <x v="0"/>
    <s v="1056/2013"/>
    <x v="1"/>
    <s v="SLIC_ORIGI"/>
    <s v="SLIC_Atualiz"/>
    <x v="27"/>
    <x v="0"/>
    <d v="2013-03-15T19:41:00"/>
    <d v="2013-03-20T18:56:00"/>
    <s v="Para elaborar a minuta do edital."/>
    <d v="1900-01-03T23:15:00"/>
    <x v="984"/>
    <d v="1900-01-03T00:00:00"/>
    <s v="19:41"/>
  </r>
  <r>
    <x v="0"/>
    <s v="1056/2013"/>
    <x v="1"/>
    <s v="SMI_ORIGI"/>
    <s v="ASG_Atualiz"/>
    <x v="57"/>
    <x v="1"/>
    <d v="2013-03-20T18:56:00"/>
    <d v="2013-03-20T19:25:00"/>
    <s v="A pedido."/>
    <d v="1899-12-30T00:29:00"/>
    <x v="985"/>
    <d v="1899-12-31T00:00:00"/>
    <s v="18:56"/>
  </r>
  <r>
    <x v="0"/>
    <s v="1056/2013"/>
    <x v="1"/>
    <s v="SLIC_ORIGI"/>
    <s v="SLIC_Atualiz"/>
    <x v="27"/>
    <x v="0"/>
    <d v="2013-03-20T19:25:00"/>
    <d v="2013-03-26T18:38:00"/>
    <s v="Com informação"/>
    <d v="1900-01-04T23:13:00"/>
    <x v="986"/>
    <d v="1900-01-04T00:00:00"/>
    <s v="19:25"/>
  </r>
  <r>
    <x v="0"/>
    <s v="1056/2013"/>
    <x v="1"/>
    <s v="SCON_ORIGI"/>
    <s v="SCON_Atualiz"/>
    <x v="10"/>
    <x v="0"/>
    <d v="2013-03-26T18:38:00"/>
    <d v="2013-04-02T15:05:00"/>
    <s v="Para elaborar minuta contratual."/>
    <d v="1900-01-05T20:27:00"/>
    <x v="987"/>
    <n v="-19"/>
    <s v="18:38"/>
  </r>
  <r>
    <x v="0"/>
    <s v="1056/2013"/>
    <x v="1"/>
    <s v="SLIC_ORIGI"/>
    <s v="SLIC_Atualiz"/>
    <x v="27"/>
    <x v="0"/>
    <d v="2013-04-02T15:05:00"/>
    <d v="2013-04-03T15:33:00"/>
    <s v="inserida minuta"/>
    <d v="1899-12-31T00:28:00"/>
    <x v="988"/>
    <d v="1900-01-01T00:00:00"/>
    <s v="15:5"/>
  </r>
  <r>
    <x v="0"/>
    <s v="1056/2013"/>
    <x v="1"/>
    <s v="CLC_ORIGI"/>
    <s v="CLC_Atualiz"/>
    <x v="8"/>
    <x v="0"/>
    <d v="2013-04-03T15:33:00"/>
    <d v="2013-04-03T16:28:00"/>
    <s v="Seguem minutas do edital e anexos, para análise."/>
    <d v="1899-12-30T00:55:00"/>
    <x v="496"/>
    <d v="1899-12-31T00:00:00"/>
    <s v="15:33"/>
  </r>
  <r>
    <x v="0"/>
    <s v="1056/2013"/>
    <x v="1"/>
    <s v="CPL_ORIGI"/>
    <s v="CPL_Atualiz"/>
    <x v="11"/>
    <x v="0"/>
    <d v="2013-04-03T16:28:00"/>
    <d v="2013-04-05T19:56:00"/>
    <s v="Para análise da minuta do edital e seus anexos."/>
    <d v="1900-01-01T03:28:00"/>
    <x v="989"/>
    <d v="1900-01-02T00:00:00"/>
    <s v="16:28"/>
  </r>
  <r>
    <x v="0"/>
    <s v="1056/2013"/>
    <x v="1"/>
    <s v="ASSDG_ORIGI"/>
    <s v="ASSDG_Atualiz"/>
    <x v="12"/>
    <x v="0"/>
    <d v="2013-04-05T19:56:00"/>
    <d v="2013-04-08T16:24:00"/>
    <s v="para análise."/>
    <d v="1900-01-01T20:28:00"/>
    <x v="990"/>
    <d v="1900-01-01T00:00:00"/>
    <s v="19:56"/>
  </r>
  <r>
    <x v="0"/>
    <s v="1056/2013"/>
    <x v="1"/>
    <s v="SLIC_ORIGI"/>
    <s v="SLIC_Atualiz"/>
    <x v="27"/>
    <x v="0"/>
    <d v="2013-04-08T16:24:00"/>
    <d v="2013-04-09T19:05:00"/>
    <s v="Com a análise da minuta do edital de licitação."/>
    <d v="1899-12-31T02:41:00"/>
    <x v="495"/>
    <d v="1900-01-01T00:00:00"/>
    <s v="16:24"/>
  </r>
  <r>
    <x v="0"/>
    <s v="1056/2013"/>
    <x v="1"/>
    <s v="ASSDG_ORIGI"/>
    <s v="ASSDG_Atualiz"/>
    <x v="12"/>
    <x v="0"/>
    <d v="2013-04-09T19:05:00"/>
    <d v="2013-04-10T19:56:00"/>
    <s v="Para definição quanto a item editalício."/>
    <d v="1899-12-31T00:51:00"/>
    <x v="991"/>
    <d v="1900-01-01T00:00:00"/>
    <s v="19:5"/>
  </r>
  <r>
    <x v="0"/>
    <s v="1056/2013"/>
    <x v="1"/>
    <s v="SLIC_ORIGI"/>
    <s v="SLIC_Atualiz"/>
    <x v="27"/>
    <x v="0"/>
    <d v="2013-04-10T19:56:00"/>
    <d v="2013-04-11T16:34:00"/>
    <s v="Com a manifestação."/>
    <d v="1899-12-30T20:38:00"/>
    <x v="992"/>
    <d v="1900-01-01T00:00:00"/>
    <s v="19:56"/>
  </r>
  <r>
    <x v="0"/>
    <s v="1056/2013"/>
    <x v="1"/>
    <s v="SMI_ORIGI"/>
    <s v="ASG_Atualiz"/>
    <x v="57"/>
    <x v="1"/>
    <d v="2013-04-11T16:34:00"/>
    <d v="2013-04-15T15:31:00"/>
    <s v="Para justificar atestado de visita."/>
    <d v="1900-01-02T22:57:00"/>
    <x v="993"/>
    <d v="1900-01-02T00:00:00"/>
    <s v="16:34"/>
  </r>
  <r>
    <x v="0"/>
    <s v="1056/2013"/>
    <x v="1"/>
    <s v="SLIC_ORIGI"/>
    <s v="SLIC_Atualiz"/>
    <x v="27"/>
    <x v="0"/>
    <d v="2013-04-15T15:31:00"/>
    <d v="2013-04-22T13:21:00"/>
    <s v="Em devolução, com informação sobre visita técnica."/>
    <d v="1900-01-05T21:50:00"/>
    <x v="994"/>
    <d v="1900-01-05T00:00:00"/>
    <s v="15:31"/>
  </r>
  <r>
    <x v="0"/>
    <s v="1056/2013"/>
    <x v="1"/>
    <s v="CPL_ORIGI"/>
    <s v="CPL_Atualiz"/>
    <x v="11"/>
    <x v="0"/>
    <d v="2013-04-22T13:21:00"/>
    <d v="2013-04-22T15:59:00"/>
    <s v="Com edital para assinatura."/>
    <d v="1899-12-30T02:38:00"/>
    <x v="25"/>
    <d v="1899-12-31T00:00:00"/>
    <s v="13:21"/>
  </r>
  <r>
    <x v="0"/>
    <s v="1056/2013"/>
    <x v="1"/>
    <s v="SLIC_ORIGI"/>
    <s v="SLIC_Atualiz"/>
    <x v="27"/>
    <x v="0"/>
    <d v="2013-04-22T15:59:00"/>
    <d v="2013-04-23T15:33:00"/>
    <s v="Edital assinado."/>
    <d v="1899-12-30T23:34:00"/>
    <x v="995"/>
    <d v="1900-01-01T00:00:00"/>
    <s v="15:59"/>
  </r>
  <r>
    <x v="0"/>
    <s v="1056/2013"/>
    <x v="1"/>
    <s v="CPL_ORIGI"/>
    <s v="CPL_Atualiz"/>
    <x v="11"/>
    <x v="0"/>
    <d v="2013-04-23T15:33:00"/>
    <d v="2013-05-07T16:10:00"/>
    <s v="Para aguardar data de abertura."/>
    <d v="1900-01-13T00:37:00"/>
    <x v="996"/>
    <n v="-13"/>
    <s v="15:33"/>
  </r>
  <r>
    <x v="0"/>
    <s v="1056/2013"/>
    <x v="1"/>
    <s v="ASSDG_ORIGI"/>
    <s v="ASSDG_Atualiz"/>
    <x v="12"/>
    <x v="0"/>
    <d v="2013-05-07T16:10:00"/>
    <d v="2013-05-07T20:14:00"/>
    <s v="Para análise do pregão deserto"/>
    <d v="1899-12-30T04:04:00"/>
    <x v="997"/>
    <d v="1899-12-31T00:00:00"/>
    <s v="16:10"/>
  </r>
  <r>
    <x v="0"/>
    <s v="1056/2013"/>
    <x v="1"/>
    <s v="DG_ORIGI"/>
    <s v="DG_Atualiz"/>
    <x v="1"/>
    <x v="0"/>
    <d v="2013-05-07T20:14:00"/>
    <d v="2013-05-08T16:15:00"/>
    <s v="Com o parecer, para apreciação."/>
    <d v="1899-12-30T20:01:00"/>
    <x v="998"/>
    <d v="1900-01-01T00:00:00"/>
    <s v="20:14"/>
  </r>
  <r>
    <x v="0"/>
    <s v="1056/2013"/>
    <x v="1"/>
    <s v="SECADM_ORIGI"/>
    <s v="SECADM_Atualiz"/>
    <x v="4"/>
    <x v="0"/>
    <d v="2013-05-08T16:15:00"/>
    <d v="2013-05-09T18:41:00"/>
    <s v="para repetir o certame."/>
    <d v="1899-12-31T02:26:00"/>
    <x v="999"/>
    <d v="1900-01-01T00:00:00"/>
    <s v="16:15"/>
  </r>
  <r>
    <x v="0"/>
    <s v="1056/2013"/>
    <x v="1"/>
    <s v="CLC_ORIGI"/>
    <s v="CLC_Atualiz"/>
    <x v="8"/>
    <x v="0"/>
    <d v="2013-05-09T18:41:00"/>
    <d v="2013-05-10T14:24:00"/>
    <s v="Para repetição do certame."/>
    <d v="1899-12-30T19:43:00"/>
    <x v="1000"/>
    <d v="1900-01-01T00:00:00"/>
    <s v="18:41"/>
  </r>
  <r>
    <x v="0"/>
    <s v="1056/2013"/>
    <x v="1"/>
    <s v="SLIC_ORIGI"/>
    <s v="SLIC_Atualiz"/>
    <x v="27"/>
    <x v="0"/>
    <d v="2013-05-10T14:24:00"/>
    <d v="2013-05-15T18:02:00"/>
    <s v="Para repetição do certame."/>
    <d v="1900-01-04T03:38:00"/>
    <x v="1001"/>
    <d v="1900-01-03T00:00:00"/>
    <s v="14:24"/>
  </r>
  <r>
    <x v="0"/>
    <s v="1056/2013"/>
    <x v="1"/>
    <s v="CPL_ORIGI"/>
    <s v="CPL_Atualiz"/>
    <x v="11"/>
    <x v="0"/>
    <d v="2013-05-15T18:02:00"/>
    <d v="2013-05-15T18:22:00"/>
    <s v="Com edital em definitivo, para assinatura."/>
    <d v="1899-12-30T00:20:00"/>
    <x v="121"/>
    <d v="1899-12-31T00:00:00"/>
    <s v="18:2"/>
  </r>
  <r>
    <x v="0"/>
    <s v="1056/2013"/>
    <x v="1"/>
    <s v="SLIC_ORIGI"/>
    <s v="SLIC_Atualiz"/>
    <x v="27"/>
    <x v="0"/>
    <d v="2013-05-15T18:22:00"/>
    <d v="2013-05-21T14:34:00"/>
    <s v="Com o edital assinado."/>
    <d v="1900-01-04T20:12:00"/>
    <x v="1002"/>
    <d v="1900-01-04T00:00:00"/>
    <s v="18:22"/>
  </r>
  <r>
    <x v="0"/>
    <s v="1056/2013"/>
    <x v="1"/>
    <s v="CPL_ORIGI"/>
    <s v="CPL_Atualiz"/>
    <x v="11"/>
    <x v="0"/>
    <d v="2013-05-21T14:34:00"/>
    <d v="2013-06-05T18:14:00"/>
    <s v="Para aguardar a data de abertura do certame."/>
    <d v="1900-01-14T03:40:00"/>
    <x v="1003"/>
    <n v="-13"/>
    <s v="14:34"/>
  </r>
  <r>
    <x v="0"/>
    <s v="1056/2013"/>
    <x v="1"/>
    <s v="ASSDG_ORIGI"/>
    <s v="ASSDG_Atualiz"/>
    <x v="12"/>
    <x v="0"/>
    <d v="2013-06-05T18:14:00"/>
    <d v="2013-06-06T14:51:00"/>
    <s v="Para análise e homologação"/>
    <d v="1899-12-30T20:37:00"/>
    <x v="1004"/>
    <d v="1900-01-01T00:00:00"/>
    <s v="18:14"/>
  </r>
  <r>
    <x v="0"/>
    <s v="5372/2015 "/>
    <x v="1"/>
    <s v="SMI_ORIGI"/>
    <s v="ASG_Atualiz"/>
    <x v="57"/>
    <x v="1"/>
    <d v="2015-07-23T17:56:00"/>
    <d v="2015-07-24T17:56:00"/>
    <s v="-"/>
    <d v="1899-12-31T00:00:00"/>
    <x v="0"/>
    <d v="1900-01-01T00:00:00"/>
    <s v="17:56"/>
  </r>
  <r>
    <x v="0"/>
    <s v="5372/2015 "/>
    <x v="1"/>
    <s v="CCS_ORIGI"/>
    <s v="CCS_Atualiz"/>
    <x v="58"/>
    <x v="0"/>
    <d v="2015-07-24T17:56:00"/>
    <d v="2015-08-05T15:32:00"/>
    <s v="Solicito encaminhamento para licitação de fornecimento de mão de obra para trabalhos gráficos, tendo"/>
    <d v="1900-01-10T21:36:00"/>
    <x v="1005"/>
    <n v="-13"/>
    <s v="17:56"/>
  </r>
  <r>
    <x v="0"/>
    <s v="5372/2015 "/>
    <x v="1"/>
    <s v="CLC_ORIGI"/>
    <s v="CLC_Atualiz"/>
    <x v="8"/>
    <x v="0"/>
    <d v="2015-08-05T15:32:00"/>
    <d v="2015-08-06T14:50:00"/>
    <s v="Para os devidos fins."/>
    <d v="1899-12-30T23:18:00"/>
    <x v="1006"/>
    <d v="1900-01-01T00:00:00"/>
    <s v="15:32"/>
  </r>
  <r>
    <x v="0"/>
    <s v="5372/2015 "/>
    <x v="1"/>
    <s v="SMI_ORIGI"/>
    <s v="ASG_Atualiz"/>
    <x v="57"/>
    <x v="1"/>
    <d v="2015-08-06T14:50:00"/>
    <d v="2015-08-07T13:02:00"/>
    <s v="A pedido."/>
    <d v="1899-12-30T22:12:00"/>
    <x v="1007"/>
    <d v="1900-01-01T00:00:00"/>
    <s v="14:50"/>
  </r>
  <r>
    <x v="0"/>
    <s v="5372/2015 "/>
    <x v="1"/>
    <s v="CCS_ORIGI"/>
    <s v="CCS_Atualiz"/>
    <x v="58"/>
    <x v="0"/>
    <d v="2015-08-07T13:02:00"/>
    <d v="2015-08-10T07:51:00"/>
    <s v="Para licitação."/>
    <d v="1900-01-01T18:49:00"/>
    <x v="1008"/>
    <d v="1900-01-01T00:00:00"/>
    <s v="13:2"/>
  </r>
  <r>
    <x v="0"/>
    <s v="5372/2015 "/>
    <x v="1"/>
    <s v="CLC_ORIGI"/>
    <s v="CLC_Atualiz"/>
    <x v="8"/>
    <x v="0"/>
    <d v="2015-08-10T07:51:00"/>
    <d v="2015-08-12T13:26:00"/>
    <s v="Para os devidos fins."/>
    <d v="1900-01-01T05:35:00"/>
    <x v="1009"/>
    <d v="1900-01-01T00:00:00"/>
    <s v="7:51"/>
  </r>
  <r>
    <x v="0"/>
    <s v="5372/2015 "/>
    <x v="1"/>
    <s v="CCS_ORIGI"/>
    <s v="CCS_Atualiz"/>
    <x v="58"/>
    <x v="0"/>
    <d v="2015-08-12T13:26:00"/>
    <d v="2015-08-12T13:33:00"/>
    <s v="."/>
    <d v="1899-12-30T00:07:00"/>
    <x v="437"/>
    <d v="1899-12-31T00:00:00"/>
    <s v="13:26"/>
  </r>
  <r>
    <x v="0"/>
    <s v="5372/2015 "/>
    <x v="1"/>
    <s v="SECPEG_ORIGI"/>
    <s v="SECPEG_Atualiz"/>
    <x v="59"/>
    <x v="0"/>
    <d v="2015-08-12T13:33:00"/>
    <d v="2015-08-12T19:08:00"/>
    <s v="Para providências."/>
    <d v="1899-12-30T05:35:00"/>
    <x v="569"/>
    <d v="1899-12-31T00:00:00"/>
    <s v="13:33"/>
  </r>
  <r>
    <x v="0"/>
    <s v="5372/2015 "/>
    <x v="1"/>
    <s v="SECADM_ORIGI"/>
    <s v="SECADM_Atualiz"/>
    <x v="4"/>
    <x v="0"/>
    <d v="2015-08-12T19:08:00"/>
    <d v="2015-08-13T19:36:00"/>
    <s v="Para providências."/>
    <d v="1899-12-31T00:28:00"/>
    <x v="1010"/>
    <d v="1900-01-01T00:00:00"/>
    <s v="19:8"/>
  </r>
  <r>
    <x v="0"/>
    <s v="5372/2015 "/>
    <x v="1"/>
    <s v="CLC_ORIGI"/>
    <s v="CLC_Atualiz"/>
    <x v="8"/>
    <x v="0"/>
    <d v="2015-08-13T19:36:00"/>
    <d v="2015-08-14T16:45:00"/>
    <s v="Para verificar outros orçamentos."/>
    <d v="1899-12-30T21:09:00"/>
    <x v="1011"/>
    <d v="1900-01-01T00:00:00"/>
    <s v="19:36"/>
  </r>
  <r>
    <x v="0"/>
    <s v="5372/2015 "/>
    <x v="1"/>
    <s v="SMI_ORIGI"/>
    <s v="ASG_Atualiz"/>
    <x v="57"/>
    <x v="1"/>
    <d v="2015-08-14T16:45:00"/>
    <d v="2015-08-14T17:25:00"/>
    <s v="Para anexar o Projeto B ico em forma de minuta."/>
    <d v="1899-12-30T00:40:00"/>
    <x v="694"/>
    <d v="1899-12-31T00:00:00"/>
    <s v="16:45"/>
  </r>
  <r>
    <x v="0"/>
    <s v="5372/2015 "/>
    <x v="1"/>
    <s v="CLC_ORIGI"/>
    <s v="CLC_Atualiz"/>
    <x v="8"/>
    <x v="0"/>
    <d v="2015-08-14T17:25:00"/>
    <d v="2015-08-24T16:07:00"/>
    <s v="Com projeto b ico em forma de minuta."/>
    <d v="1900-01-08T22:42:00"/>
    <x v="1012"/>
    <d v="1900-01-06T00:00:00"/>
    <s v="17:25"/>
  </r>
  <r>
    <x v="0"/>
    <s v="5372/2015 "/>
    <x v="1"/>
    <s v="SMI_ORIGI"/>
    <s v="ASG_Atualiz"/>
    <x v="57"/>
    <x v="1"/>
    <d v="2015-08-24T16:07:00"/>
    <d v="2015-09-02T18:51:00"/>
    <s v="Segue sugestões(colorido) para alterações e adequações no Termo de referência. Esclareço"/>
    <d v="1900-01-08T02:44:00"/>
    <x v="1013"/>
    <n v="-15"/>
    <s v="16:7"/>
  </r>
  <r>
    <x v="0"/>
    <s v="5372/2015 "/>
    <x v="1"/>
    <s v="CLC_ORIGI"/>
    <s v="CLC_Atualiz"/>
    <x v="8"/>
    <x v="0"/>
    <d v="2015-09-02T18:51:00"/>
    <d v="2015-09-04T18:25:00"/>
    <s v="Com as alterações solicitadas"/>
    <d v="1899-12-31T23:34:00"/>
    <x v="1014"/>
    <d v="1900-01-02T00:00:00"/>
    <s v="18:51"/>
  </r>
  <r>
    <x v="0"/>
    <s v="5372/2015 "/>
    <x v="1"/>
    <s v="SC_ORIGI"/>
    <s v="SC_Atualiz"/>
    <x v="9"/>
    <x v="0"/>
    <d v="2015-09-04T18:25:00"/>
    <d v="2015-09-16T15:57:00"/>
    <s v="Para orçar."/>
    <d v="1900-01-10T21:32:00"/>
    <x v="1015"/>
    <d v="1900-01-06T00:00:00"/>
    <s v="18:25"/>
  </r>
  <r>
    <x v="0"/>
    <s v="5372/2015 "/>
    <x v="1"/>
    <s v="CLC_ORIGI"/>
    <s v="CLC_Atualiz"/>
    <x v="8"/>
    <x v="0"/>
    <d v="2015-09-16T15:57:00"/>
    <d v="2015-09-17T17:17:00"/>
    <s v="Solicito encaminhar ao setro solicitante"/>
    <d v="1899-12-31T01:20:00"/>
    <x v="1016"/>
    <d v="1900-01-01T00:00:00"/>
    <s v="15:57"/>
  </r>
  <r>
    <x v="0"/>
    <s v="5372/2015 "/>
    <x v="1"/>
    <s v="SIASG_ORIGI"/>
    <s v="SIASG_Atualiz"/>
    <x v="39"/>
    <x v="0"/>
    <d v="2015-09-17T17:17:00"/>
    <d v="2015-09-23T19:20:00"/>
    <s v="Para encaminhamento ao Contador contratado."/>
    <d v="1900-01-05T02:03:00"/>
    <x v="1017"/>
    <d v="1900-01-04T00:00:00"/>
    <s v="17:17"/>
  </r>
  <r>
    <x v="0"/>
    <s v="5372/2015 "/>
    <x v="1"/>
    <s v="CLC_ORIGI"/>
    <s v="CLC_Atualiz"/>
    <x v="8"/>
    <x v="0"/>
    <d v="2015-09-23T19:20:00"/>
    <d v="2015-09-24T13:19:00"/>
    <s v="Com Planílha de Formação de Preços elaborada pelo Contador"/>
    <d v="1899-12-30T17:59:00"/>
    <x v="216"/>
    <d v="1900-01-01T00:00:00"/>
    <s v="19:20"/>
  </r>
  <r>
    <x v="0"/>
    <s v="5372/2015 "/>
    <x v="1"/>
    <s v="SC_ORIGI"/>
    <s v="SC_Atualiz"/>
    <x v="9"/>
    <x v="0"/>
    <d v="2015-09-24T13:19:00"/>
    <d v="2015-09-24T17:04:00"/>
    <s v="Para orçar."/>
    <d v="1899-12-30T03:45:00"/>
    <x v="9"/>
    <d v="1899-12-31T00:00:00"/>
    <s v="13:19"/>
  </r>
  <r>
    <x v="0"/>
    <s v="5372/2015 "/>
    <x v="1"/>
    <s v="SIASG_ORIGI"/>
    <s v="SIASG_Atualiz"/>
    <x v="39"/>
    <x v="0"/>
    <d v="2015-09-24T17:04:00"/>
    <d v="2015-09-28T14:25:00"/>
    <s v="A pedido"/>
    <d v="1900-01-02T21:21:00"/>
    <x v="1018"/>
    <d v="1900-01-02T00:00:00"/>
    <s v="17:4"/>
  </r>
  <r>
    <x v="0"/>
    <s v="5372/2015 "/>
    <x v="1"/>
    <s v="CLC_ORIGI"/>
    <s v="CLC_Atualiz"/>
    <x v="8"/>
    <x v="0"/>
    <d v="2015-09-28T14:25:00"/>
    <d v="2015-09-28T16:35:00"/>
    <s v="Com Planilhas Paradigmas anexadas"/>
    <d v="1899-12-30T02:10:00"/>
    <x v="370"/>
    <d v="1899-12-31T00:00:00"/>
    <s v="14:25"/>
  </r>
  <r>
    <x v="0"/>
    <s v="5372/2015 "/>
    <x v="1"/>
    <s v="SC_ORIGI"/>
    <s v="SC_Atualiz"/>
    <x v="9"/>
    <x v="0"/>
    <d v="2015-09-28T16:35:00"/>
    <d v="2015-10-16T14:26:00"/>
    <s v="Para orçar."/>
    <d v="1900-01-16T21:51:00"/>
    <x v="1019"/>
    <n v="-9"/>
    <s v="16:35"/>
  </r>
  <r>
    <x v="0"/>
    <s v="5372/2015 "/>
    <x v="1"/>
    <s v="SMI_ORIGI"/>
    <s v="ASG_Atualiz"/>
    <x v="57"/>
    <x v="1"/>
    <d v="2015-10-16T14:26:00"/>
    <d v="2015-10-21T16:09:00"/>
    <s v="A pedido"/>
    <d v="1900-01-04T01:43:00"/>
    <x v="1020"/>
    <d v="1900-01-03T00:00:00"/>
    <s v="14:26"/>
  </r>
  <r>
    <x v="0"/>
    <s v="5372/2015 "/>
    <x v="1"/>
    <s v="SC_ORIGI"/>
    <s v="SC_Atualiz"/>
    <x v="9"/>
    <x v="0"/>
    <d v="2015-10-21T16:09:00"/>
    <d v="2015-11-05T16:01:00"/>
    <s v="Com as informações sobre as planilhas"/>
    <d v="1900-01-13T23:52:00"/>
    <x v="1021"/>
    <n v="-12"/>
    <s v="16:9"/>
  </r>
  <r>
    <x v="0"/>
    <s v="5372/2015 "/>
    <x v="1"/>
    <s v="CLC_ORIGI"/>
    <s v="CLC_Atualiz"/>
    <x v="8"/>
    <x v="0"/>
    <d v="2015-11-05T16:01:00"/>
    <d v="2015-11-05T17:06:00"/>
    <s v="Com orçamento"/>
    <d v="1899-12-30T01:05:00"/>
    <x v="1022"/>
    <d v="1899-12-31T00:00:00"/>
    <s v="16:1"/>
  </r>
  <r>
    <x v="0"/>
    <s v="5372/2015 "/>
    <x v="1"/>
    <s v="SPO_ORIGI"/>
    <s v="SPO_Atualiz"/>
    <x v="5"/>
    <x v="0"/>
    <d v="2015-11-05T17:06:00"/>
    <d v="2015-11-05T18:09:00"/>
    <s v="Para informar a disponibilidade orçamentária."/>
    <d v="1899-12-30T01:03:00"/>
    <x v="64"/>
    <d v="1899-12-31T00:00:00"/>
    <s v="17:6"/>
  </r>
  <r>
    <x v="0"/>
    <s v="5372/2015 "/>
    <x v="1"/>
    <s v="SMI_ORIGI"/>
    <s v="ASG_Atualiz"/>
    <x v="57"/>
    <x v="1"/>
    <d v="2015-11-05T18:09:00"/>
    <d v="2015-11-09T17:01:00"/>
    <s v="Para providências"/>
    <d v="1900-01-02T22:52:00"/>
    <x v="1023"/>
    <d v="1900-01-02T00:00:00"/>
    <s v="18:9"/>
  </r>
  <r>
    <x v="0"/>
    <s v="5372/2015 "/>
    <x v="1"/>
    <s v="SPO_ORIGI"/>
    <s v="SPO_Atualiz"/>
    <x v="5"/>
    <x v="0"/>
    <d v="2015-11-09T17:01:00"/>
    <d v="2015-11-09T19:16:00"/>
    <s v="Em atendimento ao DOC 210719/2015"/>
    <d v="1899-12-30T02:15:00"/>
    <x v="53"/>
    <d v="1899-12-31T00:00:00"/>
    <s v="17:1"/>
  </r>
  <r>
    <x v="0"/>
    <s v="5372/2015 "/>
    <x v="1"/>
    <s v="CO_ORIGI"/>
    <s v="CO_Atualiz"/>
    <x v="6"/>
    <x v="0"/>
    <d v="2015-11-09T19:16:00"/>
    <d v="2015-11-10T13:23:00"/>
    <s v="Com informação"/>
    <d v="1899-12-30T18:07:00"/>
    <x v="1024"/>
    <d v="1900-01-01T00:00:00"/>
    <s v="19:16"/>
  </r>
  <r>
    <x v="0"/>
    <s v="5372/2015 "/>
    <x v="1"/>
    <s v="SECOFC_ORIGI"/>
    <s v="SECOFC_Atualiz"/>
    <x v="7"/>
    <x v="0"/>
    <d v="2015-11-10T13:23:00"/>
    <d v="2015-11-10T15:06:00"/>
    <s v="Para ciência e encaminhamento."/>
    <d v="1899-12-30T01:43:00"/>
    <x v="12"/>
    <d v="1899-12-31T00:00:00"/>
    <s v="13:23"/>
  </r>
  <r>
    <x v="0"/>
    <s v="5372/2015 "/>
    <x v="1"/>
    <s v="CLC_ORIGI"/>
    <s v="CLC_Atualiz"/>
    <x v="8"/>
    <x v="0"/>
    <d v="2015-11-10T15:06:00"/>
    <d v="2015-11-10T18:33:00"/>
    <s v="Para demais providências."/>
    <d v="1899-12-30T03:27:00"/>
    <x v="1025"/>
    <d v="1899-12-31T00:00:00"/>
    <s v="15:6"/>
  </r>
  <r>
    <x v="0"/>
    <s v="5372/2015 "/>
    <x v="1"/>
    <s v="SC_ORIGI"/>
    <s v="SC_Atualiz"/>
    <x v="9"/>
    <x v="0"/>
    <d v="2015-11-10T18:33:00"/>
    <d v="2015-11-11T16:14:00"/>
    <s v="Para elaborar Termo de Abertura de Licitação."/>
    <d v="1899-12-30T21:41:00"/>
    <x v="1026"/>
    <d v="1900-01-01T00:00:00"/>
    <s v="18:33"/>
  </r>
  <r>
    <x v="0"/>
    <s v="5372/2015 "/>
    <x v="1"/>
    <s v="CLC_ORIGI"/>
    <s v="CLC_Atualiz"/>
    <x v="8"/>
    <x v="0"/>
    <d v="2015-11-11T16:14:00"/>
    <d v="2015-11-11T19:12:00"/>
    <s v="Segue termo de Abertura de Licitação"/>
    <d v="1899-12-30T02:58:00"/>
    <x v="1027"/>
    <d v="1899-12-31T00:00:00"/>
    <s v="16:14"/>
  </r>
  <r>
    <x v="0"/>
    <s v="5372/2015 "/>
    <x v="1"/>
    <s v="SECADM_ORIGI"/>
    <s v="SECADM_Atualiz"/>
    <x v="4"/>
    <x v="0"/>
    <d v="2015-11-11T19:12:00"/>
    <d v="2015-11-12T18:20:00"/>
    <s v="Para autorizar a abertura de licitação."/>
    <d v="1899-12-30T23:08:00"/>
    <x v="1028"/>
    <d v="1900-01-01T00:00:00"/>
    <s v="19:12"/>
  </r>
  <r>
    <x v="0"/>
    <s v="5372/2015 "/>
    <x v="1"/>
    <s v="CLC_ORIGI"/>
    <s v="CLC_Atualiz"/>
    <x v="8"/>
    <x v="0"/>
    <d v="2015-11-12T18:20:00"/>
    <d v="2015-11-13T15:02:00"/>
    <s v="de acordo"/>
    <d v="1899-12-30T20:42:00"/>
    <x v="1029"/>
    <d v="1900-01-01T00:00:00"/>
    <s v="18:20"/>
  </r>
  <r>
    <x v="0"/>
    <s v="5372/2015 "/>
    <x v="1"/>
    <s v="SLIC_ORIGI"/>
    <s v="SLIC_Atualiz"/>
    <x v="27"/>
    <x v="0"/>
    <d v="2015-11-13T15:02:00"/>
    <d v="2015-12-17T17:35:00"/>
    <s v="Para elaborar a minuta do edital."/>
    <d v="1900-02-02T02:33:00"/>
    <x v="1030"/>
    <d v="1900-01-03T00:00:00"/>
    <s v="15:2"/>
  </r>
  <r>
    <x v="0"/>
    <s v="5372/2015 "/>
    <x v="1"/>
    <s v="SPO_ORIGI"/>
    <s v="SPO_Atualiz"/>
    <x v="5"/>
    <x v="0"/>
    <d v="2015-12-17T17:35:00"/>
    <d v="2015-12-17T17:54:00"/>
    <s v="A pedido, após volte."/>
    <d v="1899-12-30T00:19:00"/>
    <x v="387"/>
    <d v="1899-12-31T00:00:00"/>
    <s v="17:35"/>
  </r>
  <r>
    <x v="0"/>
    <s v="5372/2015 "/>
    <x v="1"/>
    <s v="CLC_ORIGI"/>
    <s v="CLC_Atualiz"/>
    <x v="8"/>
    <x v="0"/>
    <d v="2015-12-17T17:54:00"/>
    <d v="2015-12-17T17:58:00"/>
    <s v="Para informar se a licitação será realizada neste exercício."/>
    <d v="1899-12-30T00:04:00"/>
    <x v="446"/>
    <d v="1899-12-31T00:00:00"/>
    <s v="17:54"/>
  </r>
  <r>
    <x v="0"/>
    <s v="5372/2015 "/>
    <x v="1"/>
    <s v="SPO_ORIGI"/>
    <s v="SPO_Atualiz"/>
    <x v="5"/>
    <x v="0"/>
    <d v="2015-12-17T17:58:00"/>
    <d v="2015-12-17T18:12:00"/>
    <s v="Informo que como não foi possível a publicação do edital para esse ano, o contrato origfoi prorrogad"/>
    <d v="1899-12-30T00:14:00"/>
    <x v="774"/>
    <d v="1899-12-31T00:00:00"/>
    <s v="17:58"/>
  </r>
  <r>
    <x v="0"/>
    <s v="5372/2015 "/>
    <x v="1"/>
    <s v="SSG_ORIGI"/>
    <s v="SSG_Atualiz"/>
    <x v="60"/>
    <x v="0"/>
    <d v="2015-12-17T18:12:00"/>
    <d v="2015-12-18T17:27:00"/>
    <s v="Para incluírem o pedido referente a 2016 no SIOFI."/>
    <d v="1899-12-30T23:15:00"/>
    <x v="1031"/>
    <d v="1900-01-01T00:00:00"/>
    <s v="18:12"/>
  </r>
  <r>
    <x v="0"/>
    <s v="5372/2015 "/>
    <x v="1"/>
    <s v="SPO_ORIGI"/>
    <s v="SPO_Atualiz"/>
    <x v="5"/>
    <x v="0"/>
    <d v="2015-12-18T17:27:00"/>
    <d v="2015-12-21T21:06:00"/>
    <s v="em atendimento ao DOC 249135/2015"/>
    <d v="1900-01-02T03:39:00"/>
    <x v="1032"/>
    <d v="1899-12-31T00:00:00"/>
    <s v="17:27"/>
  </r>
  <r>
    <x v="0"/>
    <s v="5372/2015 "/>
    <x v="1"/>
    <s v="CO_ORIGI"/>
    <s v="CO_Atualiz"/>
    <x v="6"/>
    <x v="0"/>
    <d v="2015-12-21T21:06:00"/>
    <d v="2015-12-22T12:27:00"/>
    <s v="Com informação"/>
    <d v="1899-12-30T15:21:00"/>
    <x v="1033"/>
    <d v="1899-12-30T00:00:00"/>
    <s v="21:6"/>
  </r>
  <r>
    <x v="0"/>
    <s v="5372/2015 "/>
    <x v="1"/>
    <s v="SECOFC_ORIGI"/>
    <s v="SECOFC_Atualiz"/>
    <x v="7"/>
    <x v="0"/>
    <d v="2015-12-22T12:27:00"/>
    <d v="2015-12-22T14:07:00"/>
    <s v="Para ciência e encaminhamento."/>
    <d v="1899-12-30T01:40:00"/>
    <x v="236"/>
    <d v="1899-12-30T00:00:00"/>
    <s v="12:27"/>
  </r>
  <r>
    <x v="0"/>
    <s v="5372/2015 "/>
    <x v="1"/>
    <s v="DG_ORIGI"/>
    <s v="DG_Atualiz"/>
    <x v="1"/>
    <x v="0"/>
    <d v="2015-12-22T14:07:00"/>
    <d v="2015-12-22T15:20:00"/>
    <s v="Para demais providências"/>
    <d v="1899-12-30T01:13:00"/>
    <x v="1034"/>
    <d v="1899-12-30T00:00:00"/>
    <s v="14:7"/>
  </r>
  <r>
    <x v="0"/>
    <s v="5372/2015 "/>
    <x v="1"/>
    <s v="CLC_ORIGI"/>
    <s v="CLC_Atualiz"/>
    <x v="8"/>
    <x v="0"/>
    <d v="2015-12-22T15:20:00"/>
    <d v="2015-12-22T17:38:00"/>
    <s v="A pedido."/>
    <d v="1899-12-30T02:18:00"/>
    <x v="103"/>
    <d v="1899-12-30T00:00:00"/>
    <s v="15:20"/>
  </r>
  <r>
    <x v="0"/>
    <s v="5372/2015 "/>
    <x v="1"/>
    <s v="SLIC_ORIGI"/>
    <s v="SLIC_Atualiz"/>
    <x v="27"/>
    <x v="0"/>
    <d v="2015-12-22T17:38:00"/>
    <d v="2015-12-23T14:08:00"/>
    <s v="Para elaborar minuta do Edital de Licitação na modalidade Pregão Eletrônico."/>
    <d v="1899-12-30T20:30:00"/>
    <x v="1035"/>
    <d v="1899-12-30T00:00:00"/>
    <s v="17:38"/>
  </r>
  <r>
    <x v="0"/>
    <s v="5372/2015 "/>
    <x v="1"/>
    <s v="SCON_ORIGI"/>
    <s v="SCON_Atualiz"/>
    <x v="10"/>
    <x v="0"/>
    <d v="2015-12-23T14:08:00"/>
    <d v="2016-01-08T16:37:00"/>
    <s v="Para elaboração da minuta contratual."/>
    <d v="1900-01-15T02:29:00"/>
    <x v="1036"/>
    <d v="1900-08-10T00:00:00"/>
    <s v="14:8"/>
  </r>
  <r>
    <x v="0"/>
    <s v="5372/2015 "/>
    <x v="1"/>
    <s v="SLIC_ORIGI"/>
    <s v="SLIC_Atualiz"/>
    <x v="27"/>
    <x v="0"/>
    <d v="2016-01-08T16:37:00"/>
    <d v="2016-01-08T16:52:00"/>
    <s v="Elaborada minuta do contrato."/>
    <d v="1899-12-30T00:15:00"/>
    <x v="131"/>
    <d v="1899-12-31T00:00:00"/>
    <s v="16:37"/>
  </r>
  <r>
    <x v="0"/>
    <s v="5372/2015 "/>
    <x v="1"/>
    <s v="SCON_ORIGI"/>
    <s v="SCON_Atualiz"/>
    <x v="10"/>
    <x v="0"/>
    <d v="2016-01-08T16:52:00"/>
    <d v="2016-01-08T16:53:00"/>
    <s v="xxx"/>
    <d v="1899-12-30T00:01:00"/>
    <x v="828"/>
    <d v="1899-12-31T00:00:00"/>
    <s v="16:52"/>
  </r>
  <r>
    <x v="0"/>
    <s v="5372/2015 "/>
    <x v="1"/>
    <s v="SLIC_ORIGI"/>
    <s v="SLIC_Atualiz"/>
    <x v="27"/>
    <x v="0"/>
    <d v="2016-01-08T16:53:00"/>
    <d v="2016-01-11T13:53:00"/>
    <s v="xxx"/>
    <d v="1900-01-01T21:00:00"/>
    <x v="1037"/>
    <d v="1900-01-01T00:00:00"/>
    <s v="16:53"/>
  </r>
  <r>
    <x v="0"/>
    <s v="5372/2015 "/>
    <x v="1"/>
    <s v="CLC_ORIGI"/>
    <s v="CLC_Atualiz"/>
    <x v="8"/>
    <x v="0"/>
    <d v="2016-01-11T13:53:00"/>
    <d v="2016-01-11T15:29:00"/>
    <s v="Seguem edital e demais anexos, para análise e encaminhamento."/>
    <d v="1899-12-30T01:36:00"/>
    <x v="505"/>
    <d v="1899-12-31T00:00:00"/>
    <s v="13:53"/>
  </r>
  <r>
    <x v="0"/>
    <s v="5372/2015 "/>
    <x v="1"/>
    <s v="SECADM_ORIGI"/>
    <s v="SECADM_Atualiz"/>
    <x v="4"/>
    <x v="0"/>
    <d v="2016-01-11T15:29:00"/>
    <d v="2016-01-12T17:27:00"/>
    <s v="Para análise das minutas do Edital e anexos."/>
    <d v="1899-12-31T01:58:00"/>
    <x v="1038"/>
    <d v="1900-01-01T00:00:00"/>
    <s v="15:29"/>
  </r>
  <r>
    <x v="0"/>
    <s v="5372/2015 "/>
    <x v="1"/>
    <s v="CLC_ORIGI"/>
    <s v="CLC_Atualiz"/>
    <x v="8"/>
    <x v="0"/>
    <d v="2016-01-12T17:27:00"/>
    <d v="2016-01-18T16:58:00"/>
    <s v="Para informar."/>
    <d v="1900-01-04T23:31:00"/>
    <x v="1039"/>
    <d v="1900-01-04T00:00:00"/>
    <s v="17:27"/>
  </r>
  <r>
    <x v="0"/>
    <s v="5372/2015 "/>
    <x v="1"/>
    <s v="SSG_ORIGI"/>
    <s v="SSG_Atualiz"/>
    <x v="60"/>
    <x v="0"/>
    <d v="2016-01-18T16:58:00"/>
    <d v="2016-02-02T18:09:00"/>
    <s v="Para informar"/>
    <d v="1900-01-14T01:11:00"/>
    <x v="1040"/>
    <n v="-11"/>
    <s v="16:58"/>
  </r>
  <r>
    <x v="0"/>
    <s v="5372/2015 "/>
    <x v="1"/>
    <s v="CLC_ORIGI"/>
    <s v="CLC_Atualiz"/>
    <x v="8"/>
    <x v="0"/>
    <d v="2016-02-02T18:09:00"/>
    <d v="2016-02-03T14:40:00"/>
    <s v="Tendo em vista"/>
    <d v="1899-12-30T20:31:00"/>
    <x v="175"/>
    <d v="1900-01-01T00:00:00"/>
    <s v="18:9"/>
  </r>
  <r>
    <x v="0"/>
    <s v="5372/2015 "/>
    <x v="1"/>
    <s v="SECADM_ORIGI"/>
    <s v="SECADM_Atualiz"/>
    <x v="4"/>
    <x v="0"/>
    <d v="2016-02-03T14:40:00"/>
    <d v="2016-02-11T13:27:00"/>
    <s v="Para análise."/>
    <d v="1900-01-06T22:47:00"/>
    <x v="1041"/>
    <d v="1900-01-04T00:00:00"/>
    <s v="14:40"/>
  </r>
  <r>
    <x v="0"/>
    <s v="5372/2015 "/>
    <x v="1"/>
    <s v="CPL_ORIGI"/>
    <s v="CPL_Atualiz"/>
    <x v="11"/>
    <x v="0"/>
    <d v="2016-02-11T13:27:00"/>
    <d v="2016-02-11T19:40:00"/>
    <s v="Para análise do edital e anexos."/>
    <d v="1899-12-30T06:13:00"/>
    <x v="1042"/>
    <d v="1899-12-31T00:00:00"/>
    <s v="13:27"/>
  </r>
  <r>
    <x v="0"/>
    <s v="5372/2015 "/>
    <x v="1"/>
    <s v="ASSDG_ORIGI"/>
    <s v="ASSDG_Atualiz"/>
    <x v="12"/>
    <x v="0"/>
    <d v="2016-02-11T19:40:00"/>
    <d v="2016-02-12T15:53:00"/>
    <s v="Para análise e aprovação."/>
    <d v="1899-12-30T20:13:00"/>
    <x v="319"/>
    <d v="1900-01-01T00:00:00"/>
    <s v="19:40"/>
  </r>
  <r>
    <x v="0"/>
    <s v="5372/2015 "/>
    <x v="1"/>
    <s v="DG_ORIGI"/>
    <s v="DG_Atualiz"/>
    <x v="1"/>
    <x v="0"/>
    <d v="2016-02-12T15:53:00"/>
    <d v="2016-02-12T16:18:00"/>
    <s v="Com a análise da minuta do edital de licitação"/>
    <d v="1899-12-30T00:25:00"/>
    <x v="196"/>
    <d v="1899-12-31T00:00:00"/>
    <s v="15:53"/>
  </r>
  <r>
    <x v="0"/>
    <s v="5372/2015 "/>
    <x v="1"/>
    <s v="SLIC_ORIGI"/>
    <s v="SLIC_Atualiz"/>
    <x v="27"/>
    <x v="0"/>
    <d v="2016-02-12T16:18:00"/>
    <d v="2016-02-17T17:18:00"/>
    <s v="À Seção de Licitações."/>
    <d v="1900-01-04T01:00:00"/>
    <x v="1043"/>
    <d v="1900-01-03T00:00:00"/>
    <s v="16:18"/>
  </r>
  <r>
    <x v="0"/>
    <s v="5372/2015 "/>
    <x v="1"/>
    <s v="CLC_ORIGI"/>
    <s v="CLC_Atualiz"/>
    <x v="8"/>
    <x v="0"/>
    <d v="2016-02-17T17:18:00"/>
    <d v="2016-02-17T20:21:00"/>
    <s v="Para análise e encaminhamento."/>
    <d v="1899-12-30T03:03:00"/>
    <x v="1044"/>
    <d v="1899-12-31T00:00:00"/>
    <s v="17:18"/>
  </r>
  <r>
    <x v="0"/>
    <s v="5372/2015 "/>
    <x v="1"/>
    <s v="SSG_ORIGI"/>
    <s v="SSG_Atualiz"/>
    <x v="60"/>
    <x v="0"/>
    <d v="2016-02-17T20:21:00"/>
    <d v="2016-03-02T17:41:00"/>
    <s v="Para informar e dar providências."/>
    <d v="1900-01-12T21:20:00"/>
    <x v="1045"/>
    <n v="-12"/>
    <s v="20:21"/>
  </r>
  <r>
    <x v="0"/>
    <s v="5372/2015 "/>
    <x v="1"/>
    <s v="CLC_ORIGI"/>
    <s v="CLC_Atualiz"/>
    <x v="8"/>
    <x v="0"/>
    <d v="2016-03-02T17:41:00"/>
    <d v="2016-03-04T18:13:00"/>
    <s v="Sol"/>
    <d v="1900-01-01T00:32:00"/>
    <x v="1046"/>
    <d v="1900-01-02T00:00:00"/>
    <s v="17:41"/>
  </r>
  <r>
    <x v="0"/>
    <s v="5372/2015 "/>
    <x v="1"/>
    <s v="SSG_ORIGI"/>
    <s v="SSG_Atualiz"/>
    <x v="60"/>
    <x v="0"/>
    <d v="2016-03-04T18:13:00"/>
    <d v="2016-03-11T16:02:00"/>
    <s v="Par solicitar a prorrogação no processo original."/>
    <d v="1900-01-05T21:49:00"/>
    <x v="1047"/>
    <d v="1900-01-05T00:00:00"/>
    <s v="18:13"/>
  </r>
  <r>
    <x v="0"/>
    <s v="5372/2015 "/>
    <x v="1"/>
    <s v="SECADM_ORIGI"/>
    <s v="SECADM_Atualiz"/>
    <x v="4"/>
    <x v="0"/>
    <d v="2016-03-11T16:02:00"/>
    <d v="2016-03-14T21:24:00"/>
    <s v="Para dar procedimento a solicitação de contratação. Atendido o doc 41620/2016"/>
    <d v="1900-01-02T05:22:00"/>
    <x v="1048"/>
    <d v="1900-01-01T00:00:00"/>
    <s v="16:2"/>
  </r>
  <r>
    <x v="0"/>
    <s v="5372/2015 "/>
    <x v="1"/>
    <s v="SSG_ORIGI"/>
    <s v="SSG_Atualiz"/>
    <x v="60"/>
    <x v="0"/>
    <d v="2016-03-14T21:24:00"/>
    <d v="2016-03-16T13:53:00"/>
    <s v="Para anexar a nova CCT"/>
    <d v="1899-12-31T16:29:00"/>
    <x v="1049"/>
    <d v="1900-01-02T00:00:00"/>
    <s v="21:24"/>
  </r>
  <r>
    <x v="0"/>
    <s v="5372/2015 "/>
    <x v="1"/>
    <s v="SECADM_ORIGI"/>
    <s v="SECADM_Atualiz"/>
    <x v="4"/>
    <x v="0"/>
    <d v="2016-03-16T13:53:00"/>
    <d v="2016-03-23T16:15:00"/>
    <s v="Tendo em vista ainda estar em andamento o fechamento da convenção de 2016 a STIGPR encaminhou o ofíc"/>
    <d v="1900-01-06T02:22:00"/>
    <x v="1050"/>
    <d v="1900-01-04T00:00:00"/>
    <s v="13:53"/>
  </r>
  <r>
    <x v="0"/>
    <s v="5372/2015 "/>
    <x v="1"/>
    <s v="SSG_ORIGI"/>
    <s v="SSG_Atualiz"/>
    <x v="60"/>
    <x v="0"/>
    <d v="2016-03-23T16:15:00"/>
    <d v="2016-04-12T13:39:00"/>
    <s v="Conforme despacho exarado no doc.048108 segue à Seção de Compras"/>
    <d v="1900-01-18T21:24:00"/>
    <x v="1051"/>
    <n v="-8"/>
    <s v="16:15"/>
  </r>
  <r>
    <x v="0"/>
    <s v="5372/2015 "/>
    <x v="1"/>
    <s v="SECADM_ORIGI"/>
    <s v="SECADM_Atualiz"/>
    <x v="4"/>
    <x v="0"/>
    <d v="2016-04-12T13:39:00"/>
    <d v="2016-04-12T16:06:00"/>
    <s v="Com a Convenção Coletiva 2016"/>
    <d v="1899-12-30T02:27:00"/>
    <x v="426"/>
    <d v="1899-12-31T00:00:00"/>
    <s v="13:39"/>
  </r>
  <r>
    <x v="0"/>
    <s v="5372/2015 "/>
    <x v="1"/>
    <s v="CLC_ORIGI"/>
    <s v="CLC_Atualiz"/>
    <x v="8"/>
    <x v="0"/>
    <d v="2016-04-12T16:06:00"/>
    <d v="2016-04-14T17:05:00"/>
    <s v="Para readequação ao projeto b ico tendo em vista a Convenção Coletiva de Trabalho apresentada no do"/>
    <d v="1900-01-01T00:59:00"/>
    <x v="1052"/>
    <d v="1900-01-02T00:00:00"/>
    <s v="16:6"/>
  </r>
  <r>
    <x v="0"/>
    <s v="5372/2015 "/>
    <x v="1"/>
    <s v="SASG_ORIGI"/>
    <s v="SASG_Atualiz"/>
    <x v="19"/>
    <x v="0"/>
    <d v="2016-04-14T17:05:00"/>
    <d v="2016-04-19T16:55:00"/>
    <s v="Para encaminhar ao contador e readequar a planilha paradigma de contratação de serviço terceirizado."/>
    <d v="1900-01-03T23:50:00"/>
    <x v="1053"/>
    <d v="1900-01-03T00:00:00"/>
    <s v="17:5"/>
  </r>
  <r>
    <x v="0"/>
    <s v="5372/2015 "/>
    <x v="1"/>
    <s v="SC_ORIGI"/>
    <s v="SC_Atualiz"/>
    <x v="9"/>
    <x v="0"/>
    <d v="2016-04-19T16:55:00"/>
    <d v="2016-04-22T16:37:00"/>
    <s v="Para orçar."/>
    <d v="1900-01-01T23:42:00"/>
    <x v="1054"/>
    <d v="1900-01-02T00:00:00"/>
    <s v="16:55"/>
  </r>
  <r>
    <x v="0"/>
    <s v="5372/2015 "/>
    <x v="1"/>
    <s v="SASG_ORIGI"/>
    <s v="SASG_Atualiz"/>
    <x v="19"/>
    <x v="0"/>
    <d v="2016-04-22T16:37:00"/>
    <d v="2016-04-29T13:30:00"/>
    <s v="Para retificação das planilhas"/>
    <d v="1900-01-05T20:53:00"/>
    <x v="1055"/>
    <d v="1900-01-05T00:00:00"/>
    <s v="16:37"/>
  </r>
  <r>
    <x v="0"/>
    <s v="5372/2015 "/>
    <x v="1"/>
    <s v="SC_ORIGI"/>
    <s v="SC_Atualiz"/>
    <x v="9"/>
    <x v="0"/>
    <d v="2016-04-29T13:30:00"/>
    <d v="2016-05-03T17:35:00"/>
    <s v="Com EPI"/>
    <d v="1900-01-03T04:05:00"/>
    <x v="1056"/>
    <n v="-17"/>
    <s v="13:30"/>
  </r>
  <r>
    <x v="0"/>
    <s v="5372/2015 "/>
    <x v="1"/>
    <s v="SSG_ORIGI"/>
    <s v="SSG_Atualiz"/>
    <x v="60"/>
    <x v="0"/>
    <d v="2016-05-03T17:35:00"/>
    <d v="2016-05-03T18:23:00"/>
    <s v="Para análise"/>
    <d v="1899-12-30T00:48:00"/>
    <x v="76"/>
    <d v="1899-12-31T00:00:00"/>
    <s v="17:35"/>
  </r>
  <r>
    <x v="0"/>
    <s v="5372/2015 "/>
    <x v="1"/>
    <s v="SC_ORIGI"/>
    <s v="SC_Atualiz"/>
    <x v="9"/>
    <x v="0"/>
    <d v="2016-05-03T18:23:00"/>
    <d v="2016-05-04T15:54:00"/>
    <s v="Conforme o solicitado no doc 82211/2016"/>
    <d v="1899-12-30T21:31:00"/>
    <x v="1057"/>
    <d v="1900-01-01T00:00:00"/>
    <s v="18:23"/>
  </r>
  <r>
    <x v="0"/>
    <s v="5372/2015 "/>
    <x v="1"/>
    <s v="SASG_ORIGI"/>
    <s v="SASG_Atualiz"/>
    <x v="19"/>
    <x v="0"/>
    <d v="2016-05-04T15:54:00"/>
    <d v="2016-05-04T17:29:00"/>
    <s v="para alteração de planilhas"/>
    <d v="1899-12-30T01:35:00"/>
    <x v="450"/>
    <d v="1899-12-31T00:00:00"/>
    <s v="15:54"/>
  </r>
  <r>
    <x v="0"/>
    <s v="5372/2015 "/>
    <x v="1"/>
    <s v="SC_ORIGI"/>
    <s v="SC_Atualiz"/>
    <x v="9"/>
    <x v="0"/>
    <d v="2016-05-04T17:29:00"/>
    <d v="2016-05-31T16:15:00"/>
    <s v="Para orçamentos."/>
    <d v="1900-01-25T22:46:00"/>
    <x v="1058"/>
    <d v="1900-01-17T00:00:00"/>
    <s v="17:29"/>
  </r>
  <r>
    <x v="0"/>
    <s v="5372/2015 "/>
    <x v="1"/>
    <s v="CLC_ORIGI"/>
    <s v="CLC_Atualiz"/>
    <x v="8"/>
    <x v="0"/>
    <d v="2016-05-31T16:15:00"/>
    <d v="2016-06-01T16:34:00"/>
    <s v="COTAÇÕES DE PREÇOS"/>
    <d v="1899-12-31T00:19:00"/>
    <x v="853"/>
    <n v="-23"/>
    <s v="16:15"/>
  </r>
  <r>
    <x v="0"/>
    <s v="5372/2015 "/>
    <x v="1"/>
    <s v="SPO_ORIGI"/>
    <s v="SPO_Atualiz"/>
    <x v="5"/>
    <x v="0"/>
    <d v="2016-06-01T16:34:00"/>
    <d v="2016-06-06T12:30:00"/>
    <s v="Para informar disponibilidade orçamentária."/>
    <d v="1900-01-03T19:56:00"/>
    <x v="1059"/>
    <d v="1900-01-03T00:00:00"/>
    <s v="16:34"/>
  </r>
  <r>
    <x v="0"/>
    <s v="5372/2015 "/>
    <x v="1"/>
    <s v="CO_ORIGI"/>
    <s v="CO_Atualiz"/>
    <x v="6"/>
    <x v="0"/>
    <d v="2016-06-06T12:30:00"/>
    <d v="2016-06-06T17:13:00"/>
    <s v="Com a informação"/>
    <d v="1899-12-30T04:43:00"/>
    <x v="1060"/>
    <d v="1899-12-31T00:00:00"/>
    <s v="12:30"/>
  </r>
  <r>
    <x v="0"/>
    <s v="5372/2015 "/>
    <x v="1"/>
    <s v="SECOFC_ORIGI"/>
    <s v="SECOFC_Atualiz"/>
    <x v="7"/>
    <x v="0"/>
    <d v="2016-06-06T17:13:00"/>
    <d v="2016-06-06T20:20:00"/>
    <s v="Para ciência e encaminhamento."/>
    <d v="1899-12-30T03:07:00"/>
    <x v="1061"/>
    <d v="1899-12-31T00:00:00"/>
    <s v="17:13"/>
  </r>
  <r>
    <x v="0"/>
    <s v="5372/2015 "/>
    <x v="1"/>
    <s v="CLC_ORIGI"/>
    <s v="CLC_Atualiz"/>
    <x v="8"/>
    <x v="0"/>
    <d v="2016-06-06T20:20:00"/>
    <d v="2016-06-23T19:25:00"/>
    <s v="Para demais providências."/>
    <d v="1900-01-15T23:05:00"/>
    <x v="1062"/>
    <d v="1900-01-13T00:00:00"/>
    <s v="20:20"/>
  </r>
  <r>
    <x v="0"/>
    <s v="5372/2015 "/>
    <x v="1"/>
    <s v="SECADM_ORIGI"/>
    <s v="SECADM_Atualiz"/>
    <x v="4"/>
    <x v="0"/>
    <d v="2016-06-23T19:25:00"/>
    <d v="2016-06-24T17:34:00"/>
    <s v="Solicito encaminhamento à COGSA, para revisão do Projeto B ico."/>
    <d v="1899-12-30T22:09:00"/>
    <x v="1063"/>
    <d v="1900-01-01T00:00:00"/>
    <s v="19:25"/>
  </r>
  <r>
    <x v="0"/>
    <s v="5372/2015 "/>
    <x v="1"/>
    <s v="CSTA_ORIGI"/>
    <s v="CSTA_Atualiz"/>
    <x v="17"/>
    <x v="1"/>
    <d v="2016-06-24T17:34:00"/>
    <d v="2016-06-27T16:04:00"/>
    <s v="Para providências quanto ao apontado pela Coordenadoria de Licitações e Contratos."/>
    <d v="1900-01-01T22:30:00"/>
    <x v="1064"/>
    <d v="1900-01-01T00:00:00"/>
    <s v="17:34"/>
  </r>
  <r>
    <x v="0"/>
    <s v="5372/2015 "/>
    <x v="1"/>
    <s v="SSG_ORIGI"/>
    <s v="SSG_Atualiz"/>
    <x v="60"/>
    <x v="0"/>
    <d v="2016-06-27T16:04:00"/>
    <d v="2016-06-28T16:24:00"/>
    <s v="Para informar"/>
    <d v="1899-12-31T00:20:00"/>
    <x v="1065"/>
    <d v="1900-01-01T00:00:00"/>
    <s v="16:4"/>
  </r>
  <r>
    <x v="0"/>
    <s v="5372/2015 "/>
    <x v="1"/>
    <s v="CSTA_ORIGI"/>
    <s v="CSTA_Atualiz"/>
    <x v="17"/>
    <x v="1"/>
    <d v="2016-06-28T16:24:00"/>
    <d v="2016-08-19T14:57:00"/>
    <s v="Com as informações."/>
    <d v="1900-02-19T22:33:00"/>
    <x v="1066"/>
    <n v="-6"/>
    <s v="16:24"/>
  </r>
  <r>
    <x v="0"/>
    <s v="5372/2015 "/>
    <x v="1"/>
    <s v="SPO_ORIGI"/>
    <s v="SPO_Atualiz"/>
    <x v="5"/>
    <x v="0"/>
    <d v="2016-08-19T14:57:00"/>
    <d v="2016-08-19T15:37:00"/>
    <s v="Para anulação de Pre-Empenho"/>
    <d v="1899-12-30T00:40:00"/>
    <x v="264"/>
    <d v="1899-12-31T00:00:00"/>
    <s v="14:57"/>
  </r>
  <r>
    <x v="0"/>
    <s v="5372/2015 "/>
    <x v="1"/>
    <s v="CO_ORIGI"/>
    <s v="CO_Atualiz"/>
    <x v="6"/>
    <x v="0"/>
    <d v="2016-08-19T15:37:00"/>
    <d v="2016-08-19T18:32:00"/>
    <s v="Para ciência e encaminhamento"/>
    <d v="1899-12-30T02:55:00"/>
    <x v="112"/>
    <d v="1899-12-31T00:00:00"/>
    <s v="15:37"/>
  </r>
  <r>
    <x v="0"/>
    <s v="5372/2015 "/>
    <x v="1"/>
    <s v="CSTA_ORIGI"/>
    <s v="CSTA_Atualiz"/>
    <x v="17"/>
    <x v="1"/>
    <d v="2016-08-19T18:32:00"/>
    <d v="2016-09-09T17:48:00"/>
    <s v="Com a anulação dos pré-empenhos."/>
    <d v="1900-01-19T23:16:00"/>
    <x v="1067"/>
    <n v="-7"/>
    <s v="18:32"/>
  </r>
  <r>
    <x v="1"/>
    <s v="5372/2015 "/>
    <x v="1"/>
    <s v="SECGS_ORIGI"/>
    <s v="SECGS_Atualiz"/>
    <x v="18"/>
    <x v="1"/>
    <d v="2016-09-09T17:48:00"/>
    <d v="2016-09-12T15:55:00"/>
    <s v="Para análise"/>
    <d v="1900-01-01T22:07:00"/>
    <x v="1068"/>
    <d v="1900-01-01T00:00:00"/>
    <s v="17:48"/>
  </r>
  <r>
    <x v="0"/>
    <s v="5372/2015 "/>
    <x v="1"/>
    <s v="CSTA_ORIGI"/>
    <s v="CSTA_Atualiz"/>
    <x v="17"/>
    <x v="1"/>
    <d v="2016-09-12T15:55:00"/>
    <d v="2016-09-19T15:28:00"/>
    <s v="PB"/>
    <d v="1900-01-05T23:33:00"/>
    <x v="1069"/>
    <d v="1900-01-05T00:00:00"/>
    <s v="15:55"/>
  </r>
  <r>
    <x v="1"/>
    <s v="5372/2015 "/>
    <x v="1"/>
    <s v="SECGS_ORIGI"/>
    <s v="SECGS_Atualiz"/>
    <x v="18"/>
    <x v="1"/>
    <d v="2016-09-19T15:28:00"/>
    <d v="2016-09-19T16:29:00"/>
    <s v="Para análise do Termo de Referência para a contratação de mão de obras para serviços gráficos."/>
    <d v="1899-12-30T01:01:00"/>
    <x v="655"/>
    <d v="1899-12-31T00:00:00"/>
    <s v="15:28"/>
  </r>
  <r>
    <x v="0"/>
    <s v="5372/2015 "/>
    <x v="1"/>
    <s v="CLC_ORIGI"/>
    <s v="CLC_Atualiz"/>
    <x v="8"/>
    <x v="0"/>
    <d v="2016-09-19T16:29:00"/>
    <d v="2016-09-22T18:02:00"/>
    <s v="Solicitamos os trÃ¢mites necessÃ¡rios Ã  licitaÃ§Ã£o pertinente aos serviÃ§os grÃ¡ficos prestados de forma."/>
    <d v="1900-01-02T01:33:00"/>
    <x v="1070"/>
    <d v="1900-01-03T00:00:00"/>
    <s v="16:29"/>
  </r>
  <r>
    <x v="0"/>
    <s v="5372/2015 "/>
    <x v="1"/>
    <s v="CSTA_ORIGI"/>
    <s v="CSTA_Atualiz"/>
    <x v="17"/>
    <x v="1"/>
    <d v="2016-09-22T18:02:00"/>
    <d v="2016-09-25T15:08:00"/>
    <s v="À CSTA: com sugestões quanto ao Termo de Referência e consultas."/>
    <d v="1900-01-01T21:06:00"/>
    <x v="1071"/>
    <d v="1900-01-01T00:00:00"/>
    <s v="18:2"/>
  </r>
  <r>
    <x v="1"/>
    <s v="5372/2015 "/>
    <x v="1"/>
    <s v="SECGS_ORIGI"/>
    <s v="SECGS_Atualiz"/>
    <x v="18"/>
    <x v="1"/>
    <d v="2016-09-25T15:08:00"/>
    <d v="2016-09-26T12:12:00"/>
    <s v="Para análise e encaminhamento."/>
    <d v="1899-12-30T21:04:00"/>
    <x v="1072"/>
    <d v="1899-12-31T00:00:00"/>
    <s v="15:8"/>
  </r>
  <r>
    <x v="0"/>
    <s v="5372/2015 "/>
    <x v="1"/>
    <s v="CSTA_ORIGI"/>
    <s v="CSTA_Atualiz"/>
    <x v="17"/>
    <x v="1"/>
    <d v="2016-09-26T12:12:00"/>
    <d v="2016-09-26T12:30:00"/>
    <s v="Para incluir o projeto bÃ¡sico como minuta, com as alteraÃ§Ãµes propostas pela CLC e julgadas pertin"/>
    <d v="1899-12-30T00:18:00"/>
    <x v="404"/>
    <d v="1899-12-31T00:00:00"/>
    <s v="12:12"/>
  </r>
  <r>
    <x v="1"/>
    <s v="5372/2015 "/>
    <x v="1"/>
    <s v="SECGS_ORIGI"/>
    <s v="SECGS_Atualiz"/>
    <x v="18"/>
    <x v="1"/>
    <d v="2016-09-26T12:30:00"/>
    <d v="2016-09-26T13:39:00"/>
    <s v="Com as minutas"/>
    <d v="1899-12-30T01:09:00"/>
    <x v="630"/>
    <d v="1899-12-31T00:00:00"/>
    <s v="12:30"/>
  </r>
  <r>
    <x v="0"/>
    <s v="5372/2015 "/>
    <x v="1"/>
    <s v="CSTA_ORIGI"/>
    <s v="CSTA_Atualiz"/>
    <x v="17"/>
    <x v="1"/>
    <d v="2016-09-26T13:39:00"/>
    <d v="2016-09-26T14:43:00"/>
    <s v="informar"/>
    <d v="1899-12-30T01:04:00"/>
    <x v="638"/>
    <d v="1899-12-31T00:00:00"/>
    <s v="13:39"/>
  </r>
  <r>
    <x v="1"/>
    <s v="5372/2015 "/>
    <x v="1"/>
    <s v="SECGS_ORIGI"/>
    <s v="SECGS_Atualiz"/>
    <x v="18"/>
    <x v="1"/>
    <d v="2016-09-26T14:43:00"/>
    <d v="2016-09-26T18:04:00"/>
    <s v="Para análise"/>
    <d v="1899-12-30T03:21:00"/>
    <x v="683"/>
    <d v="1899-12-31T00:00:00"/>
    <s v="14:43"/>
  </r>
  <r>
    <x v="0"/>
    <s v="5372/2015 "/>
    <x v="1"/>
    <s v="CLC_ORIGI"/>
    <s v="CLC_Atualiz"/>
    <x v="8"/>
    <x v="0"/>
    <d v="2016-09-26T18:04:00"/>
    <d v="2016-09-28T18:40:00"/>
    <s v="Solicito dar continuidade aos trÃ¢mites pertinentes Ã  contrataÃ§Ã£o, haja vista o prazo restrito para o"/>
    <d v="1900-01-01T00:36:00"/>
    <x v="1073"/>
    <d v="1900-01-02T00:00:00"/>
    <s v="18:4"/>
  </r>
  <r>
    <x v="0"/>
    <s v="5372/2015 "/>
    <x v="1"/>
    <s v="SASG_ORIGI"/>
    <s v="SASG_Atualiz"/>
    <x v="19"/>
    <x v="0"/>
    <d v="2016-09-28T18:40:00"/>
    <d v="2016-09-29T15:27:00"/>
    <s v="À SASG: para averiguar quanto à necessidade de readequação das planilhas paradigmas."/>
    <d v="1899-12-30T20:47:00"/>
    <x v="1074"/>
    <d v="1900-01-01T00:00:00"/>
    <s v="18:40"/>
  </r>
  <r>
    <x v="0"/>
    <s v="5372/2015 "/>
    <x v="1"/>
    <s v="CSTA_ORIGI"/>
    <s v="CSTA_Atualiz"/>
    <x v="17"/>
    <x v="1"/>
    <d v="2016-09-29T15:27:00"/>
    <d v="2016-10-05T15:43:00"/>
    <s v="À pedido"/>
    <d v="1900-01-05T00:16:00"/>
    <x v="1075"/>
    <n v="-17"/>
    <s v="15:27"/>
  </r>
  <r>
    <x v="1"/>
    <s v="5372/2015 "/>
    <x v="1"/>
    <s v="SECGS_ORIGI"/>
    <s v="SECGS_Atualiz"/>
    <x v="18"/>
    <x v="1"/>
    <d v="2016-10-05T15:43:00"/>
    <d v="2016-10-06T12:25:00"/>
    <s v="Para análise"/>
    <d v="1899-12-30T20:42:00"/>
    <x v="1029"/>
    <d v="1900-01-01T00:00:00"/>
    <s v="15:43"/>
  </r>
  <r>
    <x v="0"/>
    <s v="5372/2015 "/>
    <x v="1"/>
    <s v="SASG_ORIGI"/>
    <s v="SASG_Atualiz"/>
    <x v="19"/>
    <x v="0"/>
    <d v="2016-10-06T12:25:00"/>
    <d v="2016-10-18T18:56:00"/>
    <s v="Para verificar / atualizar planilha paradigma por meio da contratada, cfe despacho da CLC."/>
    <d v="1900-01-11T06:31:00"/>
    <x v="1076"/>
    <d v="1900-01-07T00:00:00"/>
    <s v="12:25"/>
  </r>
  <r>
    <x v="0"/>
    <s v="5372/2015 "/>
    <x v="1"/>
    <s v="CLC_ORIGI"/>
    <s v="CLC_Atualiz"/>
    <x v="8"/>
    <x v="0"/>
    <d v="2016-10-18T18:56:00"/>
    <d v="2016-11-09T15:07:00"/>
    <s v="COM PLANILHA PARADIGMA ADAPTADA AO TERMO DE REFERÃŠNCIA DE 05/10/2016"/>
    <d v="1900-01-20T20:11:00"/>
    <x v="1077"/>
    <n v="-6"/>
    <s v="18:56"/>
  </r>
  <r>
    <x v="0"/>
    <s v="5372/2015 "/>
    <x v="1"/>
    <s v="CSTA_ORIGI"/>
    <s v="CSTA_Atualiz"/>
    <x v="17"/>
    <x v="1"/>
    <d v="2016-11-09T15:07:00"/>
    <d v="2016-11-09T16:59:00"/>
    <s v="Para complementar informações quanto ao Projeto B ico."/>
    <d v="1899-12-30T01:52:00"/>
    <x v="89"/>
    <d v="1899-12-31T00:00:00"/>
    <s v="15:7"/>
  </r>
  <r>
    <x v="1"/>
    <s v="5372/2015 "/>
    <x v="1"/>
    <s v="SECGS_ORIGI"/>
    <s v="SECGS_Atualiz"/>
    <x v="18"/>
    <x v="1"/>
    <d v="2016-11-09T16:59:00"/>
    <d v="2016-11-09T17:14:00"/>
    <s v="Para análise"/>
    <d v="1899-12-30T00:15:00"/>
    <x v="131"/>
    <d v="1899-12-31T00:00:00"/>
    <s v="16:59"/>
  </r>
  <r>
    <x v="0"/>
    <s v="5372/2015 "/>
    <x v="1"/>
    <s v="SECGA_ORIGI"/>
    <s v="SECGA_Atualiz"/>
    <x v="20"/>
    <x v="0"/>
    <d v="2016-11-09T17:14:00"/>
    <d v="2016-11-09T20:26:00"/>
    <s v="Ciente, solicitamos o retorno dos procedimentos com a elaboraÃ§Ã£o da planilha de custos."/>
    <d v="1899-12-30T03:12:00"/>
    <x v="621"/>
    <d v="1899-12-31T00:00:00"/>
    <s v="17:14"/>
  </r>
  <r>
    <x v="0"/>
    <s v="5372/2015 "/>
    <x v="1"/>
    <s v="CLC_ORIGI"/>
    <s v="CLC_Atualiz"/>
    <x v="8"/>
    <x v="0"/>
    <d v="2016-11-09T20:26:00"/>
    <s v="-"/>
    <s v="Para atendimento ao despacho doc. 234938"/>
    <d v="1899-12-30T00:00:00"/>
    <x v="42"/>
    <e v="#VALUE!"/>
    <s v="20:26"/>
  </r>
  <r>
    <x v="1"/>
    <s v="15/2016"/>
    <x v="1"/>
    <s v="SMOP_ORIGI"/>
    <s v="SMIC_Atualiz"/>
    <x v="28"/>
    <x v="1"/>
    <d v="2016-01-07T18:42:00"/>
    <d v="2016-03-10T18:42:00"/>
    <s v="-"/>
    <d v="1900-03-03T00:00:00"/>
    <x v="1078"/>
    <d v="1900-01-03T00:00:00"/>
    <s v="18:42"/>
  </r>
  <r>
    <x v="1"/>
    <s v="15/2016"/>
    <x v="1"/>
    <s v="CIP_ORIGI"/>
    <s v="CIP_Atualiz"/>
    <x v="3"/>
    <x v="1"/>
    <d v="2016-03-10T18:42:00"/>
    <d v="2016-03-17T14:27:00"/>
    <s v="Para avaliação."/>
    <d v="1900-01-05T19:45:00"/>
    <x v="1079"/>
    <d v="1900-01-05T00:00:00"/>
    <s v="18:42"/>
  </r>
  <r>
    <x v="1"/>
    <s v="15/2016"/>
    <x v="1"/>
    <s v="SMOP_ORIGI"/>
    <s v="SMIC_Atualiz"/>
    <x v="28"/>
    <x v="1"/>
    <d v="2016-03-17T14:27:00"/>
    <d v="2016-03-21T17:29:00"/>
    <s v="Para complementar"/>
    <d v="1900-01-03T03:02:00"/>
    <x v="1080"/>
    <d v="1900-01-02T00:00:00"/>
    <s v="14:27"/>
  </r>
  <r>
    <x v="1"/>
    <s v="15/2016"/>
    <x v="1"/>
    <s v="CIP_ORIGI"/>
    <s v="CIP_Atualiz"/>
    <x v="3"/>
    <x v="1"/>
    <d v="2016-03-21T17:29:00"/>
    <d v="2016-03-28T12:21:00"/>
    <s v="Com o projeto b ico revisado."/>
    <d v="1900-01-05T18:52:00"/>
    <x v="1081"/>
    <d v="1900-01-02T00:00:00"/>
    <s v="17:29"/>
  </r>
  <r>
    <x v="1"/>
    <s v="15/2016"/>
    <x v="1"/>
    <s v="SMOP_ORIGI"/>
    <s v="SMIC_Atualiz"/>
    <x v="28"/>
    <x v="1"/>
    <d v="2016-03-28T12:21:00"/>
    <d v="2016-03-31T18:47:00"/>
    <s v="Solicito verificar todos os itens questionados pela coordenadoria, doc. 50653, esclarecendo ou alter"/>
    <d v="1900-01-02T06:26:00"/>
    <x v="1082"/>
    <d v="1900-01-03T00:00:00"/>
    <s v="12:21"/>
  </r>
  <r>
    <x v="1"/>
    <s v="15/2016"/>
    <x v="1"/>
    <s v="CIP_ORIGI"/>
    <s v="CIP_Atualiz"/>
    <x v="3"/>
    <x v="1"/>
    <d v="2016-03-31T18:47:00"/>
    <d v="2016-04-01T12:48:00"/>
    <s v="Para encaminhamentos."/>
    <d v="1899-12-30T18:01:00"/>
    <x v="1083"/>
    <n v="-20"/>
    <s v="18:47"/>
  </r>
  <r>
    <x v="1"/>
    <s v="15/2016"/>
    <x v="1"/>
    <s v="SECADM_ORIGI"/>
    <s v="SECADM_Atualiz"/>
    <x v="4"/>
    <x v="0"/>
    <d v="2016-04-01T12:48:00"/>
    <d v="2016-04-01T15:37:00"/>
    <s v="Para os procedimentos necessários à licitação, conforme projeto b ico."/>
    <d v="1899-12-30T02:49:00"/>
    <x v="391"/>
    <d v="1899-12-31T00:00:00"/>
    <s v="12:48"/>
  </r>
  <r>
    <x v="1"/>
    <s v="15/2016"/>
    <x v="1"/>
    <s v="CLC_ORIGI"/>
    <s v="CLC_Atualiz"/>
    <x v="8"/>
    <x v="0"/>
    <d v="2016-04-01T15:37:00"/>
    <d v="2016-04-01T18:00:00"/>
    <s v="Encaminha-se para orçar."/>
    <d v="1899-12-30T02:23:00"/>
    <x v="841"/>
    <d v="1899-12-31T00:00:00"/>
    <s v="15:37"/>
  </r>
  <r>
    <x v="1"/>
    <s v="15/2016"/>
    <x v="1"/>
    <s v="SC_ORIGI"/>
    <s v="SC_Atualiz"/>
    <x v="9"/>
    <x v="0"/>
    <d v="2016-04-01T18:00:00"/>
    <d v="2016-06-13T18:32:00"/>
    <s v="Para orçar."/>
    <d v="1900-03-13T00:32:00"/>
    <x v="1084"/>
    <d v="1900-01-08T00:00:00"/>
    <s v="18:0"/>
  </r>
  <r>
    <x v="1"/>
    <s v="15/2016"/>
    <x v="1"/>
    <s v="CLC_ORIGI"/>
    <s v="CLC_Atualiz"/>
    <x v="8"/>
    <x v="0"/>
    <d v="2016-06-13T18:32:00"/>
    <d v="2016-06-14T18:29:00"/>
    <s v="Para os devidos fins."/>
    <d v="1899-12-30T23:57:00"/>
    <x v="1085"/>
    <d v="1900-01-01T00:00:00"/>
    <s v="18:32"/>
  </r>
  <r>
    <x v="1"/>
    <s v="15/2016"/>
    <x v="1"/>
    <s v="SPO_ORIGI"/>
    <s v="SPO_Atualiz"/>
    <x v="5"/>
    <x v="0"/>
    <d v="2016-06-14T18:29:00"/>
    <d v="2016-07-05T14:59:00"/>
    <s v="Para informar a disponibilidade orçamentária."/>
    <d v="1900-01-19T20:30:00"/>
    <x v="1086"/>
    <n v="-8"/>
    <s v="18:29"/>
  </r>
  <r>
    <x v="1"/>
    <s v="15/2016"/>
    <x v="1"/>
    <s v="SECADM_ORIGI"/>
    <s v="SECADM_Atualiz"/>
    <x v="4"/>
    <x v="0"/>
    <d v="2016-07-05T14:59:00"/>
    <d v="2016-07-05T17:03:00"/>
    <s v="Informamos que, no momento, não há disponibilidade orçamentária."/>
    <d v="1899-12-30T02:04:00"/>
    <x v="227"/>
    <d v="1899-12-31T00:00:00"/>
    <s v="14:59"/>
  </r>
  <r>
    <x v="1"/>
    <s v="15/2016"/>
    <x v="1"/>
    <s v="CLC_ORIGI"/>
    <s v="CLC_Atualiz"/>
    <x v="8"/>
    <x v="0"/>
    <d v="2016-07-05T17:03:00"/>
    <d v="2016-07-05T18:47:00"/>
    <s v="Para seguimento do trâmite até a elaboração de edital, após, retorne à SPO para informar disponibili"/>
    <d v="1899-12-30T01:44:00"/>
    <x v="1087"/>
    <d v="1899-12-31T00:00:00"/>
    <s v="17:3"/>
  </r>
  <r>
    <x v="1"/>
    <s v="15/2016"/>
    <x v="1"/>
    <s v="SC_ORIGI"/>
    <s v="SC_Atualiz"/>
    <x v="9"/>
    <x v="0"/>
    <d v="2016-07-05T18:47:00"/>
    <d v="2016-07-14T13:48:00"/>
    <s v="Para elaborar Termo de Abertura de Licitação."/>
    <d v="1900-01-07T19:01:00"/>
    <x v="1088"/>
    <d v="1900-01-07T00:00:00"/>
    <s v="18:47"/>
  </r>
  <r>
    <x v="1"/>
    <s v="15/2016"/>
    <x v="1"/>
    <s v="CLC_ORIGI"/>
    <s v="CLC_Atualiz"/>
    <x v="8"/>
    <x v="0"/>
    <d v="2016-07-14T13:48:00"/>
    <d v="2016-07-14T14:19:00"/>
    <s v="Segue com Termo de Abertura de Licitação."/>
    <d v="1899-12-30T00:31:00"/>
    <x v="1089"/>
    <d v="1899-12-31T00:00:00"/>
    <s v="13:48"/>
  </r>
  <r>
    <x v="1"/>
    <s v="15/2016"/>
    <x v="1"/>
    <s v="SECADM_ORIGI"/>
    <s v="SECADM_Atualiz"/>
    <x v="4"/>
    <x v="0"/>
    <d v="2016-07-14T14:19:00"/>
    <d v="2016-07-14T16:55:00"/>
    <s v="Para autorização do Termo de Abertura de Licitação n. 102/2016."/>
    <d v="1899-12-30T02:36:00"/>
    <x v="224"/>
    <d v="1899-12-31T00:00:00"/>
    <s v="14:19"/>
  </r>
  <r>
    <x v="1"/>
    <s v="15/2016"/>
    <x v="1"/>
    <s v="CLC_ORIGI"/>
    <s v="CLC_Atualiz"/>
    <x v="8"/>
    <x v="0"/>
    <d v="2016-07-14T16:55:00"/>
    <d v="2016-07-14T17:37:00"/>
    <s v="De acordo. Encaminha-se para elaboração da minuta do Edital."/>
    <d v="1899-12-30T00:42:00"/>
    <x v="584"/>
    <d v="1899-12-31T00:00:00"/>
    <s v="16:55"/>
  </r>
  <r>
    <x v="1"/>
    <s v="15/2016"/>
    <x v="1"/>
    <s v="SLIC_ORIGI"/>
    <s v="SLIC_Atualiz"/>
    <x v="27"/>
    <x v="0"/>
    <d v="2016-07-14T17:37:00"/>
    <d v="2016-07-18T15:11:00"/>
    <s v="Para elaborar minuta de Edital de Licitação, cfe. despacho retro."/>
    <d v="1900-01-02T21:34:00"/>
    <x v="1090"/>
    <d v="1900-01-02T00:00:00"/>
    <s v="17:37"/>
  </r>
  <r>
    <x v="1"/>
    <s v="15/2016"/>
    <x v="1"/>
    <s v="SC_ORIGI"/>
    <s v="SC_Atualiz"/>
    <x v="9"/>
    <x v="0"/>
    <d v="2016-07-18T15:11:00"/>
    <d v="2016-07-19T13:57:00"/>
    <s v="Para informar."/>
    <d v="1899-12-30T22:46:00"/>
    <x v="1091"/>
    <d v="1900-01-01T00:00:00"/>
    <s v="15:11"/>
  </r>
  <r>
    <x v="1"/>
    <s v="15/2016"/>
    <x v="1"/>
    <s v="SMOP_ORIGI"/>
    <s v="SMIC_Atualiz"/>
    <x v="28"/>
    <x v="1"/>
    <d v="2016-07-19T13:57:00"/>
    <d v="2016-07-19T14:17:00"/>
    <s v="Senhora Chefe:"/>
    <d v="1899-12-30T00:20:00"/>
    <x v="1092"/>
    <d v="1899-12-31T00:00:00"/>
    <s v="13:57"/>
  </r>
  <r>
    <x v="1"/>
    <s v="15/2016"/>
    <x v="1"/>
    <s v="SC_ORIGI"/>
    <s v="SC_Atualiz"/>
    <x v="9"/>
    <x v="0"/>
    <d v="2016-07-19T14:17:00"/>
    <d v="2016-08-09T14:18:00"/>
    <s v="Com as retificações sobre o forro, que é só fornecimento."/>
    <d v="1900-01-20T00:01:00"/>
    <x v="1093"/>
    <n v="-9"/>
    <s v="14:17"/>
  </r>
  <r>
    <x v="1"/>
    <s v="15/2016"/>
    <x v="1"/>
    <s v="CLC_ORIGI"/>
    <s v="CLC_Atualiz"/>
    <x v="8"/>
    <x v="0"/>
    <d v="2016-08-09T14:18:00"/>
    <d v="2016-08-12T18:47:00"/>
    <s v="Com o Termo de Abertura de Licitação Retificado."/>
    <d v="1900-01-02T04:29:00"/>
    <x v="1094"/>
    <d v="1900-01-03T00:00:00"/>
    <s v="14:18"/>
  </r>
  <r>
    <x v="1"/>
    <s v="15/2016"/>
    <x v="1"/>
    <s v="SLIC_ORIGI"/>
    <s v="SLIC_Atualiz"/>
    <x v="27"/>
    <x v="0"/>
    <d v="2016-08-12T18:47:00"/>
    <d v="2016-08-16T15:59:00"/>
    <s v="Para elaborar a minuta do edital."/>
    <d v="1900-01-02T21:12:00"/>
    <x v="1095"/>
    <d v="1900-01-02T00:00:00"/>
    <s v="18:47"/>
  </r>
  <r>
    <x v="1"/>
    <s v="15/2016"/>
    <x v="1"/>
    <s v="SCON_ORIGI"/>
    <s v="SCON_Atualiz"/>
    <x v="10"/>
    <x v="0"/>
    <d v="2016-08-16T15:59:00"/>
    <d v="2016-08-22T17:58:00"/>
    <s v="Para elaborar a minuta do contrato (Anexo III) para o item 1."/>
    <d v="1900-01-05T01:59:00"/>
    <x v="1096"/>
    <d v="1900-01-04T00:00:00"/>
    <s v="15:59"/>
  </r>
  <r>
    <x v="1"/>
    <s v="15/2016"/>
    <x v="1"/>
    <s v="SLIC_ORIGI"/>
    <s v="SLIC_Atualiz"/>
    <x v="27"/>
    <x v="0"/>
    <d v="2016-08-22T17:58:00"/>
    <d v="2016-08-23T17:59:00"/>
    <s v="Com minuta do contrato anexo III e TErmo de Garantia anexo III -A, a ser entregue pela contratada"/>
    <d v="1899-12-31T00:01:00"/>
    <x v="1097"/>
    <d v="1900-01-01T00:00:00"/>
    <s v="17:58"/>
  </r>
  <r>
    <x v="1"/>
    <s v="15/2016"/>
    <x v="1"/>
    <s v="CLC_ORIGI"/>
    <s v="CLC_Atualiz"/>
    <x v="8"/>
    <x v="0"/>
    <d v="2016-08-23T15:11:00"/>
    <d v="2016-08-23T19:38:00"/>
    <s v="Para análise da minuta do edital e seus anexos."/>
    <d v="1899-12-30T04:27:00"/>
    <x v="1098"/>
    <d v="1899-12-31T00:00:00"/>
    <s v="15:11"/>
  </r>
  <r>
    <x v="1"/>
    <s v="15/2016"/>
    <x v="1"/>
    <s v="SECGA_ORIGI"/>
    <s v="SECGA_Atualiz"/>
    <x v="20"/>
    <x v="0"/>
    <d v="2016-08-23T19:38:00"/>
    <d v="2016-08-25T18:15:00"/>
    <s v="Submetemos à apreciação superior."/>
    <d v="1899-12-31T22:37:00"/>
    <x v="1099"/>
    <d v="1900-01-02T00:00:00"/>
    <s v="19:38"/>
  </r>
  <r>
    <x v="1"/>
    <s v="15/2016"/>
    <x v="1"/>
    <s v="CLC_ORIGI"/>
    <s v="CLC_Atualiz"/>
    <x v="8"/>
    <x v="0"/>
    <d v="2016-08-25T18:15:00"/>
    <d v="2016-08-26T18:06:00"/>
    <s v="Para verificar."/>
    <d v="1899-12-30T23:51:00"/>
    <x v="462"/>
    <d v="1900-01-01T00:00:00"/>
    <s v="18:15"/>
  </r>
  <r>
    <x v="1"/>
    <s v="15/2016"/>
    <x v="1"/>
    <s v="SLIC_ORIGI"/>
    <s v="SLIC_Atualiz"/>
    <x v="27"/>
    <x v="0"/>
    <d v="2016-08-26T18:06:00"/>
    <d v="2016-08-26T19:17:00"/>
    <s v="Para revisar a minuta do edital."/>
    <d v="1899-12-30T01:11:00"/>
    <x v="300"/>
    <d v="1899-12-31T00:00:00"/>
    <s v="18:6"/>
  </r>
  <r>
    <x v="1"/>
    <s v="15/2016"/>
    <x v="1"/>
    <s v="CLC_ORIGI"/>
    <s v="CLC_Atualiz"/>
    <x v="8"/>
    <x v="0"/>
    <d v="2016-08-26T19:17:00"/>
    <d v="2016-08-30T17:36:00"/>
    <s v="Com a minuta do edital adequada."/>
    <d v="1900-01-02T22:19:00"/>
    <x v="1100"/>
    <d v="1900-01-02T00:00:00"/>
    <s v="19:17"/>
  </r>
  <r>
    <x v="1"/>
    <s v="15/2016"/>
    <x v="1"/>
    <s v="SECGA_ORIGI"/>
    <s v="SECGA_Atualiz"/>
    <x v="20"/>
    <x v="0"/>
    <d v="2016-08-30T17:36:00"/>
    <d v="2016-08-31T16:57:00"/>
    <s v="Atendido despacho doc. 170535. À SECGA: à apreciação superior."/>
    <d v="1899-12-30T23:21:00"/>
    <x v="1101"/>
    <d v="1900-01-01T00:00:00"/>
    <s v="17:36"/>
  </r>
  <r>
    <x v="1"/>
    <s v="15/2016"/>
    <x v="1"/>
    <s v="CPL_ORIGI"/>
    <s v="CPL_Atualiz"/>
    <x v="11"/>
    <x v="0"/>
    <d v="2016-08-31T16:57:00"/>
    <d v="2016-08-31T17:50:00"/>
    <s v="De acordo com a minuta do Edital e seus anexos. Segue para análise dessa CPL e demais encaminhamen"/>
    <d v="1899-12-30T00:53:00"/>
    <x v="297"/>
    <d v="1899-12-31T00:00:00"/>
    <s v="16:57"/>
  </r>
  <r>
    <x v="1"/>
    <s v="15/2016"/>
    <x v="1"/>
    <s v="ASSDG_ORIGI"/>
    <s v="ASSDG_Atualiz"/>
    <x v="12"/>
    <x v="0"/>
    <d v="2016-08-31T17:50:00"/>
    <d v="2016-09-05T17:46:00"/>
    <s v="Para análise e aprovação."/>
    <d v="1900-01-03T23:56:00"/>
    <x v="1102"/>
    <n v="-18"/>
    <s v="17:50"/>
  </r>
  <r>
    <x v="1"/>
    <s v="15/2016"/>
    <x v="1"/>
    <s v="SPO_ORIGI"/>
    <s v="SPO_Atualiz"/>
    <x v="5"/>
    <x v="0"/>
    <d v="2016-09-05T17:46:00"/>
    <d v="2016-09-06T15:03:00"/>
    <s v="Para os devidos fins."/>
    <d v="1899-12-30T21:17:00"/>
    <x v="1103"/>
    <d v="1900-01-01T00:00:00"/>
    <s v="17:46"/>
  </r>
  <r>
    <x v="1"/>
    <s v="15/2016"/>
    <x v="1"/>
    <s v="CO_ORIGI"/>
    <s v="CO_Atualiz"/>
    <x v="6"/>
    <x v="0"/>
    <d v="2016-09-06T15:03:00"/>
    <d v="2016-09-06T15:21:00"/>
    <s v="Com a informação de disponibilidade."/>
    <d v="1899-12-30T00:18:00"/>
    <x v="293"/>
    <d v="1899-12-31T00:00:00"/>
    <s v="15:3"/>
  </r>
  <r>
    <x v="1"/>
    <s v="15/2016"/>
    <x v="1"/>
    <s v="SECOFC_ORIGI"/>
    <s v="SECOFC_Atualiz"/>
    <x v="7"/>
    <x v="0"/>
    <d v="2016-09-06T15:21:00"/>
    <d v="2016-09-06T17:39:00"/>
    <s v="Para ciência e encaminhamento."/>
    <d v="1899-12-30T02:18:00"/>
    <x v="1104"/>
    <d v="1899-12-31T00:00:00"/>
    <s v="15:21"/>
  </r>
  <r>
    <x v="1"/>
    <s v="15/2016"/>
    <x v="1"/>
    <s v="CLC_ORIGI"/>
    <s v="CLC_Atualiz"/>
    <x v="8"/>
    <x v="0"/>
    <d v="2016-09-06T17:39:00"/>
    <d v="2016-09-07T15:14:00"/>
    <s v="Para demais providências."/>
    <d v="1899-12-30T21:35:00"/>
    <x v="1105"/>
    <d v="1899-12-31T00:00:00"/>
    <s v="17:39"/>
  </r>
  <r>
    <x v="1"/>
    <s v="15/2016"/>
    <x v="1"/>
    <s v="ASSDG_ORIGI"/>
    <s v="ASSDG_Atualiz"/>
    <x v="12"/>
    <x v="0"/>
    <d v="2016-09-07T15:14:00"/>
    <d v="2016-09-09T18:50:00"/>
    <s v="À ASSDG: com informação de disponibilidade orçamentária. Para análise das minutas (doc 175777)."/>
    <d v="1900-01-01T03:36:00"/>
    <x v="1106"/>
    <d v="1899-12-31T00:00:00"/>
    <s v="15:14"/>
  </r>
  <r>
    <x v="1"/>
    <s v="15/2016"/>
    <x v="1"/>
    <s v="DG_ORIGI"/>
    <s v="DG_Atualiz"/>
    <x v="1"/>
    <x v="0"/>
    <d v="2016-09-09T18:50:00"/>
    <d v="2016-09-12T18:26:00"/>
    <s v="Para os devidos fins."/>
    <d v="1900-01-01T23:36:00"/>
    <x v="1107"/>
    <d v="1900-01-01T00:00:00"/>
    <s v="18:50"/>
  </r>
  <r>
    <x v="1"/>
    <s v="15/2016"/>
    <x v="1"/>
    <s v="CLC_ORIGI"/>
    <s v="CLC_Atualiz"/>
    <x v="8"/>
    <x v="0"/>
    <d v="2016-09-12T18:26:00"/>
    <d v="2016-09-14T16:25:00"/>
    <s v="Para dar continuidade."/>
    <d v="1899-12-31T21:59:00"/>
    <x v="1108"/>
    <d v="1900-01-02T00:00:00"/>
    <s v="18:26"/>
  </r>
  <r>
    <x v="1"/>
    <s v="15/2016"/>
    <x v="1"/>
    <s v="GABDG_ORIGI"/>
    <s v="GABDG_Atualiz"/>
    <x v="55"/>
    <x v="0"/>
    <d v="2016-09-14T16:25:00"/>
    <d v="2016-09-15T19:05:00"/>
    <s v="A pedido."/>
    <d v="1899-12-31T02:40:00"/>
    <x v="1109"/>
    <d v="1900-01-01T00:00:00"/>
    <s v="16:25"/>
  </r>
  <r>
    <x v="1"/>
    <s v="15/2016"/>
    <x v="1"/>
    <s v="CLC_ORIGI"/>
    <s v="CLC_Atualiz"/>
    <x v="8"/>
    <x v="0"/>
    <d v="2016-09-15T19:05:00"/>
    <d v="2016-09-16T18:51:00"/>
    <s v="para dar continuidade."/>
    <d v="1899-12-30T23:46:00"/>
    <x v="1110"/>
    <d v="1900-01-01T00:00:00"/>
    <s v="19:5"/>
  </r>
  <r>
    <x v="1"/>
    <s v="15/2016"/>
    <x v="1"/>
    <s v="SLIC_ORIGI"/>
    <s v="SLIC_Atualiz"/>
    <x v="27"/>
    <x v="0"/>
    <d v="2016-09-16T18:51:00"/>
    <d v="2016-09-19T15:42:00"/>
    <s v="À SLIC: para emitir edital em definitivo e encaminhar para assinaturas."/>
    <d v="1900-01-01T20:51:00"/>
    <x v="1111"/>
    <d v="1900-01-01T00:00:00"/>
    <s v="18:51"/>
  </r>
  <r>
    <x v="1"/>
    <s v="15/2016"/>
    <x v="1"/>
    <s v="CPL_ORIGI"/>
    <s v="CPL_Atualiz"/>
    <x v="11"/>
    <x v="0"/>
    <d v="2016-09-19T15:42:00"/>
    <d v="2016-09-19T16:06:00"/>
    <s v="Para assinatura."/>
    <d v="1899-12-30T00:24:00"/>
    <x v="1112"/>
    <d v="1899-12-31T00:00:00"/>
    <s v="15:42"/>
  </r>
  <r>
    <x v="1"/>
    <s v="15/2016"/>
    <x v="1"/>
    <s v="SLIC_ORIGI"/>
    <s v="SLIC_Atualiz"/>
    <x v="27"/>
    <x v="0"/>
    <d v="2016-09-19T16:06:00"/>
    <d v="2016-09-20T13:07:00"/>
    <s v="Com o edital assinado"/>
    <d v="1899-12-30T21:01:00"/>
    <x v="1113"/>
    <d v="1900-01-01T00:00:00"/>
    <s v="16:6"/>
  </r>
  <r>
    <x v="1"/>
    <s v="15/2016"/>
    <x v="1"/>
    <s v="CPL_ORIGI"/>
    <s v="CPL_Atualiz"/>
    <x v="11"/>
    <x v="0"/>
    <d v="2016-09-20T13:07:00"/>
    <d v="2016-10-05T17:43:00"/>
    <s v="Para aguardar a abertura do certame."/>
    <d v="1900-01-14T04:36:00"/>
    <x v="1114"/>
    <n v="-11"/>
    <s v="13:7"/>
  </r>
  <r>
    <x v="1"/>
    <s v="15/2016"/>
    <x v="1"/>
    <s v="SMIC_ORIGI"/>
    <s v="SMIC_Atualiz"/>
    <x v="28"/>
    <x v="1"/>
    <d v="2016-10-05T17:43:00"/>
    <d v="2016-10-06T14:41:00"/>
    <s v="Diligência"/>
    <d v="1899-12-30T20:58:00"/>
    <x v="134"/>
    <d v="1900-01-01T00:00:00"/>
    <s v="17:43"/>
  </r>
  <r>
    <x v="1"/>
    <s v="15/2016"/>
    <x v="1"/>
    <s v="CPL_ORIGI"/>
    <s v="CPL_Atualiz"/>
    <x v="11"/>
    <x v="0"/>
    <d v="2016-10-06T14:41:00"/>
    <d v="2016-10-11T18:21:00"/>
    <s v="Para continuidade."/>
    <d v="1900-01-04T03:40:00"/>
    <x v="1115"/>
    <d v="1900-01-03T00:00:00"/>
    <s v="14:41"/>
  </r>
  <r>
    <x v="1"/>
    <s v="15/2016"/>
    <x v="1"/>
    <s v="ASSDG_ORIGI"/>
    <s v="ASSDG_Atualiz"/>
    <x v="12"/>
    <x v="0"/>
    <d v="2016-10-11T18:21:00"/>
    <d v="2016-10-14T19:27:00"/>
    <s v="Para análise e homologação."/>
    <d v="1900-01-02T01:06:00"/>
    <x v="1116"/>
    <d v="1900-01-02T00:00:00"/>
    <s v="18:21"/>
  </r>
  <r>
    <x v="1"/>
    <s v="014337/2016"/>
    <x v="1"/>
    <s v="SAPRE_ORIGI"/>
    <s v="SAPRE_Atualiz"/>
    <x v="29"/>
    <x v="1"/>
    <d v="2016-10-25T15:38:00"/>
    <d v="2016-10-26T15:38:00"/>
    <s v="-"/>
    <d v="1899-12-31T00:00:00"/>
    <x v="0"/>
    <d v="1900-01-01T00:00:00"/>
    <s v="15:38"/>
  </r>
  <r>
    <x v="1"/>
    <s v="014337/2016"/>
    <x v="1"/>
    <s v="CIP_ORIGI"/>
    <s v="CIP_Atualiz"/>
    <x v="3"/>
    <x v="1"/>
    <d v="2016-10-26T15:38:00"/>
    <d v="2016-11-01T13:28:00"/>
    <s v="-"/>
    <d v="1900-01-04T21:50:00"/>
    <x v="1117"/>
    <n v="-15"/>
    <s v="15:38"/>
  </r>
  <r>
    <x v="1"/>
    <s v="014337/2016"/>
    <x v="1"/>
    <s v="SECGS_ORIGI"/>
    <s v="SECGS_Atualiz"/>
    <x v="18"/>
    <x v="1"/>
    <d v="2016-10-26T15:38:00"/>
    <d v="2016-11-08T12:11:00"/>
    <s v="-"/>
    <d v="1900-01-11T20:33:00"/>
    <x v="1118"/>
    <n v="-12"/>
    <s v="15:38"/>
  </r>
  <r>
    <x v="1"/>
    <s v="014337/2016"/>
    <x v="1"/>
    <s v="SAPRE_ORIGI"/>
    <s v="SAPRE_Atualiz"/>
    <x v="29"/>
    <x v="1"/>
    <d v="2016-11-08T12:11:00"/>
    <d v="2016-12-30T14:32:00"/>
    <s v="Conclusão de trâmite colaborativo"/>
    <d v="1900-02-20T02:21:00"/>
    <x v="1119"/>
    <d v="1900-01-06T00:00:00"/>
    <s v="12:11"/>
  </r>
  <r>
    <x v="1"/>
    <s v="014337/2016"/>
    <x v="1"/>
    <s v="CIP_ORIGI"/>
    <s v="CIP_Atualiz"/>
    <x v="3"/>
    <x v="1"/>
    <d v="2016-12-30T14:32:00"/>
    <d v="2017-01-10T18:37:00"/>
    <s v="Para apreciação"/>
    <d v="1900-01-10T04:05:00"/>
    <x v="1120"/>
    <d v="1900-08-04T00:00:00"/>
    <s v="14:32"/>
  </r>
  <r>
    <x v="1"/>
    <s v="014337/2016"/>
    <x v="1"/>
    <s v="SECGS_ORIGI"/>
    <s v="SECGS_Atualiz"/>
    <x v="18"/>
    <x v="1"/>
    <d v="2017-01-10T18:37:00"/>
    <d v="2017-01-11T13:23:00"/>
    <s v="Para apreciação superior."/>
    <d v="1899-12-30T18:46:00"/>
    <x v="1121"/>
    <d v="1900-01-01T00:00:00"/>
    <s v="18:37"/>
  </r>
  <r>
    <x v="1"/>
    <s v="014337/2016"/>
    <x v="1"/>
    <s v="SAPRE_ORIGI"/>
    <s v="SAPRE_Atualiz"/>
    <x v="29"/>
    <x v="1"/>
    <d v="2017-01-11T13:23:00"/>
    <d v="2017-01-11T18:42:00"/>
    <s v="A pedido"/>
    <d v="1899-12-30T05:19:00"/>
    <x v="524"/>
    <d v="1899-12-31T00:00:00"/>
    <s v="13:23"/>
  </r>
  <r>
    <x v="1"/>
    <s v="014337/2016"/>
    <x v="1"/>
    <s v="SECGS_ORIGI"/>
    <s v="SECGS_Atualiz"/>
    <x v="18"/>
    <x v="1"/>
    <d v="2017-01-11T18:42:00"/>
    <d v="2017-01-13T17:42:00"/>
    <s v="Em devolução"/>
    <d v="1899-12-31T23:00:00"/>
    <x v="1122"/>
    <d v="1900-01-02T00:00:00"/>
    <s v="18:42"/>
  </r>
  <r>
    <x v="1"/>
    <s v="014337/2016"/>
    <x v="1"/>
    <s v="CLC_ORIGI"/>
    <s v="CLC_Atualiz"/>
    <x v="8"/>
    <x v="0"/>
    <d v="2017-01-13T17:42:00"/>
    <d v="2017-01-13T18:17:00"/>
    <s v="Solicita-se os procedimentos necessários quanto aos orçamentos"/>
    <d v="1899-12-30T00:35:00"/>
    <x v="170"/>
    <d v="1899-12-31T00:00:00"/>
    <s v="17:42"/>
  </r>
  <r>
    <x v="1"/>
    <s v="014337/2016"/>
    <x v="1"/>
    <s v="SC _ORIGI"/>
    <s v="SC _Atualiz"/>
    <x v="61"/>
    <x v="0"/>
    <d v="2017-01-13T18:17:00"/>
    <d v="2017-01-24T18:14:00"/>
    <s v="Para orçar."/>
    <d v="1900-01-09T23:57:00"/>
    <x v="1123"/>
    <d v="1900-01-07T00:00:00"/>
    <s v="18:17"/>
  </r>
  <r>
    <x v="1"/>
    <s v="014337/2016"/>
    <x v="1"/>
    <s v="CLC_ORIGI"/>
    <s v="CLC_Atualiz"/>
    <x v="8"/>
    <x v="0"/>
    <d v="2017-01-24T18:14:00"/>
    <d v="2017-01-24T19:19:00"/>
    <s v="ORÇAMENTOS"/>
    <d v="1899-12-30T01:05:00"/>
    <x v="343"/>
    <d v="1899-12-31T00:00:00"/>
    <s v="18:14"/>
  </r>
  <r>
    <x v="1"/>
    <s v="014337/2016"/>
    <x v="1"/>
    <s v="SAPRE_ORIGI"/>
    <s v="SAPRE_Atualiz"/>
    <x v="29"/>
    <x v="1"/>
    <d v="2017-01-24T19:19:00"/>
    <d v="2017-01-25T17:36:00"/>
    <s v="Para inclusão no SIOFI."/>
    <d v="1899-12-30T22:17:00"/>
    <x v="1124"/>
    <d v="1900-01-01T00:00:00"/>
    <s v="19:19"/>
  </r>
  <r>
    <x v="1"/>
    <s v="014337/2016"/>
    <x v="1"/>
    <s v="CLC_ORIGI"/>
    <s v="CLC_Atualiz"/>
    <x v="8"/>
    <x v="0"/>
    <d v="2017-01-25T17:36:00"/>
    <d v="2017-01-25T18:32:00"/>
    <s v="Em devolução"/>
    <d v="1899-12-30T00:56:00"/>
    <x v="628"/>
    <d v="1899-12-31T00:00:00"/>
    <s v="17:36"/>
  </r>
  <r>
    <x v="1"/>
    <s v="014337/2016"/>
    <x v="1"/>
    <s v="SPO_ORIGI"/>
    <s v="SPO_Atualiz"/>
    <x v="5"/>
    <x v="0"/>
    <d v="2017-01-25T18:32:00"/>
    <d v="2017-01-26T13:44:00"/>
    <s v="Para informar disponibilidade orçamentária."/>
    <d v="1899-12-30T19:12:00"/>
    <x v="1125"/>
    <d v="1900-01-01T00:00:00"/>
    <s v="18:32"/>
  </r>
  <r>
    <x v="1"/>
    <s v="014337/2016"/>
    <x v="1"/>
    <s v="CO_ORIGI"/>
    <s v="CO_Atualiz"/>
    <x v="6"/>
    <x v="0"/>
    <d v="2017-01-26T13:44:00"/>
    <d v="2017-01-26T14:04:00"/>
    <s v="Com o pré-empenho."/>
    <d v="1899-12-30T00:20:00"/>
    <x v="1092"/>
    <d v="1899-12-31T00:00:00"/>
    <s v="13:44"/>
  </r>
  <r>
    <x v="1"/>
    <s v="014337/2016"/>
    <x v="1"/>
    <s v="SECOFC_ORIGI"/>
    <s v="SECOFC_Atualiz"/>
    <x v="7"/>
    <x v="0"/>
    <d v="2017-01-26T14:04:00"/>
    <d v="2017-01-26T17:05:00"/>
    <s v="Para ciência e encaminhamento."/>
    <d v="1899-12-30T03:01:00"/>
    <x v="362"/>
    <d v="1899-12-31T00:00:00"/>
    <s v="14:4"/>
  </r>
  <r>
    <x v="1"/>
    <s v="014337/2016"/>
    <x v="1"/>
    <s v="CLC_ORIGI"/>
    <s v="CLC_Atualiz"/>
    <x v="8"/>
    <x v="0"/>
    <d v="2017-01-26T17:05:00"/>
    <d v="2017-01-26T18:00:00"/>
    <s v="Informa disponibilidade orçamentária."/>
    <d v="1899-12-30T00:55:00"/>
    <x v="496"/>
    <d v="1899-12-31T00:00:00"/>
    <s v="17:5"/>
  </r>
  <r>
    <x v="1"/>
    <s v="014337/2016"/>
    <x v="1"/>
    <s v="SC_ORIGI"/>
    <s v="SC_Atualiz"/>
    <x v="9"/>
    <x v="0"/>
    <d v="2017-01-26T18:00:00"/>
    <d v="2017-02-02T14:36:00"/>
    <s v="Para elaborar Termo de Abertura de Licitação."/>
    <d v="1900-01-05T20:36:00"/>
    <x v="1126"/>
    <n v="-17"/>
    <s v="18:0"/>
  </r>
  <r>
    <x v="1"/>
    <s v="014337/2016"/>
    <x v="1"/>
    <s v="CLC_ORIGI"/>
    <s v="CLC_Atualiz"/>
    <x v="8"/>
    <x v="0"/>
    <d v="2017-02-02T14:36:00"/>
    <d v="2017-02-02T18:11:00"/>
    <s v="Com planilha de preços"/>
    <d v="1899-12-30T03:35:00"/>
    <x v="1127"/>
    <d v="1899-12-31T00:00:00"/>
    <s v="14:36"/>
  </r>
  <r>
    <x v="1"/>
    <s v="014337/2016"/>
    <x v="1"/>
    <s v="SC_ORIGI"/>
    <s v="SC_Atualiz"/>
    <x v="9"/>
    <x v="0"/>
    <d v="2017-02-02T18:11:00"/>
    <d v="2017-02-07T16:43:00"/>
    <s v="Para refazer a planilha estimativa e elaborar TAL."/>
    <d v="1900-01-03T22:32:00"/>
    <x v="1128"/>
    <d v="1900-01-03T00:00:00"/>
    <s v="18:11"/>
  </r>
  <r>
    <x v="1"/>
    <s v="014337/2016"/>
    <x v="1"/>
    <s v="CLC_ORIGI"/>
    <s v="CLC_Atualiz"/>
    <x v="8"/>
    <x v="0"/>
    <d v="2017-02-07T16:43:00"/>
    <d v="2017-02-09T19:18:00"/>
    <s v="com termo de abertura de licitação"/>
    <d v="1900-01-01T02:35:00"/>
    <x v="1129"/>
    <d v="1900-01-02T00:00:00"/>
    <s v="16:43"/>
  </r>
  <r>
    <x v="1"/>
    <s v="014337/2016"/>
    <x v="1"/>
    <s v="SECGA_ORIGI"/>
    <s v="SECGA_Atualiz"/>
    <x v="20"/>
    <x v="0"/>
    <d v="2017-02-09T19:18:00"/>
    <d v="2017-02-10T15:45:00"/>
    <s v="Segue Termo de Abertura de Licitação nº 16/2017 para apreciação."/>
    <d v="1899-12-30T20:27:00"/>
    <x v="478"/>
    <d v="1900-01-01T00:00:00"/>
    <s v="19:18"/>
  </r>
  <r>
    <x v="1"/>
    <s v="014337/2016"/>
    <x v="1"/>
    <s v="CLC_ORIGI"/>
    <s v="CLC_Atualiz"/>
    <x v="8"/>
    <x v="0"/>
    <d v="2017-02-10T15:45:00"/>
    <d v="2017-02-10T16:11:00"/>
    <s v="Para elaboração da minuta do edital"/>
    <d v="1899-12-30T00:26:00"/>
    <x v="341"/>
    <d v="1899-12-31T00:00:00"/>
    <s v="15:45"/>
  </r>
  <r>
    <x v="1"/>
    <s v="014337/2016"/>
    <x v="1"/>
    <s v="SLIC_ORIGI"/>
    <s v="SLIC_Atualiz"/>
    <x v="27"/>
    <x v="0"/>
    <d v="2017-02-10T16:11:00"/>
    <d v="2017-02-20T14:38:00"/>
    <s v="Para elaborar minuta do Edital de Licitação."/>
    <d v="1900-01-08T22:27:00"/>
    <x v="1130"/>
    <d v="1900-01-06T00:00:00"/>
    <s v="16:11"/>
  </r>
  <r>
    <x v="1"/>
    <s v="014337/2016"/>
    <x v="1"/>
    <s v="SCON_ORIGI"/>
    <s v="SCON_Atualiz"/>
    <x v="10"/>
    <x v="0"/>
    <d v="2017-02-20T14:38:00"/>
    <d v="2017-02-24T16:58:00"/>
    <s v="Para elaboração da minuta contratual, anexo IV."/>
    <d v="1900-01-03T02:20:00"/>
    <x v="1131"/>
    <d v="1900-01-04T00:00:00"/>
    <s v="14:38"/>
  </r>
  <r>
    <x v="1"/>
    <s v="014337/2016"/>
    <x v="1"/>
    <s v="SLIC _ORIGI"/>
    <s v="SLIC _Atualiz"/>
    <x v="62"/>
    <x v="0"/>
    <d v="2017-02-24T16:58:00"/>
    <d v="2017-03-02T17:54:00"/>
    <s v="Elaborada minuta."/>
    <d v="1900-01-05T00:56:00"/>
    <x v="1132"/>
    <n v="-17"/>
    <s v="16:58"/>
  </r>
  <r>
    <x v="1"/>
    <s v="014337/2016"/>
    <x v="1"/>
    <s v="CLC_ORIGI"/>
    <s v="CLC_Atualiz"/>
    <x v="8"/>
    <x v="0"/>
    <d v="2017-03-02T17:54:00"/>
    <d v="2017-03-03T18:57:00"/>
    <s v="Para análise e encaminhamento."/>
    <d v="1899-12-31T01:03:00"/>
    <x v="1133"/>
    <d v="1900-01-01T00:00:00"/>
    <s v="17:54"/>
  </r>
  <r>
    <x v="1"/>
    <s v="014337/2016"/>
    <x v="1"/>
    <s v="SECGA_ORIGI"/>
    <s v="SECGA_Atualiz"/>
    <x v="20"/>
    <x v="0"/>
    <d v="2017-03-03T18:57:00"/>
    <d v="2017-03-06T20:24:00"/>
    <s v="À SECGA: à apreciação superior."/>
    <d v="1900-01-02T01:27:00"/>
    <x v="1134"/>
    <d v="1900-01-01T00:00:00"/>
    <s v="18:57"/>
  </r>
  <r>
    <x v="1"/>
    <s v="014337/2016"/>
    <x v="1"/>
    <s v="CPL_ORIGI"/>
    <s v="CPL_Atualiz"/>
    <x v="11"/>
    <x v="0"/>
    <d v="2017-03-06T20:24:00"/>
    <d v="2017-03-07T14:45:00"/>
    <s v="Para análise."/>
    <d v="1899-12-30T18:21:00"/>
    <x v="1135"/>
    <d v="1900-01-01T00:00:00"/>
    <s v="20:24"/>
  </r>
  <r>
    <x v="1"/>
    <s v="014337/2016"/>
    <x v="1"/>
    <s v="ASSDG_ORIGI"/>
    <s v="ASSDG_Atualiz"/>
    <x v="12"/>
    <x v="0"/>
    <d v="2017-03-07T14:45:00"/>
    <d v="2017-03-07T16:16:00"/>
    <s v="Para análise e aprovação."/>
    <d v="1899-12-30T01:31:00"/>
    <x v="819"/>
    <d v="1899-12-31T00:00:00"/>
    <s v="14:45"/>
  </r>
  <r>
    <x v="1"/>
    <s v="014337/2016"/>
    <x v="1"/>
    <s v="DG_ORIGI"/>
    <s v="DG_Atualiz"/>
    <x v="1"/>
    <x v="0"/>
    <d v="2017-03-07T16:16:00"/>
    <d v="2017-03-07T18:52:00"/>
    <s v="Para apreciação."/>
    <d v="1899-12-30T02:36:00"/>
    <x v="202"/>
    <d v="1899-12-31T00:00:00"/>
    <s v="16:16"/>
  </r>
  <r>
    <x v="1"/>
    <s v="014337/2016"/>
    <x v="1"/>
    <s v="SLIC_ORIGI"/>
    <s v="SLIC_Atualiz"/>
    <x v="27"/>
    <x v="0"/>
    <d v="2017-03-07T18:52:00"/>
    <d v="2017-03-08T15:53:00"/>
    <s v="Para publicação do edital"/>
    <d v="1899-12-30T21:01:00"/>
    <x v="1113"/>
    <d v="1900-01-01T00:00:00"/>
    <s v="18:52"/>
  </r>
  <r>
    <x v="1"/>
    <s v="014337/2016"/>
    <x v="1"/>
    <s v="CPL_ORIGI"/>
    <s v="CPL_Atualiz"/>
    <x v="11"/>
    <x v="0"/>
    <d v="2017-03-08T15:53:00"/>
    <d v="2017-03-08T19:26:00"/>
    <s v="Para assinatura."/>
    <d v="1899-12-30T03:33:00"/>
    <x v="1136"/>
    <d v="1899-12-31T00:00:00"/>
    <s v="15:53"/>
  </r>
  <r>
    <x v="1"/>
    <s v="014337/2016"/>
    <x v="1"/>
    <s v="SLIC_ORIGI"/>
    <s v="SLIC_Atualiz"/>
    <x v="27"/>
    <x v="0"/>
    <d v="2017-03-08T19:26:00"/>
    <d v="2017-03-09T13:36:00"/>
    <s v="Edital assinado."/>
    <d v="1899-12-30T18:10:00"/>
    <x v="1137"/>
    <d v="1900-01-01T00:00:00"/>
    <s v="19:26"/>
  </r>
  <r>
    <x v="1"/>
    <s v="014337/2016"/>
    <x v="1"/>
    <s v="CPL_ORIGI"/>
    <s v="CPL_Atualiz"/>
    <x v="11"/>
    <x v="0"/>
    <d v="2017-03-09T13:36:00"/>
    <d v="2017-03-23T12:55:00"/>
    <s v="Para aguardar a abertura do certame."/>
    <d v="1900-01-12T23:19:00"/>
    <x v="1138"/>
    <d v="1900-01-10T00:00:00"/>
    <s v="13:36"/>
  </r>
  <r>
    <x v="1"/>
    <s v="014337/2016"/>
    <x v="1"/>
    <s v="ASSDG_ORIGI"/>
    <s v="ASSDG_Atualiz"/>
    <x v="12"/>
    <x v="0"/>
    <d v="2017-03-23T12:55:00"/>
    <d v="2017-03-23T17:15:00"/>
    <s v="Para análise e homologação."/>
    <d v="1899-12-30T04:20:00"/>
    <x v="1139"/>
    <d v="1899-12-31T00:00:00"/>
    <s v="12:55"/>
  </r>
  <r>
    <x v="1"/>
    <s v="011188/2016"/>
    <x v="1"/>
    <s v="SOP_ORIGI"/>
    <s v="SOP_Atualiz"/>
    <x v="46"/>
    <x v="1"/>
    <d v="2016-08-23T18:24:00"/>
    <d v="2016-08-24T18:24:00"/>
    <s v="-"/>
    <d v="1899-12-31T00:00:00"/>
    <x v="0"/>
    <d v="1900-01-01T00:00:00"/>
    <s v="18:24"/>
  </r>
  <r>
    <x v="1"/>
    <s v="011188/2016"/>
    <x v="1"/>
    <s v="CIP_ORIGI"/>
    <s v="CIP_Atualiz"/>
    <x v="3"/>
    <x v="1"/>
    <d v="2016-08-24T18:24:00"/>
    <d v="2016-08-24T18:35:00"/>
    <s v="Para apreciação superior"/>
    <d v="1899-12-30T00:11:00"/>
    <x v="560"/>
    <d v="1899-12-31T00:00:00"/>
    <s v="18:24"/>
  </r>
  <r>
    <x v="1"/>
    <s v="011188/2016"/>
    <x v="1"/>
    <s v="SECGS_ORIGI"/>
    <s v="SECGS_Atualiz"/>
    <x v="18"/>
    <x v="1"/>
    <d v="2016-08-24T18:35:00"/>
    <d v="2016-08-24T18:39:00"/>
    <s v="Para análise e encaminhamentos."/>
    <d v="1899-12-30T00:04:00"/>
    <x v="446"/>
    <d v="1899-12-31T00:00:00"/>
    <s v="18:35"/>
  </r>
  <r>
    <x v="1"/>
    <s v="011188/2016"/>
    <x v="1"/>
    <s v="SECGA_ORIGI"/>
    <s v="SECGA_Atualiz"/>
    <x v="20"/>
    <x v="0"/>
    <d v="2016-08-24T18:39:00"/>
    <d v="2016-08-24T20:06:00"/>
    <s v="Segue para os procedimentos urgentes referente à licitação."/>
    <d v="1899-12-30T01:27:00"/>
    <x v="652"/>
    <d v="1899-12-31T00:00:00"/>
    <s v="18:39"/>
  </r>
  <r>
    <x v="1"/>
    <s v="011188/2016"/>
    <x v="1"/>
    <s v="CLC _ORIGI"/>
    <s v="CLC _Atualiz"/>
    <x v="63"/>
    <x v="0"/>
    <d v="2016-08-24T20:06:00"/>
    <d v="2016-08-25T14:06:00"/>
    <s v="Para iniciar procedimentos."/>
    <d v="1899-12-30T18:00:00"/>
    <x v="1140"/>
    <d v="1900-01-01T00:00:00"/>
    <s v="20:6"/>
  </r>
  <r>
    <x v="1"/>
    <s v="011188/2016"/>
    <x v="1"/>
    <s v="CIP_ORIGI"/>
    <s v="CIP_Atualiz"/>
    <x v="3"/>
    <x v="1"/>
    <d v="2016-08-25T14:06:00"/>
    <d v="2016-08-25T14:36:00"/>
    <s v="A pedido, para incluir alterações ao Projeto Básico."/>
    <d v="1899-12-30T00:30:00"/>
    <x v="248"/>
    <d v="1899-12-31T00:00:00"/>
    <s v="14:6"/>
  </r>
  <r>
    <x v="1"/>
    <s v="011188/2016"/>
    <x v="1"/>
    <s v="SECGS_ORIGI"/>
    <s v="SECGS_Atualiz"/>
    <x v="18"/>
    <x v="1"/>
    <d v="2016-08-25T14:36:00"/>
    <d v="2016-08-25T15:18:00"/>
    <s v="A pedido."/>
    <d v="1899-12-30T00:42:00"/>
    <x v="584"/>
    <d v="1899-12-31T00:00:00"/>
    <s v="14:36"/>
  </r>
  <r>
    <x v="1"/>
    <s v="011188/2016"/>
    <x v="1"/>
    <s v="SOP_ORIGI"/>
    <s v="SOP_Atualiz"/>
    <x v="46"/>
    <x v="1"/>
    <d v="2016-08-25T15:18:00"/>
    <d v="2016-08-25T18:48:00"/>
    <s v="Conforme orientações da Secretaria de Gestão Administrativa, face ao pouco prazo x necessidade do"/>
    <d v="1899-12-30T03:30:00"/>
    <x v="1141"/>
    <d v="1899-12-31T00:00:00"/>
    <s v="15:18"/>
  </r>
  <r>
    <x v="1"/>
    <s v="011188/2016"/>
    <x v="1"/>
    <s v="CIP_ORIGI"/>
    <s v="CIP_Atualiz"/>
    <x v="3"/>
    <x v="1"/>
    <d v="2016-08-25T18:48:00"/>
    <d v="2016-08-25T19:06:00"/>
    <s v="Segue para apreciação superior"/>
    <d v="1899-12-30T00:18:00"/>
    <x v="293"/>
    <d v="1899-12-31T00:00:00"/>
    <s v="18:48"/>
  </r>
  <r>
    <x v="1"/>
    <s v="011188/2016"/>
    <x v="1"/>
    <s v="SPO_ORIGI"/>
    <s v="SPO_Atualiz"/>
    <x v="5"/>
    <x v="0"/>
    <d v="2016-08-25T19:06:00"/>
    <d v="2016-08-26T13:09:00"/>
    <s v="Para informar disponibilidade orçamentária."/>
    <d v="1899-12-30T18:03:00"/>
    <x v="1142"/>
    <d v="1900-01-01T00:00:00"/>
    <s v="19:6"/>
  </r>
  <r>
    <x v="1"/>
    <s v="011188/2016"/>
    <x v="1"/>
    <s v="CIP_ORIGI"/>
    <s v="CIP_Atualiz"/>
    <x v="3"/>
    <x v="1"/>
    <d v="2016-08-26T13:09:00"/>
    <d v="2016-08-26T13:32:00"/>
    <s v="A pedido."/>
    <d v="1899-12-30T00:23:00"/>
    <x v="1143"/>
    <d v="1899-12-31T00:00:00"/>
    <s v="13:9"/>
  </r>
  <r>
    <x v="1"/>
    <s v="011188/2016"/>
    <x v="1"/>
    <s v="SPO_ORIGI"/>
    <s v="SPO_Atualiz"/>
    <x v="5"/>
    <x v="0"/>
    <d v="2016-08-26T13:32:00"/>
    <d v="2016-08-26T14:54:00"/>
    <s v="Alteração do preço médio."/>
    <d v="1899-12-30T01:22:00"/>
    <x v="970"/>
    <d v="1899-12-31T00:00:00"/>
    <s v="13:32"/>
  </r>
  <r>
    <x v="1"/>
    <s v="011188/2016"/>
    <x v="1"/>
    <s v="CO_ORIGI"/>
    <s v="CO_Atualiz"/>
    <x v="6"/>
    <x v="0"/>
    <d v="2016-08-26T14:54:00"/>
    <d v="2016-08-26T14:58:00"/>
    <s v="Com o pré-empenho."/>
    <d v="1899-12-30T00:04:00"/>
    <x v="446"/>
    <d v="1899-12-31T00:00:00"/>
    <s v="14:54"/>
  </r>
  <r>
    <x v="1"/>
    <s v="011188/2016"/>
    <x v="1"/>
    <s v="SECOFC_ORIGI"/>
    <s v="SECOFC_Atualiz"/>
    <x v="7"/>
    <x v="0"/>
    <d v="2016-08-26T14:58:00"/>
    <d v="2016-08-26T15:01:00"/>
    <s v="Para ciência e encaminhamento."/>
    <d v="1899-12-30T00:03:00"/>
    <x v="94"/>
    <d v="1899-12-31T00:00:00"/>
    <s v="14:58"/>
  </r>
  <r>
    <x v="1"/>
    <s v="011188/2016"/>
    <x v="1"/>
    <s v="CLC_ORIGI"/>
    <s v="CLC_Atualiz"/>
    <x v="8"/>
    <x v="0"/>
    <d v="2016-08-26T15:01:00"/>
    <d v="2016-08-26T15:06:00"/>
    <s v="Para demais providências"/>
    <d v="1899-12-30T00:05:00"/>
    <x v="92"/>
    <d v="1899-12-31T00:00:00"/>
    <s v="15:1"/>
  </r>
  <r>
    <x v="1"/>
    <s v="011188/2016"/>
    <x v="1"/>
    <s v="SC_ORIGI"/>
    <s v="SC_Atualiz"/>
    <x v="9"/>
    <x v="0"/>
    <d v="2016-08-26T15:06:00"/>
    <d v="2016-08-26T15:17:00"/>
    <s v="Para elaborar o Termo de Abertura de Licitação."/>
    <d v="1899-12-30T00:11:00"/>
    <x v="444"/>
    <d v="1899-12-31T00:00:00"/>
    <s v="15:6"/>
  </r>
  <r>
    <x v="1"/>
    <s v="011188/2016"/>
    <x v="1"/>
    <s v="CLC_ORIGI"/>
    <s v="CLC_Atualiz"/>
    <x v="8"/>
    <x v="0"/>
    <d v="2016-08-26T15:17:00"/>
    <d v="2016-08-26T15:23:00"/>
    <s v="Senhora Coordenadora: Segue no documento 172.268/2016 o Termo de Abertura de LicitaÃ§Ã£o."/>
    <d v="1899-12-30T00:06:00"/>
    <x v="288"/>
    <d v="1899-12-31T00:00:00"/>
    <s v="15:17"/>
  </r>
  <r>
    <x v="1"/>
    <s v="011188/2016"/>
    <x v="1"/>
    <s v="SECGA_ORIGI"/>
    <s v="SECGA_Atualiz"/>
    <x v="20"/>
    <x v="0"/>
    <d v="2016-08-26T15:23:00"/>
    <d v="2016-08-26T16:22:00"/>
    <s v="Segue Termo de Abertura de Licitação nº 131/2016 para apreciação."/>
    <d v="1899-12-30T00:59:00"/>
    <x v="1144"/>
    <d v="1899-12-31T00:00:00"/>
    <s v="15:23"/>
  </r>
  <r>
    <x v="1"/>
    <s v="011188/2016"/>
    <x v="1"/>
    <s v="CLC_ORIGI"/>
    <s v="CLC_Atualiz"/>
    <x v="8"/>
    <x v="0"/>
    <d v="2016-08-26T16:22:00"/>
    <d v="2016-08-26T16:46:00"/>
    <s v="De acordo com o termo, segue com a designação de fiscais, bem como, autorizo o uso da disponibilidad"/>
    <d v="1899-12-30T00:24:00"/>
    <x v="686"/>
    <d v="1899-12-31T00:00:00"/>
    <s v="16:22"/>
  </r>
  <r>
    <x v="1"/>
    <s v="011188/2016"/>
    <x v="1"/>
    <s v="SLIC_ORIGI"/>
    <s v="SLIC_Atualiz"/>
    <x v="27"/>
    <x v="0"/>
    <d v="2016-08-26T16:46:00"/>
    <d v="2016-08-26T17:18:00"/>
    <s v="Para elaborar o edital de licitação, na modalidade pregão eletrônico, conforme autorizado pela SECGA"/>
    <d v="1899-12-30T00:32:00"/>
    <x v="315"/>
    <d v="1899-12-31T00:00:00"/>
    <s v="16:46"/>
  </r>
  <r>
    <x v="1"/>
    <s v="011188/2016"/>
    <x v="1"/>
    <s v="CLC_ORIGI"/>
    <s v="CLC_Atualiz"/>
    <x v="8"/>
    <x v="0"/>
    <d v="2016-08-26T17:18:00"/>
    <d v="2016-08-26T17:22:00"/>
    <s v="Para análise."/>
    <d v="1899-12-30T00:04:00"/>
    <x v="446"/>
    <d v="1899-12-31T00:00:00"/>
    <s v="17:18"/>
  </r>
  <r>
    <x v="1"/>
    <s v="011188/2016"/>
    <x v="1"/>
    <s v="SECGA_ORIGI"/>
    <s v="SECGA_Atualiz"/>
    <x v="20"/>
    <x v="0"/>
    <d v="2016-08-26T17:22:00"/>
    <d v="2016-08-26T18:03:00"/>
    <s v="Submetemos à apreciação superior."/>
    <d v="1899-12-30T00:41:00"/>
    <x v="61"/>
    <d v="1899-12-31T00:00:00"/>
    <s v="17:22"/>
  </r>
  <r>
    <x v="1"/>
    <s v="011188/2016"/>
    <x v="1"/>
    <s v="CPL_ORIGI"/>
    <s v="CPL_Atualiz"/>
    <x v="11"/>
    <x v="0"/>
    <d v="2016-08-26T18:03:00"/>
    <d v="2016-08-26T18:21:00"/>
    <s v="Para análise de minuta de edital e anexo."/>
    <d v="1899-12-30T00:18:00"/>
    <x v="293"/>
    <d v="1899-12-31T00:00:00"/>
    <s v="18:3"/>
  </r>
  <r>
    <x v="1"/>
    <s v="011188/2016"/>
    <x v="1"/>
    <s v="ASSDG_ORIGI"/>
    <s v="ASSDG_Atualiz"/>
    <x v="12"/>
    <x v="0"/>
    <d v="2016-08-26T18:21:00"/>
    <d v="2016-08-26T18:38:00"/>
    <s v="Para análise e aprovação."/>
    <d v="1899-12-30T00:17:00"/>
    <x v="169"/>
    <d v="1899-12-31T00:00:00"/>
    <s v="18:21"/>
  </r>
  <r>
    <x v="1"/>
    <s v="011188/2016"/>
    <x v="1"/>
    <s v="DG_ORIGI"/>
    <s v="DG_Atualiz"/>
    <x v="1"/>
    <x v="0"/>
    <d v="2016-08-26T18:38:00"/>
    <d v="2016-08-26T18:46:00"/>
    <s v="Para apreciação."/>
    <d v="1899-12-30T00:08:00"/>
    <x v="312"/>
    <d v="1899-12-31T00:00:00"/>
    <s v="18:38"/>
  </r>
  <r>
    <x v="1"/>
    <s v="011188/2016"/>
    <x v="1"/>
    <s v="SLIC_ORIGI"/>
    <s v="SLIC_Atualiz"/>
    <x v="27"/>
    <x v="0"/>
    <d v="2016-08-26T18:46:00"/>
    <d v="2016-08-30T16:42:00"/>
    <s v="para publicação do edital."/>
    <d v="1900-01-02T21:56:00"/>
    <x v="1145"/>
    <d v="1900-01-02T00:00:00"/>
    <s v="18:46"/>
  </r>
  <r>
    <x v="1"/>
    <s v="011188/2016"/>
    <x v="1"/>
    <s v="CPL_ORIGI"/>
    <s v="CPL_Atualiz"/>
    <x v="11"/>
    <x v="0"/>
    <d v="2016-08-30T16:42:00"/>
    <d v="2016-09-19T13:38:00"/>
    <s v="Para aguardar a abertura do certame."/>
    <d v="1900-01-18T20:56:00"/>
    <x v="1146"/>
    <n v="-10"/>
    <s v="16:42"/>
  </r>
  <r>
    <x v="1"/>
    <s v="011188/2016"/>
    <x v="1"/>
    <s v="ASSDG_ORIGI"/>
    <s v="ASSDG_Atualiz"/>
    <x v="12"/>
    <x v="0"/>
    <d v="2016-09-19T13:38:00"/>
    <d v="2016-09-20T12:16:00"/>
    <s v="Para análise e homologação"/>
    <d v="1899-12-30T22:38:00"/>
    <x v="1147"/>
    <d v="1900-01-01T00:00:00"/>
    <s v="13:38"/>
  </r>
  <r>
    <x v="1"/>
    <s v="011391/2016"/>
    <x v="0"/>
    <s v="SOP_ORIGI"/>
    <s v="SOP_Atualiz"/>
    <x v="46"/>
    <x v="1"/>
    <d v="2016-08-29T16:52:00"/>
    <d v="2016-08-30T16:52:00"/>
    <s v="-"/>
    <d v="1899-12-31T00:00:00"/>
    <x v="0"/>
    <d v="1900-01-01T00:00:00"/>
    <s v="16:52"/>
  </r>
  <r>
    <x v="1"/>
    <s v="011391/2016"/>
    <x v="0"/>
    <s v="CIP_ORIGI"/>
    <s v="CIP_Atualiz"/>
    <x v="3"/>
    <x v="1"/>
    <d v="2016-08-30T16:52:00"/>
    <d v="2016-08-31T13:00:00"/>
    <s v="Para apreciação superior"/>
    <d v="1899-12-30T20:08:00"/>
    <x v="1148"/>
    <d v="1900-01-01T00:00:00"/>
    <s v="16:52"/>
  </r>
  <r>
    <x v="1"/>
    <s v="011391/2016"/>
    <x v="0"/>
    <s v="SECGS_ORIGI"/>
    <s v="SECGS_Atualiz"/>
    <x v="18"/>
    <x v="1"/>
    <d v="2016-08-31T13:00:00"/>
    <d v="2016-08-31T17:46:00"/>
    <s v="Para encaminhamentos."/>
    <d v="1899-12-30T04:46:00"/>
    <x v="1149"/>
    <d v="1899-12-31T00:00:00"/>
    <s v="13:0"/>
  </r>
  <r>
    <x v="1"/>
    <s v="011391/2016"/>
    <x v="0"/>
    <s v="CLC_ORIGI"/>
    <s v="CLC_Atualiz"/>
    <x v="8"/>
    <x v="0"/>
    <d v="2016-08-31T17:46:00"/>
    <d v="2016-09-02T18:34:00"/>
    <s v="Segue para anÃ¡lise do projeto basico e orçamentos obtidos visando contratação necessária"/>
    <d v="1900-01-01T00:48:00"/>
    <x v="1150"/>
    <n v="-19"/>
    <s v="17:46"/>
  </r>
  <r>
    <x v="1"/>
    <s v="011391/2016"/>
    <x v="0"/>
    <s v="SC_ORIGI"/>
    <s v="SC_Atualiz"/>
    <x v="9"/>
    <x v="0"/>
    <d v="2016-09-02T18:34:00"/>
    <d v="2016-09-05T16:38:00"/>
    <s v="Para orçar com outra empresa do ramo."/>
    <d v="1900-01-01T22:04:00"/>
    <x v="1151"/>
    <d v="1900-01-01T00:00:00"/>
    <s v="18:34"/>
  </r>
  <r>
    <x v="1"/>
    <s v="011391/2016"/>
    <x v="0"/>
    <s v="CLC_ORIGI"/>
    <s v="CLC_Atualiz"/>
    <x v="8"/>
    <x v="0"/>
    <d v="2016-09-05T16:38:00"/>
    <d v="2016-09-05T19:07:00"/>
    <s v="PLANILHA DE PREÇOS"/>
    <d v="1899-12-30T02:29:00"/>
    <x v="281"/>
    <d v="1899-12-31T00:00:00"/>
    <s v="16:38"/>
  </r>
  <r>
    <x v="1"/>
    <s v="011391/2016"/>
    <x v="0"/>
    <s v="SPO_ORIGI"/>
    <s v="SPO_Atualiz"/>
    <x v="5"/>
    <x v="0"/>
    <d v="2016-09-05T19:07:00"/>
    <d v="2016-09-06T13:24:00"/>
    <s v="Para informar disponibilidade orÃ§amentÃ¡ria."/>
    <d v="1899-12-30T18:17:00"/>
    <x v="1152"/>
    <d v="1900-01-01T00:00:00"/>
    <s v="19:7"/>
  </r>
  <r>
    <x v="1"/>
    <s v="011391/2016"/>
    <x v="0"/>
    <s v="CO_ORIGI"/>
    <s v="CO_Atualiz"/>
    <x v="6"/>
    <x v="0"/>
    <d v="2016-09-06T13:24:00"/>
    <d v="2016-09-06T14:04:00"/>
    <s v="Com a informação de disponibilidade orçamentária."/>
    <d v="1899-12-30T00:40:00"/>
    <x v="264"/>
    <d v="1899-12-31T00:00:00"/>
    <s v="13:24"/>
  </r>
  <r>
    <x v="1"/>
    <s v="011391/2016"/>
    <x v="0"/>
    <s v="SECOFC_ORIGI"/>
    <s v="SECOFC_Atualiz"/>
    <x v="7"/>
    <x v="0"/>
    <d v="2016-09-06T14:04:00"/>
    <d v="2016-09-06T17:34:00"/>
    <s v="Para ciência e encaminhamento."/>
    <d v="1899-12-30T03:30:00"/>
    <x v="1141"/>
    <d v="1899-12-31T00:00:00"/>
    <s v="14:4"/>
  </r>
  <r>
    <x v="1"/>
    <s v="011391/2016"/>
    <x v="0"/>
    <s v="CLC_ORIGI"/>
    <s v="CLC_Atualiz"/>
    <x v="8"/>
    <x v="0"/>
    <d v="2016-09-06T17:34:00"/>
    <d v="2016-09-06T19:59:00"/>
    <s v="Para demais providências."/>
    <d v="1899-12-30T02:25:00"/>
    <x v="219"/>
    <d v="1899-12-31T00:00:00"/>
    <s v="17:34"/>
  </r>
  <r>
    <x v="1"/>
    <s v="011391/2016"/>
    <x v="0"/>
    <s v="SC_ORIGI"/>
    <s v="SC_Atualiz"/>
    <x v="9"/>
    <x v="0"/>
    <d v="2016-09-06T19:59:00"/>
    <d v="2016-09-12T17:10:00"/>
    <s v="Para elaborar o termo de Dispensa de Licitação."/>
    <d v="1900-01-04T21:11:00"/>
    <x v="1153"/>
    <d v="1900-01-02T00:00:00"/>
    <s v="19:59"/>
  </r>
  <r>
    <x v="1"/>
    <s v="011391/2016"/>
    <x v="0"/>
    <s v="CLC_ORIGI"/>
    <s v="CLC_Atualiz"/>
    <x v="8"/>
    <x v="0"/>
    <d v="2016-09-12T17:10:00"/>
    <d v="2016-09-12T19:43:00"/>
    <s v="Termo de Dispensa de Licitação"/>
    <d v="1899-12-30T02:33:00"/>
    <x v="881"/>
    <d v="1899-12-31T00:00:00"/>
    <s v="17:10"/>
  </r>
  <r>
    <x v="1"/>
    <s v="011391/2016"/>
    <x v="0"/>
    <s v="SECGA_ORIGI"/>
    <s v="SECGA_Atualiz"/>
    <x v="20"/>
    <x v="0"/>
    <d v="2016-09-12T19:43:00"/>
    <d v="2016-09-13T13:50:00"/>
    <s v="Para autorizar o Termo de Dispensa de Licitação nº 146/2016."/>
    <d v="1899-12-30T18:07:00"/>
    <x v="1024"/>
    <d v="1900-01-01T00:00:00"/>
    <s v="19:43"/>
  </r>
  <r>
    <x v="1"/>
    <s v="014040/2016 "/>
    <x v="1"/>
    <s v="SOP_ORIGI"/>
    <s v="SOP_Atualiz"/>
    <x v="46"/>
    <x v="1"/>
    <d v="2016-10-19T18:29:00"/>
    <d v="2016-10-20T18:29:00"/>
    <s v="-"/>
    <d v="1899-12-31T00:00:00"/>
    <x v="0"/>
    <d v="1900-01-01T00:00:00"/>
    <s v="18:29"/>
  </r>
  <r>
    <x v="1"/>
    <s v="014040/2016 "/>
    <x v="1"/>
    <s v="CIP_ORIGI"/>
    <s v="CIP_Atualiz"/>
    <x v="3"/>
    <x v="1"/>
    <d v="2016-10-20T18:29:00"/>
    <d v="2016-10-21T13:27:00"/>
    <s v="Para apreciação superior"/>
    <d v="1899-12-30T18:58:00"/>
    <x v="699"/>
    <d v="1900-01-01T00:00:00"/>
    <s v="18:29"/>
  </r>
  <r>
    <x v="1"/>
    <s v="014040/2016 "/>
    <x v="1"/>
    <s v="SECGS_ORIGI"/>
    <s v="SECGS_Atualiz"/>
    <x v="18"/>
    <x v="1"/>
    <d v="2016-10-21T13:27:00"/>
    <d v="2016-10-21T18:11:00"/>
    <s v="Para contratação."/>
    <d v="1899-12-30T04:44:00"/>
    <x v="1154"/>
    <d v="1899-12-31T00:00:00"/>
    <s v="13:27"/>
  </r>
  <r>
    <x v="1"/>
    <s v="014040/2016 "/>
    <x v="1"/>
    <s v="SPO_ORIGI"/>
    <s v="SPO_Atualiz"/>
    <x v="5"/>
    <x v="0"/>
    <d v="2016-10-21T18:11:00"/>
    <d v="2016-10-21T18:54:00"/>
    <s v="Solicitamos disponibilidade orÃ§amentÃ¡ria."/>
    <d v="1899-12-30T00:43:00"/>
    <x v="472"/>
    <d v="1899-12-31T00:00:00"/>
    <s v="18:11"/>
  </r>
  <r>
    <x v="1"/>
    <s v="014040/2016 "/>
    <x v="1"/>
    <s v="CO_ORIGI"/>
    <s v="CO_Atualiz"/>
    <x v="6"/>
    <x v="0"/>
    <d v="2016-10-21T18:54:00"/>
    <d v="2016-10-21T19:16:00"/>
    <s v="Com a informação de disponibilidade orçamentária."/>
    <d v="1899-12-30T00:22:00"/>
    <x v="435"/>
    <d v="1899-12-31T00:00:00"/>
    <s v="18:54"/>
  </r>
  <r>
    <x v="1"/>
    <s v="014040/2016 "/>
    <x v="1"/>
    <s v="SECOFC_ORIGI"/>
    <s v="SECOFC_Atualiz"/>
    <x v="7"/>
    <x v="0"/>
    <d v="2016-10-21T19:16:00"/>
    <d v="2016-10-24T14:33:00"/>
    <s v="Segue para ciência e encaminhamento à Coordenadoria de Licitações e Contratos para demais procedim."/>
    <d v="1900-01-01T19:17:00"/>
    <x v="1155"/>
    <d v="1900-01-01T00:00:00"/>
    <s v="19:16"/>
  </r>
  <r>
    <x v="1"/>
    <s v="014040/2016 "/>
    <x v="1"/>
    <s v="CLC_ORIGI"/>
    <s v="CLC_Atualiz"/>
    <x v="8"/>
    <x v="0"/>
    <d v="2016-10-24T14:33:00"/>
    <d v="2016-10-24T18:59:00"/>
    <s v="Com informação de disponibilidade orçamentária, para demais procedimentos."/>
    <d v="1899-12-30T04:26:00"/>
    <x v="1156"/>
    <d v="1899-12-31T00:00:00"/>
    <s v="14:33"/>
  </r>
  <r>
    <x v="1"/>
    <s v="014040/2016 "/>
    <x v="1"/>
    <s v="SECGA_ORIGI"/>
    <s v="SECGA_Atualiz"/>
    <x v="20"/>
    <x v="0"/>
    <d v="2016-10-24T18:59:00"/>
    <d v="2016-10-25T16:53:00"/>
    <s v="Para autorizar a Abertura de Licitação e indicar modalidade."/>
    <d v="1899-12-30T21:54:00"/>
    <x v="1157"/>
    <d v="1900-01-01T00:00:00"/>
    <s v="18:59"/>
  </r>
  <r>
    <x v="1"/>
    <s v="014040/2016 "/>
    <x v="1"/>
    <s v="CO_ORIGI"/>
    <s v="CO_Atualiz"/>
    <x v="6"/>
    <x v="0"/>
    <d v="2016-10-25T16:53:00"/>
    <d v="2016-10-25T20:12:00"/>
    <s v="Para reforço de disponibilidade orcamentária conforme acordado."/>
    <d v="1899-12-30T03:19:00"/>
    <x v="1158"/>
    <d v="1899-12-31T00:00:00"/>
    <s v="16:53"/>
  </r>
  <r>
    <x v="1"/>
    <s v="014040/2016 "/>
    <x v="1"/>
    <s v="SPO_ORIGI"/>
    <s v="SPO_Atualiz"/>
    <x v="5"/>
    <x v="0"/>
    <d v="2016-10-25T20:12:00"/>
    <d v="2016-10-26T13:50:00"/>
    <s v="Segue para complementação da disponibilidade orçamentária no valor de R$ 23.959,00."/>
    <d v="1899-12-30T17:38:00"/>
    <x v="18"/>
    <d v="1900-01-01T00:00:00"/>
    <s v="20:12"/>
  </r>
  <r>
    <x v="1"/>
    <s v="014040/2016 "/>
    <x v="1"/>
    <s v="CO_ORIGI"/>
    <s v="CO_Atualiz"/>
    <x v="6"/>
    <x v="0"/>
    <d v="2016-10-26T13:50:00"/>
    <d v="2016-10-26T16:50:00"/>
    <s v="Com a informação de disponibilidade"/>
    <d v="1899-12-30T03:00:00"/>
    <x v="535"/>
    <d v="1899-12-31T00:00:00"/>
    <s v="13:50"/>
  </r>
  <r>
    <x v="1"/>
    <s v="014040/2016 "/>
    <x v="1"/>
    <s v="SECOFC_ORIGI"/>
    <s v="SECOFC_Atualiz"/>
    <x v="7"/>
    <x v="0"/>
    <d v="2016-10-26T16:50:00"/>
    <d v="2016-10-26T19:40:00"/>
    <s v="Para ciência e encaminhamento."/>
    <d v="1899-12-30T02:50:00"/>
    <x v="1159"/>
    <d v="1899-12-31T00:00:00"/>
    <s v="16:50"/>
  </r>
  <r>
    <x v="1"/>
    <s v="014040/2016 "/>
    <x v="1"/>
    <s v="CLC_ORIGI"/>
    <s v="CLC_Atualiz"/>
    <x v="8"/>
    <x v="0"/>
    <d v="2016-10-26T19:40:00"/>
    <d v="2016-10-27T13:09:00"/>
    <s v="Com informação de disponibilidade orçamentária, para demais procedimentos."/>
    <d v="1899-12-30T17:29:00"/>
    <x v="1160"/>
    <d v="1900-01-01T00:00:00"/>
    <s v="19:40"/>
  </r>
  <r>
    <x v="1"/>
    <s v="014040/2016 "/>
    <x v="1"/>
    <s v="SECGS_ORIGI"/>
    <s v="SECGS_Atualiz"/>
    <x v="18"/>
    <x v="1"/>
    <d v="2016-10-27T13:09:00"/>
    <d v="2016-10-27T14:32:00"/>
    <s v="Tendo em vista a disponibilidade orÃ§amentÃ¡ria a menor do que o valor estimado para a licitaÃ§Ã£o..."/>
    <d v="1899-12-30T01:23:00"/>
    <x v="965"/>
    <d v="1899-12-31T00:00:00"/>
    <s v="13:9"/>
  </r>
  <r>
    <x v="1"/>
    <s v="014040/2016 "/>
    <x v="1"/>
    <s v="SOP_ORIGI"/>
    <s v="SOP_Atualiz"/>
    <x v="46"/>
    <x v="1"/>
    <d v="2016-10-27T14:32:00"/>
    <d v="2016-10-29T10:13:00"/>
    <s v="Solicito adequar a planilha de custos ao orÃ§amento disponÃ­vel, reduzindo-se itens menos relevantes"/>
    <d v="1899-12-31T19:41:00"/>
    <x v="1161"/>
    <d v="1900-01-01T00:00:00"/>
    <s v="14:32"/>
  </r>
  <r>
    <x v="1"/>
    <s v="014040/2016 "/>
    <x v="1"/>
    <s v="CLC_ORIGI"/>
    <s v="CLC_Atualiz"/>
    <x v="8"/>
    <x v="0"/>
    <d v="2016-10-29T10:13:00"/>
    <d v="2016-10-29T16:03:00"/>
    <s v="Para continuidade"/>
    <d v="1899-12-30T05:50:00"/>
    <x v="1162"/>
    <d v="1899-12-30T00:00:00"/>
    <s v="10:13"/>
  </r>
  <r>
    <x v="1"/>
    <s v="014040/2016 "/>
    <x v="1"/>
    <s v="SECGA_ORIGI"/>
    <s v="SECGA_Atualiz"/>
    <x v="20"/>
    <x v="0"/>
    <d v="2016-10-29T16:03:00"/>
    <d v="2016-10-29T19:31:00"/>
    <s v="Segue para autorizaÃ§Ã£o da abertura de licitaÃ§Ã£o e indicaÃ§Ã£o da modalidade."/>
    <d v="1899-12-30T03:28:00"/>
    <x v="923"/>
    <d v="1899-12-30T00:00:00"/>
    <s v="16:3"/>
  </r>
  <r>
    <x v="1"/>
    <s v="014040/2016 "/>
    <x v="1"/>
    <s v="CLC_ORIGI"/>
    <s v="CLC_Atualiz"/>
    <x v="8"/>
    <x v="0"/>
    <d v="2016-10-29T19:31:00"/>
    <d v="2016-10-31T17:01:00"/>
    <s v="autorizo abertura de licitaÃ§Ã£o."/>
    <d v="1899-12-31T21:30:00"/>
    <x v="1163"/>
    <d v="1899-12-31T00:00:00"/>
    <s v="19:31"/>
  </r>
  <r>
    <x v="1"/>
    <s v="014040/2016 "/>
    <x v="1"/>
    <s v="SLIC_ORIGI"/>
    <s v="SLIC_Atualiz"/>
    <x v="27"/>
    <x v="0"/>
    <d v="2016-10-31T17:01:00"/>
    <d v="2016-11-08T16:17:00"/>
    <s v="Para elaborar a minuta do edital de licitação na modalidade tomada de preços."/>
    <d v="1900-01-06T23:16:00"/>
    <x v="1164"/>
    <n v="-16"/>
    <s v="17:1"/>
  </r>
  <r>
    <x v="1"/>
    <s v="014040/2016 "/>
    <x v="1"/>
    <s v="SCON_ORIGI"/>
    <s v="SCON_Atualiz"/>
    <x v="10"/>
    <x v="0"/>
    <d v="2016-11-08T16:17:00"/>
    <d v="2016-11-08T18:22:00"/>
    <s v="Para elaborar a minuta do contrato (Anexo VIII)."/>
    <d v="1899-12-30T02:05:00"/>
    <x v="226"/>
    <d v="1899-12-31T00:00:00"/>
    <s v="16:17"/>
  </r>
  <r>
    <x v="1"/>
    <s v="014040/2016 "/>
    <x v="1"/>
    <s v="SLIC_ORIGI"/>
    <s v="SLIC_Atualiz"/>
    <x v="27"/>
    <x v="0"/>
    <d v="2016-11-08T18:22:00"/>
    <d v="2016-11-08T18:40:00"/>
    <s v="Inserida a minuta contratual em campo próprio"/>
    <d v="1899-12-30T00:18:00"/>
    <x v="404"/>
    <d v="1899-12-31T00:00:00"/>
    <s v="18:22"/>
  </r>
  <r>
    <x v="1"/>
    <s v="014040/2016 "/>
    <x v="1"/>
    <s v="CLC_ORIGI"/>
    <s v="CLC_Atualiz"/>
    <x v="8"/>
    <x v="0"/>
    <d v="2016-11-08T18:40:00"/>
    <d v="2016-11-08T19:12:00"/>
    <s v="Para análise da minuta do edital e seus anexos."/>
    <d v="1899-12-30T00:32:00"/>
    <x v="315"/>
    <d v="1899-12-31T00:00:00"/>
    <s v="18:40"/>
  </r>
  <r>
    <x v="1"/>
    <s v="014040/2016 "/>
    <x v="1"/>
    <s v="SECGA_ORIGI"/>
    <s v="SECGA_Atualiz"/>
    <x v="20"/>
    <x v="0"/>
    <d v="2016-11-08T19:12:00"/>
    <d v="2016-11-09T14:53:00"/>
    <s v="Para análise e encaminhamento."/>
    <d v="1899-12-30T19:41:00"/>
    <x v="1165"/>
    <d v="1900-01-01T00:00:00"/>
    <s v="19:12"/>
  </r>
  <r>
    <x v="1"/>
    <s v="014040/2016 "/>
    <x v="1"/>
    <s v="CPL_ORIGI"/>
    <s v="CPL_Atualiz"/>
    <x v="11"/>
    <x v="0"/>
    <d v="2016-11-09T14:53:00"/>
    <d v="2016-11-09T19:02:00"/>
    <s v="De acordo com a minuta do edital e seus anexos. Segue para análise dessa CPL e demais encaminhamen"/>
    <d v="1899-12-30T04:09:00"/>
    <x v="1166"/>
    <d v="1899-12-31T00:00:00"/>
    <s v="14:53"/>
  </r>
  <r>
    <x v="1"/>
    <s v="014040/2016 "/>
    <x v="1"/>
    <s v="ASSDG_ORIGI"/>
    <s v="ASSDG_Atualiz"/>
    <x v="12"/>
    <x v="0"/>
    <d v="2016-11-09T19:02:00"/>
    <d v="2016-11-11T11:36:00"/>
    <s v="para análise e aprovação."/>
    <d v="1899-12-31T16:34:00"/>
    <x v="1167"/>
    <d v="1900-01-02T00:00:00"/>
    <s v="19:2"/>
  </r>
  <r>
    <x v="1"/>
    <s v="014040/2016 "/>
    <x v="1"/>
    <s v="DG_ORIGI"/>
    <s v="DG_Atualiz"/>
    <x v="1"/>
    <x v="0"/>
    <d v="2016-11-11T11:36:00"/>
    <d v="2016-11-11T12:07:00"/>
    <s v="Para apreciação."/>
    <d v="1899-12-30T00:31:00"/>
    <x v="1089"/>
    <d v="1899-12-31T00:00:00"/>
    <s v="11:36"/>
  </r>
  <r>
    <x v="1"/>
    <s v="014040/2016 "/>
    <x v="1"/>
    <s v="SLIC_ORIGI"/>
    <s v="SLIC_Atualiz"/>
    <x v="27"/>
    <x v="0"/>
    <d v="2016-11-11T12:07:00"/>
    <d v="2016-11-11T15:47:00"/>
    <s v="À Seção de Licitações."/>
    <d v="1899-12-30T03:40:00"/>
    <x v="950"/>
    <d v="1899-12-31T00:00:00"/>
    <s v="12:7"/>
  </r>
  <r>
    <x v="1"/>
    <s v="014040/2016 "/>
    <x v="1"/>
    <s v="CPL_ORIGI"/>
    <s v="CPL_Atualiz"/>
    <x v="11"/>
    <x v="0"/>
    <d v="2016-11-11T15:47:00"/>
    <d v="2016-11-11T17:23:00"/>
    <s v="Para assinaturas."/>
    <d v="1899-12-30T01:36:00"/>
    <x v="11"/>
    <d v="1899-12-31T00:00:00"/>
    <s v="15:47"/>
  </r>
  <r>
    <x v="1"/>
    <s v="014040/2016 "/>
    <x v="1"/>
    <s v="SLIC_ORIGI"/>
    <s v="SLIC_Atualiz"/>
    <x v="27"/>
    <x v="0"/>
    <d v="2016-11-11T17:23:00"/>
    <d v="2016-11-16T13:23:00"/>
    <s v="Edital assinado."/>
    <d v="1900-01-03T20:00:00"/>
    <x v="1168"/>
    <d v="1900-01-01T00:00:00"/>
    <s v="17:23"/>
  </r>
  <r>
    <x v="1"/>
    <s v="014040/2016 "/>
    <x v="1"/>
    <s v="CPL_ORIGI"/>
    <s v="CPL_Atualiz"/>
    <x v="11"/>
    <x v="0"/>
    <d v="2016-11-16T13:23:00"/>
    <d v="2016-11-29T18:29:00"/>
    <s v="Para aguardar a abertura do certame."/>
    <d v="1900-01-12T05:06:00"/>
    <x v="1169"/>
    <d v="1900-01-09T00:00:00"/>
    <s v="13:23"/>
  </r>
  <r>
    <x v="1"/>
    <s v="014040/2016 "/>
    <x v="1"/>
    <s v="SLIC_ORIGI"/>
    <s v="SLIC_Atualiz"/>
    <x v="27"/>
    <x v="0"/>
    <d v="2016-11-29T18:29:00"/>
    <d v="2016-11-29T19:13:00"/>
    <s v="A pedido."/>
    <d v="1899-12-30T00:44:00"/>
    <x v="912"/>
    <d v="1899-12-31T00:00:00"/>
    <s v="18:29"/>
  </r>
  <r>
    <x v="1"/>
    <s v="014040/2016 "/>
    <x v="1"/>
    <s v="CPL_ORIGI"/>
    <s v="CPL_Atualiz"/>
    <x v="11"/>
    <x v="0"/>
    <d v="2016-11-29T19:13:00"/>
    <d v="2016-12-21T14:03:00"/>
    <s v="Com o Comunicado 01/2016"/>
    <d v="1900-01-20T18:50:00"/>
    <x v="1170"/>
    <d v="1899-12-30T00:00:00"/>
    <s v="19:13"/>
  </r>
  <r>
    <x v="1"/>
    <s v="014040/2016 "/>
    <x v="1"/>
    <s v="ASSDG_ORIGI"/>
    <s v="ASSDG_Atualiz"/>
    <x v="12"/>
    <x v="0"/>
    <d v="2016-12-21T14:03:00"/>
    <d v="2016-12-21T15:12:00"/>
    <s v="Para análise e homologação."/>
    <d v="1899-12-30T01:09:00"/>
    <x v="630"/>
    <d v="1899-12-30T00:00:00"/>
    <s v="14:3"/>
  </r>
  <r>
    <x v="1"/>
    <s v="011231/2016 "/>
    <x v="0"/>
    <s v="SMIC_ORIGI"/>
    <s v="SMIC_Atualiz"/>
    <x v="28"/>
    <x v="1"/>
    <d v="2016-08-30T18:44:00"/>
    <d v="2016-08-31T18:44:00"/>
    <s v="-"/>
    <d v="1899-12-31T00:00:00"/>
    <x v="0"/>
    <d v="1900-01-01T00:00:00"/>
    <s v="18:44"/>
  </r>
  <r>
    <x v="1"/>
    <s v="011231/2016 "/>
    <x v="0"/>
    <s v="CIP_ORIGI"/>
    <s v="CIP_Atualiz"/>
    <x v="3"/>
    <x v="1"/>
    <d v="2016-08-31T18:44:00"/>
    <d v="2016-09-03T16:56:00"/>
    <s v="Análise e encaminhamento"/>
    <d v="1900-01-01T22:12:00"/>
    <x v="1171"/>
    <n v="-18"/>
    <s v="18:44"/>
  </r>
  <r>
    <x v="1"/>
    <s v="011231/2016 "/>
    <x v="0"/>
    <s v="SECGS_ORIGI"/>
    <s v="SECGS_Atualiz"/>
    <x v="18"/>
    <x v="1"/>
    <d v="2016-09-03T16:56:00"/>
    <d v="2016-09-06T14:37:00"/>
    <s v="Para ecaminhamentos."/>
    <d v="1900-01-01T21:41:00"/>
    <x v="1172"/>
    <d v="1900-01-01T00:00:00"/>
    <s v="16:56"/>
  </r>
  <r>
    <x v="1"/>
    <s v="011231/2016 "/>
    <x v="0"/>
    <s v="CLC_ORIGI"/>
    <s v="CLC_Atualiz"/>
    <x v="8"/>
    <x v="0"/>
    <d v="2016-09-06T14:37:00"/>
    <d v="2016-09-14T14:26:00"/>
    <s v="Solicitamos anÃ¡lise quanto Ã  possibilidade de contrataÃ§Ã£o da empresa que apresentou a menor propo"/>
    <d v="1900-01-06T23:49:00"/>
    <x v="1173"/>
    <d v="1900-01-04T00:00:00"/>
    <s v="14:37"/>
  </r>
  <r>
    <x v="1"/>
    <s v="011231/2016 "/>
    <x v="0"/>
    <s v="CIP_ORIGI"/>
    <s v="CIP_Atualiz"/>
    <x v="3"/>
    <x v="1"/>
    <d v="2016-09-14T14:26:00"/>
    <d v="2016-09-14T16:58:00"/>
    <s v="À CIP: conforme acordado em reunião na data de hoje."/>
    <d v="1899-12-30T02:32:00"/>
    <x v="1174"/>
    <d v="1899-12-31T00:00:00"/>
    <s v="14:26"/>
  </r>
  <r>
    <x v="1"/>
    <s v="011231/2016 "/>
    <x v="0"/>
    <s v="SMIC_ORIGI"/>
    <s v="SMIC_Atualiz"/>
    <x v="28"/>
    <x v="1"/>
    <d v="2016-09-14T16:58:00"/>
    <d v="2016-09-16T15:36:00"/>
    <s v="Para incluir o projeto alterado."/>
    <d v="1899-12-31T22:38:00"/>
    <x v="1175"/>
    <d v="1900-01-02T00:00:00"/>
    <s v="16:58"/>
  </r>
  <r>
    <x v="1"/>
    <s v="011231/2016 "/>
    <x v="0"/>
    <s v="CLC_ORIGI"/>
    <s v="CLC_Atualiz"/>
    <x v="8"/>
    <x v="0"/>
    <d v="2016-09-16T15:36:00"/>
    <d v="2016-09-21T14:09:00"/>
    <s v="Para providências com as devidas adequações"/>
    <d v="1900-01-03T22:33:00"/>
    <x v="1176"/>
    <d v="1900-01-03T00:00:00"/>
    <s v="15:36"/>
  </r>
  <r>
    <x v="1"/>
    <s v="011231/2016 "/>
    <x v="0"/>
    <s v="SPO_ORIGI"/>
    <s v="SPO_Atualiz"/>
    <x v="5"/>
    <x v="0"/>
    <d v="2016-09-21T14:09:00"/>
    <d v="2016-09-21T17:06:00"/>
    <s v="À SPO: para informar disponibilidade orçamentária."/>
    <d v="1899-12-30T02:57:00"/>
    <x v="1177"/>
    <d v="1899-12-31T00:00:00"/>
    <s v="14:9"/>
  </r>
  <r>
    <x v="1"/>
    <s v="011231/2016 "/>
    <x v="0"/>
    <s v="CO_ORIGI"/>
    <s v="CO_Atualiz"/>
    <x v="6"/>
    <x v="0"/>
    <d v="2016-09-21T17:06:00"/>
    <d v="2016-09-21T17:39:00"/>
    <s v="Com a informação de disponibilidade orçamentária."/>
    <d v="1899-12-30T00:33:00"/>
    <x v="69"/>
    <d v="1899-12-31T00:00:00"/>
    <s v="17:6"/>
  </r>
  <r>
    <x v="1"/>
    <s v="011231/2016 "/>
    <x v="0"/>
    <s v="SECOFC_ORIGI"/>
    <s v="SECOFC_Atualiz"/>
    <x v="7"/>
    <x v="0"/>
    <d v="2016-09-21T17:39:00"/>
    <d v="2016-09-21T20:46:00"/>
    <s v="Para ciência e encaminhamento."/>
    <d v="1899-12-30T03:07:00"/>
    <x v="1061"/>
    <d v="1899-12-31T00:00:00"/>
    <s v="17:39"/>
  </r>
  <r>
    <x v="1"/>
    <s v="011231/2016 "/>
    <x v="0"/>
    <s v="CLC_ORIGI"/>
    <s v="CLC_Atualiz"/>
    <x v="8"/>
    <x v="0"/>
    <d v="2016-09-21T20:46:00"/>
    <d v="2016-09-22T17:21:00"/>
    <s v="Com informação de disponibilidade orçamentária, para demais providências."/>
    <d v="1899-12-30T20:35:00"/>
    <x v="1178"/>
    <d v="1900-01-01T00:00:00"/>
    <s v="20:46"/>
  </r>
  <r>
    <x v="1"/>
    <s v="011231/2016 "/>
    <x v="0"/>
    <s v="SECGA_ORIGI"/>
    <s v="SECGA_Atualiz"/>
    <x v="20"/>
    <x v="0"/>
    <d v="2016-09-22T17:21:00"/>
    <d v="2016-09-23T13:20:00"/>
    <s v="À SECGA: com informações, à apreciação superior."/>
    <d v="1899-12-30T19:59:00"/>
    <x v="1179"/>
    <d v="1900-01-01T00:00:00"/>
    <s v="17:21"/>
  </r>
  <r>
    <x v="1"/>
    <s v="011231/2016 "/>
    <x v="0"/>
    <s v="CLC_ORIGI"/>
    <s v="CLC_Atualiz"/>
    <x v="8"/>
    <x v="0"/>
    <d v="2016-09-23T13:20:00"/>
    <d v="2016-09-23T15:04:00"/>
    <s v="para elaborar o termo de dispensa de licitação"/>
    <d v="1899-12-30T01:44:00"/>
    <x v="676"/>
    <d v="1899-12-31T00:00:00"/>
    <s v="13:20"/>
  </r>
  <r>
    <x v="1"/>
    <s v="011231/2016 "/>
    <x v="0"/>
    <s v="SC_ORIGI"/>
    <s v="SC_Atualiz"/>
    <x v="9"/>
    <x v="0"/>
    <d v="2016-09-23T15:04:00"/>
    <d v="2016-09-26T15:38:00"/>
    <s v="À SC: para elaborar Termo de Dispensa de Licitação, com fulcro no art. 24, I, da Lei 8666/93."/>
    <d v="1900-01-02T00:34:00"/>
    <x v="1180"/>
    <d v="1900-01-01T00:00:00"/>
    <s v="15:4"/>
  </r>
  <r>
    <x v="1"/>
    <s v="011231/2016 "/>
    <x v="0"/>
    <s v="CLC_ORIGI"/>
    <s v="CLC_Atualiz"/>
    <x v="8"/>
    <x v="0"/>
    <d v="2016-09-26T15:38:00"/>
    <d v="2016-09-26T16:30:00"/>
    <s v="com termo de dispensa de licitação e demais docs"/>
    <d v="1899-12-30T00:52:00"/>
    <x v="639"/>
    <d v="1899-12-31T00:00:00"/>
    <s v="15:38"/>
  </r>
  <r>
    <x v="1"/>
    <s v="011231/2016 "/>
    <x v="0"/>
    <s v="SCON_ORIGI"/>
    <s v="SCON_Atualiz"/>
    <x v="10"/>
    <x v="0"/>
    <d v="2016-09-26T16:30:00"/>
    <d v="2016-09-28T15:10:00"/>
    <s v="Para elaborar a minuta do contrato."/>
    <d v="1899-12-31T22:40:00"/>
    <x v="1181"/>
    <d v="1900-01-02T00:00:00"/>
    <s v="16:30"/>
  </r>
  <r>
    <x v="1"/>
    <s v="011231/2016 "/>
    <x v="0"/>
    <s v="CLC_ORIGI"/>
    <s v="CLC_Atualiz"/>
    <x v="8"/>
    <x v="0"/>
    <d v="2016-09-28T15:10:00"/>
    <d v="2016-09-28T18:35:00"/>
    <s v="Elaborada a minuta do contrato, segue para análise, mediante o prévio aceite da Contratada,"/>
    <d v="1899-12-30T03:25:00"/>
    <x v="695"/>
    <d v="1899-12-31T00:00:00"/>
    <s v="15:10"/>
  </r>
  <r>
    <x v="1"/>
    <s v="011231/2016 "/>
    <x v="0"/>
    <s v="ASSDG_ORIGI"/>
    <s v="ASSDG_Atualiz"/>
    <x v="12"/>
    <x v="0"/>
    <d v="2016-09-28T18:35:00"/>
    <d v="2016-09-30T14:58:00"/>
    <s v="À ASSDG: para análise da minuta."/>
    <d v="1899-12-31T20:23:00"/>
    <x v="1182"/>
    <d v="1900-01-02T00:00:00"/>
    <s v="18:35"/>
  </r>
  <r>
    <x v="1"/>
    <s v="011875/2016"/>
    <x v="1"/>
    <s v="SOP_ORIGI"/>
    <s v="SOP_Atualiz"/>
    <x v="46"/>
    <x v="1"/>
    <d v="2016-09-13T11:15:00"/>
    <d v="2016-09-14T11:15:00"/>
    <s v="-"/>
    <d v="1899-12-31T00:00:00"/>
    <x v="0"/>
    <d v="1900-01-01T00:00:00"/>
    <s v="11:15"/>
  </r>
  <r>
    <x v="1"/>
    <s v="011875/2016"/>
    <x v="1"/>
    <s v="CIP_ORIGI"/>
    <s v="CIP_Atualiz"/>
    <x v="3"/>
    <x v="1"/>
    <d v="2016-09-14T11:15:00"/>
    <d v="2016-09-15T18:55:00"/>
    <s v="Para apreciação superior"/>
    <d v="1899-12-31T07:40:00"/>
    <x v="1183"/>
    <d v="1900-01-01T00:00:00"/>
    <s v="11:15"/>
  </r>
  <r>
    <x v="1"/>
    <s v="011875/2016"/>
    <x v="1"/>
    <s v="SECGS_ORIGI"/>
    <s v="SECGS_Atualiz"/>
    <x v="18"/>
    <x v="1"/>
    <d v="2016-09-15T18:55:00"/>
    <d v="2016-09-19T10:59:00"/>
    <s v="Para encaminhamentos."/>
    <d v="1900-01-02T16:04:00"/>
    <x v="1184"/>
    <d v="1900-01-02T00:00:00"/>
    <s v="18:55"/>
  </r>
  <r>
    <x v="1"/>
    <s v="011875/2016"/>
    <x v="1"/>
    <s v="SECOFC_ORIGI"/>
    <s v="SECOFC_Atualiz"/>
    <x v="7"/>
    <x v="0"/>
    <d v="2016-09-19T10:59:00"/>
    <d v="2016-09-20T17:32:00"/>
    <s v="Encaminha-se para"/>
    <d v="1899-12-31T06:33:00"/>
    <x v="1185"/>
    <d v="1900-01-01T00:00:00"/>
    <s v="10:59"/>
  </r>
  <r>
    <x v="1"/>
    <s v="011875/2016"/>
    <x v="1"/>
    <s v="CO_ORIGI"/>
    <s v="CO_Atualiz"/>
    <x v="6"/>
    <x v="0"/>
    <d v="2016-09-20T17:32:00"/>
    <d v="2016-09-20T17:38:00"/>
    <s v="Para informar disponibilidade orçamentária"/>
    <d v="1899-12-30T00:06:00"/>
    <x v="288"/>
    <d v="1899-12-31T00:00:00"/>
    <s v="17:32"/>
  </r>
  <r>
    <x v="1"/>
    <s v="011875/2016"/>
    <x v="1"/>
    <s v="SPO_ORIGI"/>
    <s v="SPO_Atualiz"/>
    <x v="5"/>
    <x v="0"/>
    <d v="2016-09-20T17:38:00"/>
    <d v="2016-09-20T19:17:00"/>
    <s v="Para informar disponibilidade orçamentária."/>
    <d v="1899-12-30T01:39:00"/>
    <x v="1186"/>
    <d v="1899-12-31T00:00:00"/>
    <s v="17:38"/>
  </r>
  <r>
    <x v="1"/>
    <s v="011875/2016"/>
    <x v="1"/>
    <s v="CO_ORIGI"/>
    <s v="CO_Atualiz"/>
    <x v="6"/>
    <x v="0"/>
    <d v="2016-09-20T19:17:00"/>
    <d v="2016-09-20T20:27:00"/>
    <s v="Com a informação de disponibilidade orçamentária."/>
    <d v="1899-12-30T01:10:00"/>
    <x v="614"/>
    <d v="1899-12-31T00:00:00"/>
    <s v="19:17"/>
  </r>
  <r>
    <x v="1"/>
    <s v="011875/2016"/>
    <x v="1"/>
    <s v="SECOFC_ORIGI"/>
    <s v="SECOFC_Atualiz"/>
    <x v="7"/>
    <x v="0"/>
    <d v="2016-09-20T20:27:00"/>
    <d v="2016-09-21T16:06:00"/>
    <s v="Para ciência e encaminhamento."/>
    <d v="1899-12-30T19:39:00"/>
    <x v="1187"/>
    <d v="1900-01-01T00:00:00"/>
    <s v="20:27"/>
  </r>
  <r>
    <x v="1"/>
    <s v="011875/2016"/>
    <x v="1"/>
    <s v="CLC_ORIGI"/>
    <s v="CLC_Atualiz"/>
    <x v="8"/>
    <x v="0"/>
    <d v="2016-09-21T16:06:00"/>
    <d v="2016-09-23T16:30:00"/>
    <s v="Com informação de disponibilidade orçamentária, para demais providências."/>
    <d v="1900-01-01T00:24:00"/>
    <x v="1188"/>
    <d v="1900-01-02T00:00:00"/>
    <s v="16:6"/>
  </r>
  <r>
    <x v="1"/>
    <s v="011875/2016"/>
    <x v="1"/>
    <s v="SC_ORIGI"/>
    <s v="SC_Atualiz"/>
    <x v="9"/>
    <x v="0"/>
    <d v="2016-09-23T16:30:00"/>
    <d v="2016-09-25T12:59:00"/>
    <s v="À SC: para emitir TAL."/>
    <d v="1899-12-31T20:29:00"/>
    <x v="859"/>
    <d v="1899-12-31T00:00:00"/>
    <s v="16:30"/>
  </r>
  <r>
    <x v="1"/>
    <s v="011875/2016"/>
    <x v="1"/>
    <s v="SOP_ORIGI"/>
    <s v="SOP_Atualiz"/>
    <x v="46"/>
    <x v="1"/>
    <d v="2016-09-25T12:59:00"/>
    <d v="2016-09-27T15:44:00"/>
    <s v="A pedido"/>
    <d v="1900-01-01T02:45:00"/>
    <x v="1189"/>
    <d v="1900-01-01T00:00:00"/>
    <s v="12:59"/>
  </r>
  <r>
    <x v="1"/>
    <s v="011875/2016"/>
    <x v="1"/>
    <s v="SPO_ORIGI"/>
    <s v="SPO_Atualiz"/>
    <x v="5"/>
    <x v="0"/>
    <d v="2016-09-27T15:44:00"/>
    <d v="2016-09-27T17:41:00"/>
    <s v="Para anulaÃ§Ã£o"/>
    <d v="1899-12-30T01:57:00"/>
    <x v="707"/>
    <d v="1899-12-31T00:00:00"/>
    <s v="15:44"/>
  </r>
  <r>
    <x v="1"/>
    <s v="011875/2016"/>
    <x v="1"/>
    <s v="CO_ORIGI"/>
    <s v="CO_Atualiz"/>
    <x v="6"/>
    <x v="0"/>
    <d v="2016-09-27T17:41:00"/>
    <d v="2016-09-27T18:20:00"/>
    <s v="Com a informação de disponibilidade."/>
    <d v="1899-12-30T00:39:00"/>
    <x v="870"/>
    <d v="1899-12-31T00:00:00"/>
    <s v="17:41"/>
  </r>
  <r>
    <x v="1"/>
    <s v="011875/2016"/>
    <x v="1"/>
    <s v="SECOFC_ORIGI"/>
    <s v="SECOFC_Atualiz"/>
    <x v="7"/>
    <x v="0"/>
    <d v="2016-09-27T18:20:00"/>
    <d v="2016-09-27T18:57:00"/>
    <s v="Para ciência e encaminhamento."/>
    <d v="1899-12-30T00:37:00"/>
    <x v="222"/>
    <d v="1899-12-31T00:00:00"/>
    <s v="18:20"/>
  </r>
  <r>
    <x v="1"/>
    <s v="011875/2016"/>
    <x v="1"/>
    <s v="SC_ORIGI"/>
    <s v="SC_Atualiz"/>
    <x v="9"/>
    <x v="0"/>
    <d v="2016-09-27T18:57:00"/>
    <d v="2016-09-30T17:55:00"/>
    <s v="Para continuidade do processo."/>
    <d v="1900-01-01T22:58:00"/>
    <x v="1190"/>
    <d v="1900-01-03T00:00:00"/>
    <s v="18:57"/>
  </r>
  <r>
    <x v="1"/>
    <s v="011875/2016"/>
    <x v="1"/>
    <s v="CLC_ORIGI"/>
    <s v="CLC_Atualiz"/>
    <x v="8"/>
    <x v="0"/>
    <d v="2016-09-30T17:55:00"/>
    <d v="2016-10-04T16:59:00"/>
    <s v="com termo de abertura de licitação"/>
    <d v="1900-01-02T23:04:00"/>
    <x v="1191"/>
    <n v="-18"/>
    <s v="17:55"/>
  </r>
  <r>
    <x v="1"/>
    <s v="011875/2016"/>
    <x v="1"/>
    <s v="SECGA_ORIGI"/>
    <s v="SECGA_Atualiz"/>
    <x v="20"/>
    <x v="0"/>
    <d v="2016-10-04T16:59:00"/>
    <d v="2016-10-05T18:00:00"/>
    <s v="À SECGA: para apreciação do TAL n. 159/2016, designação de fiscal/gestor e definição da modalidade."/>
    <d v="1899-12-31T01:01:00"/>
    <x v="1192"/>
    <d v="1900-01-01T00:00:00"/>
    <s v="16:59"/>
  </r>
  <r>
    <x v="1"/>
    <s v="011875/2016"/>
    <x v="1"/>
    <s v="CLC_ORIGI"/>
    <s v="CLC_Atualiz"/>
    <x v="8"/>
    <x v="0"/>
    <d v="2016-10-05T18:00:00"/>
    <d v="2016-10-06T18:53:00"/>
    <s v="Para continuidade da contratação."/>
    <d v="1899-12-31T00:53:00"/>
    <x v="1193"/>
    <d v="1900-01-01T00:00:00"/>
    <s v="18:0"/>
  </r>
  <r>
    <x v="1"/>
    <s v="011875/2016"/>
    <x v="1"/>
    <s v="SLIC_ORIGI"/>
    <s v="SLIC_Atualiz"/>
    <x v="27"/>
    <x v="0"/>
    <d v="2016-10-06T18:53:00"/>
    <d v="2016-10-11T14:24:00"/>
    <s v="À SLIC: para elaborar minuta de edital."/>
    <d v="1900-01-03T19:31:00"/>
    <x v="1194"/>
    <d v="1900-01-03T00:00:00"/>
    <s v="18:53"/>
  </r>
  <r>
    <x v="1"/>
    <s v="011875/2016"/>
    <x v="1"/>
    <s v="SCON_ORIGI"/>
    <s v="SCON_Atualiz"/>
    <x v="10"/>
    <x v="0"/>
    <d v="2016-10-11T14:24:00"/>
    <d v="2016-10-13T18:12:00"/>
    <s v="Para elaborar a minuta do contrato (Anexo VIII)."/>
    <d v="1900-01-01T03:48:00"/>
    <x v="1195"/>
    <d v="1900-01-01T00:00:00"/>
    <s v="14:24"/>
  </r>
  <r>
    <x v="1"/>
    <s v="011875/2016"/>
    <x v="1"/>
    <s v="SLIC_ORIGI"/>
    <s v="SLIC_Atualiz"/>
    <x v="27"/>
    <x v="0"/>
    <d v="2016-10-13T18:12:00"/>
    <d v="2016-10-14T15:16:00"/>
    <s v="Com a minuta do contrato."/>
    <d v="1899-12-30T21:04:00"/>
    <x v="1196"/>
    <d v="1900-01-01T00:00:00"/>
    <s v="18:12"/>
  </r>
  <r>
    <x v="1"/>
    <s v="011875/2016"/>
    <x v="1"/>
    <s v="CLC_ORIGI"/>
    <s v="CLC_Atualiz"/>
    <x v="8"/>
    <x v="0"/>
    <d v="2016-10-14T15:16:00"/>
    <d v="2016-10-14T16:28:00"/>
    <s v="Para análise da minuta do edital e seus anexos."/>
    <d v="1899-12-30T01:12:00"/>
    <x v="968"/>
    <d v="1899-12-31T00:00:00"/>
    <s v="15:16"/>
  </r>
  <r>
    <x v="1"/>
    <s v="011875/2016"/>
    <x v="1"/>
    <s v="SECGA_ORIGI"/>
    <s v="SECGA_Atualiz"/>
    <x v="20"/>
    <x v="0"/>
    <d v="2016-10-14T16:28:00"/>
    <d v="2016-10-14T17:28:00"/>
    <s v="Submetemos à apreciação superior."/>
    <d v="1899-12-30T01:00:00"/>
    <x v="606"/>
    <d v="1899-12-31T00:00:00"/>
    <s v="16:28"/>
  </r>
  <r>
    <x v="1"/>
    <s v="011875/2016"/>
    <x v="1"/>
    <s v="CPL_ORIGI"/>
    <s v="CPL_Atualiz"/>
    <x v="11"/>
    <x v="0"/>
    <d v="2016-10-14T17:28:00"/>
    <d v="2016-10-14T19:16:00"/>
    <s v="De acordo com a minuta do edital e seus anexos. Segue para análise dessa CPL e demais encaminhament"/>
    <d v="1899-12-30T01:48:00"/>
    <x v="424"/>
    <d v="1899-12-31T00:00:00"/>
    <s v="17:28"/>
  </r>
  <r>
    <x v="1"/>
    <s v="011875/2016"/>
    <x v="1"/>
    <s v="ASSDG_ORIGI"/>
    <s v="ASSDG_Atualiz"/>
    <x v="12"/>
    <x v="0"/>
    <d v="2016-10-14T19:16:00"/>
    <d v="2016-10-16T11:25:00"/>
    <s v="Para análise e aprovação."/>
    <d v="1899-12-31T16:09:00"/>
    <x v="1197"/>
    <d v="1899-12-31T00:00:00"/>
    <s v="19:16"/>
  </r>
  <r>
    <x v="1"/>
    <s v="011875/2016"/>
    <x v="1"/>
    <s v="DG_ORIGI"/>
    <s v="DG_Atualiz"/>
    <x v="1"/>
    <x v="0"/>
    <d v="2016-10-16T11:25:00"/>
    <d v="2016-10-17T12:28:00"/>
    <s v="Para apreciação."/>
    <d v="1899-12-31T01:03:00"/>
    <x v="1133"/>
    <d v="1899-12-31T00:00:00"/>
    <s v="11:25"/>
  </r>
  <r>
    <x v="1"/>
    <s v="011875/2016"/>
    <x v="1"/>
    <s v="SLIC_ORIGI"/>
    <s v="SLIC_Atualiz"/>
    <x v="27"/>
    <x v="0"/>
    <d v="2016-10-17T12:28:00"/>
    <d v="2016-10-17T15:57:00"/>
    <s v="para publicação do edital"/>
    <d v="1899-12-30T03:29:00"/>
    <x v="967"/>
    <d v="1899-12-31T00:00:00"/>
    <s v="12:28"/>
  </r>
  <r>
    <x v="1"/>
    <s v="011875/2016"/>
    <x v="1"/>
    <s v="CPL_ORIGI"/>
    <s v="CPL_Atualiz"/>
    <x v="11"/>
    <x v="0"/>
    <d v="2016-10-17T15:57:00"/>
    <d v="2016-10-17T16:47:00"/>
    <s v="Para assinatura."/>
    <d v="1899-12-30T00:50:00"/>
    <x v="794"/>
    <d v="1899-12-31T00:00:00"/>
    <s v="15:57"/>
  </r>
  <r>
    <x v="1"/>
    <s v="011875/2016"/>
    <x v="1"/>
    <s v="SLIC_ORIGI"/>
    <s v="SLIC_Atualiz"/>
    <x v="27"/>
    <x v="0"/>
    <d v="2016-10-17T16:47:00"/>
    <d v="2016-10-18T15:03:00"/>
    <s v="Edital assinado."/>
    <d v="1899-12-30T22:16:00"/>
    <x v="799"/>
    <d v="1900-01-01T00:00:00"/>
    <s v="16:47"/>
  </r>
  <r>
    <x v="1"/>
    <s v="007141/2016 "/>
    <x v="1"/>
    <s v="SMOP_ORIGI"/>
    <s v="SMIC_Atualiz"/>
    <x v="28"/>
    <x v="1"/>
    <d v="2016-06-29T14:44:00"/>
    <d v="2016-07-04T14:44:00"/>
    <s v="-"/>
    <d v="1900-01-04T00:00:00"/>
    <x v="519"/>
    <n v="-20"/>
    <s v="14:44"/>
  </r>
  <r>
    <x v="1"/>
    <s v="007141/2016 "/>
    <x v="1"/>
    <s v="CIP_ORIGI"/>
    <s v="CIP_Atualiz"/>
    <x v="3"/>
    <x v="1"/>
    <d v="2016-07-04T14:44:00"/>
    <d v="2016-07-06T16:56:00"/>
    <s v="Apreciação e encaminhamento"/>
    <d v="1900-01-01T02:12:00"/>
    <x v="1198"/>
    <d v="1900-01-02T00:00:00"/>
    <s v="14:44"/>
  </r>
  <r>
    <x v="1"/>
    <s v="007141/2016 "/>
    <x v="1"/>
    <s v="SMOP_ORIGI"/>
    <s v="SMIC_Atualiz"/>
    <x v="28"/>
    <x v="1"/>
    <d v="2016-07-06T16:56:00"/>
    <d v="2016-07-08T14:51:00"/>
    <s v="Solicito anexar o estudo preliminar, com as adequações/alterações, assim como informar se o PB está"/>
    <d v="1899-12-31T21:55:00"/>
    <x v="1199"/>
    <d v="1900-01-02T00:00:00"/>
    <s v="16:56"/>
  </r>
  <r>
    <x v="1"/>
    <s v="007141/2016 "/>
    <x v="1"/>
    <s v="CIP_ORIGI"/>
    <s v="CIP_Atualiz"/>
    <x v="3"/>
    <x v="1"/>
    <d v="2016-07-08T14:51:00"/>
    <d v="2016-07-08T17:09:00"/>
    <s v="Segue para análise e encaminhamento"/>
    <d v="1899-12-30T02:18:00"/>
    <x v="103"/>
    <d v="1899-12-31T00:00:00"/>
    <s v="14:51"/>
  </r>
  <r>
    <x v="1"/>
    <s v="007141/2016 "/>
    <x v="1"/>
    <s v="SMOP_ORIGI"/>
    <s v="SMIC_Atualiz"/>
    <x v="28"/>
    <x v="1"/>
    <d v="2016-07-08T17:09:00"/>
    <d v="2016-07-29T17:09:00"/>
    <s v="Para adequações ao PB de acordo com o estudo de viabilidade."/>
    <d v="1900-01-20T00:00:00"/>
    <x v="1200"/>
    <d v="1900-01-15T00:00:00"/>
    <s v="17:9"/>
  </r>
  <r>
    <x v="1"/>
    <s v="007141/2016 "/>
    <x v="1"/>
    <s v="CIP_ORIGI"/>
    <s v="CIP_Atualiz"/>
    <x v="3"/>
    <x v="1"/>
    <d v="2016-07-29T17:09:00"/>
    <d v="2016-08-09T13:38:00"/>
    <s v="Para avaliação e encaminhamentos."/>
    <d v="1900-01-09T20:29:00"/>
    <x v="1201"/>
    <n v="-15"/>
    <s v="17:9"/>
  </r>
  <r>
    <x v="1"/>
    <s v="007141/2016 "/>
    <x v="1"/>
    <s v="SECGS_ORIGI"/>
    <s v="SECGS_Atualiz"/>
    <x v="18"/>
    <x v="1"/>
    <d v="2016-08-09T13:38:00"/>
    <d v="2016-08-09T16:59:00"/>
    <s v="Para apreciação superior."/>
    <d v="1899-12-30T03:21:00"/>
    <x v="38"/>
    <d v="1899-12-31T00:00:00"/>
    <s v="13:38"/>
  </r>
  <r>
    <x v="1"/>
    <s v="007141/2016 "/>
    <x v="1"/>
    <s v="CLC_ORIGI"/>
    <s v="CLC_Atualiz"/>
    <x v="8"/>
    <x v="0"/>
    <d v="2016-08-09T16:59:00"/>
    <d v="2016-08-12T14:32:00"/>
    <s v="Feitas as alterações ao projeto básico, solicitamos encaminhamento à contratação."/>
    <d v="1900-01-01T21:33:00"/>
    <x v="1202"/>
    <d v="1900-01-03T00:00:00"/>
    <s v="16:59"/>
  </r>
  <r>
    <x v="1"/>
    <s v="007141/2016 "/>
    <x v="1"/>
    <s v="SC_ORIGI"/>
    <s v="SC_Atualiz"/>
    <x v="9"/>
    <x v="0"/>
    <d v="2016-08-12T14:32:00"/>
    <d v="2016-10-04T14:41:00"/>
    <s v="Para orçar"/>
    <d v="1900-02-21T00:09:00"/>
    <x v="1203"/>
    <n v="-6"/>
    <s v="14:32"/>
  </r>
  <r>
    <x v="1"/>
    <s v="007141/2016 "/>
    <x v="1"/>
    <s v="CLC_ORIGI"/>
    <s v="CLC_Atualiz"/>
    <x v="8"/>
    <x v="0"/>
    <d v="2016-10-04T14:41:00"/>
    <d v="2016-10-05T12:21:00"/>
    <s v="Com orçamento"/>
    <d v="1899-12-30T21:40:00"/>
    <x v="910"/>
    <d v="1900-01-01T00:00:00"/>
    <s v="14:41"/>
  </r>
  <r>
    <x v="1"/>
    <s v="007141/2016 "/>
    <x v="1"/>
    <s v="SPO_ORIGI"/>
    <s v="SPO_Atualiz"/>
    <x v="5"/>
    <x v="0"/>
    <d v="2016-10-05T12:21:00"/>
    <d v="2016-10-05T14:51:00"/>
    <s v="Para informar disponibilidade orÃ§amentÃ¡ria."/>
    <d v="1899-12-30T02:30:00"/>
    <x v="1204"/>
    <d v="1899-12-31T00:00:00"/>
    <s v="12:21"/>
  </r>
  <r>
    <x v="1"/>
    <s v="007141/2016 "/>
    <x v="1"/>
    <s v="CO_ORIGI"/>
    <s v="CO_Atualiz"/>
    <x v="6"/>
    <x v="0"/>
    <d v="2016-10-05T14:51:00"/>
    <d v="2016-10-05T15:35:00"/>
    <s v="Com a informação de disponibilidade orçamentária."/>
    <d v="1899-12-30T00:44:00"/>
    <x v="912"/>
    <d v="1899-12-31T00:00:00"/>
    <s v="14:51"/>
  </r>
  <r>
    <x v="1"/>
    <s v="007141/2016 "/>
    <x v="1"/>
    <s v="SECOFC_ORIGI"/>
    <s v="SECOFC_Atualiz"/>
    <x v="7"/>
    <x v="0"/>
    <d v="2016-10-05T15:35:00"/>
    <d v="2016-10-05T17:07:00"/>
    <s v="Para ciência e encaminhamento."/>
    <d v="1899-12-30T01:32:00"/>
    <x v="442"/>
    <d v="1899-12-31T00:00:00"/>
    <s v="15:35"/>
  </r>
  <r>
    <x v="1"/>
    <s v="007141/2016 "/>
    <x v="1"/>
    <s v="CLC_ORIGI"/>
    <s v="CLC_Atualiz"/>
    <x v="8"/>
    <x v="0"/>
    <d v="2016-10-05T17:07:00"/>
    <d v="2016-10-06T18:46:00"/>
    <s v="Com informação de disponibilidade orçamentária, para demais providências."/>
    <d v="1899-12-31T01:39:00"/>
    <x v="1205"/>
    <d v="1900-01-01T00:00:00"/>
    <s v="17:7"/>
  </r>
  <r>
    <x v="1"/>
    <s v="007141/2016 "/>
    <x v="1"/>
    <s v="SC_ORIGI"/>
    <s v="SC_Atualiz"/>
    <x v="9"/>
    <x v="0"/>
    <d v="2016-10-06T18:46:00"/>
    <d v="2016-10-07T16:42:00"/>
    <s v="À SC: para emitir Termo de Abertura de Licitação."/>
    <d v="1899-12-30T21:56:00"/>
    <x v="1206"/>
    <d v="1900-01-01T00:00:00"/>
    <s v="18:46"/>
  </r>
  <r>
    <x v="1"/>
    <s v="007141/2016 "/>
    <x v="1"/>
    <s v="CLC_ORIGI"/>
    <s v="CLC_Atualiz"/>
    <x v="8"/>
    <x v="0"/>
    <d v="2016-10-07T16:42:00"/>
    <d v="2016-10-11T19:47:00"/>
    <s v="Com termo de abertura de licitação"/>
    <d v="1900-01-03T03:05:00"/>
    <x v="1207"/>
    <d v="1900-01-02T00:00:00"/>
    <s v="16:42"/>
  </r>
  <r>
    <x v="1"/>
    <s v="007141/2016 "/>
    <x v="1"/>
    <s v="SECGA_ORIGI"/>
    <s v="SECGA_Atualiz"/>
    <x v="20"/>
    <x v="0"/>
    <d v="2016-10-11T19:47:00"/>
    <d v="2016-10-13T19:05:00"/>
    <s v="Para autorizar o Termo de Abertura de Licitação nº 173/2016."/>
    <d v="1899-12-31T23:18:00"/>
    <x v="1208"/>
    <d v="1900-01-01T00:00:00"/>
    <s v="19:47"/>
  </r>
  <r>
    <x v="1"/>
    <s v="007141/2016 "/>
    <x v="1"/>
    <s v="SECGS_ORIGI"/>
    <s v="SECGS_Atualiz"/>
    <x v="18"/>
    <x v="1"/>
    <d v="2016-10-13T19:05:00"/>
    <d v="2016-10-14T16:25:00"/>
    <s v="Para informar"/>
    <d v="1899-12-30T21:20:00"/>
    <x v="223"/>
    <d v="1900-01-01T00:00:00"/>
    <s v="19:5"/>
  </r>
  <r>
    <x v="1"/>
    <s v="007141/2016 "/>
    <x v="1"/>
    <s v="SPO_ORIGI"/>
    <s v="SPO_Atualiz"/>
    <x v="5"/>
    <x v="0"/>
    <d v="2016-10-14T16:25:00"/>
    <d v="2016-10-14T17:17:00"/>
    <s v="Informamos que, dadas Ã s peculiaridades do objeto nÃ£o Ã© possÃ­vel concluir a contrataÃ§Ã£o e execuÃ§Ã£o"/>
    <d v="1899-12-30T00:52:00"/>
    <x v="338"/>
    <d v="1899-12-31T00:00:00"/>
    <s v="16:25"/>
  </r>
  <r>
    <x v="1"/>
    <s v="007141/2016 "/>
    <x v="1"/>
    <s v="CO_ORIGI"/>
    <s v="CO_Atualiz"/>
    <x v="6"/>
    <x v="0"/>
    <d v="2016-10-14T17:17:00"/>
    <d v="2016-10-14T17:36:00"/>
    <s v="Para conhecimento da anulaÃ§Ã£o do referido prÃ©-empenho, devido nÃ£o haver tempo hÃ¡bil para execuÃ§Ã£o da"/>
    <d v="1899-12-30T00:19:00"/>
    <x v="387"/>
    <d v="1899-12-31T00:00:00"/>
    <s v="17:17"/>
  </r>
  <r>
    <x v="1"/>
    <s v="007141/2016 "/>
    <x v="1"/>
    <s v="SECGS_ORIGI"/>
    <s v="SECGS_Atualiz"/>
    <x v="18"/>
    <x v="1"/>
    <d v="2016-10-14T17:36:00"/>
    <d v="2016-10-21T13:53:00"/>
    <s v="Em devolução, com anulação do pré-empenho."/>
    <d v="1900-01-05T20:17:00"/>
    <x v="1209"/>
    <d v="1900-01-05T00:00:00"/>
    <s v="17:36"/>
  </r>
  <r>
    <x v="1"/>
    <s v="007141/2016 "/>
    <x v="1"/>
    <s v="SMIC_ORIGI"/>
    <s v="SMIC_Atualiz"/>
    <x v="28"/>
    <x v="1"/>
    <d v="2016-10-21T13:53:00"/>
    <d v="2017-01-28T12:07:00"/>
    <s v="Para ciência e procedimentos cabíveis"/>
    <d v="1900-04-07T22:14:00"/>
    <x v="1210"/>
    <d v="1900-08-24T00:00:00"/>
    <s v="13:53"/>
  </r>
  <r>
    <x v="1"/>
    <s v="007141/2016 "/>
    <x v="1"/>
    <s v="CIP_ORIGI"/>
    <s v="CIP_Atualiz"/>
    <x v="3"/>
    <x v="1"/>
    <d v="2017-01-28T12:07:00"/>
    <d v="2017-01-30T17:44:00"/>
    <s v="Para análise e encaminhamentos."/>
    <d v="1900-01-01T05:37:00"/>
    <x v="1211"/>
    <d v="1899-12-31T00:00:00"/>
    <s v="12:7"/>
  </r>
  <r>
    <x v="1"/>
    <s v="007141/2016 "/>
    <x v="1"/>
    <s v="SECGS_ORIGI"/>
    <s v="SECGS_Atualiz"/>
    <x v="18"/>
    <x v="1"/>
    <d v="2017-01-30T17:44:00"/>
    <d v="2017-02-01T12:17:00"/>
    <s v="Para avaliação."/>
    <d v="1899-12-31T18:33:00"/>
    <x v="1212"/>
    <n v="-20"/>
    <s v="17:44"/>
  </r>
  <r>
    <x v="1"/>
    <s v="007141/2016 "/>
    <x v="1"/>
    <s v="SPO_ORIGI"/>
    <s v="SPO_Atualiz"/>
    <x v="5"/>
    <x v="0"/>
    <d v="2017-02-01T12:17:00"/>
    <d v="2017-02-01T14:28:00"/>
    <s v="Para informar se haverÃ¡ disponibilidade orÃ§amentÃ¡ria visando dar continuidade ao processo de contrat"/>
    <d v="1899-12-30T02:11:00"/>
    <x v="637"/>
    <d v="1899-12-31T00:00:00"/>
    <s v="12:17"/>
  </r>
  <r>
    <x v="1"/>
    <s v="007141/2016 "/>
    <x v="1"/>
    <s v="CO_ORIGI"/>
    <s v="CO_Atualiz"/>
    <x v="6"/>
    <x v="0"/>
    <d v="2017-02-01T14:28:00"/>
    <d v="2017-02-01T17:12:00"/>
    <s v="Com o pré-empenho."/>
    <d v="1899-12-30T02:44:00"/>
    <x v="1213"/>
    <d v="1899-12-31T00:00:00"/>
    <s v="14:28"/>
  </r>
  <r>
    <x v="1"/>
    <s v="007141/2016 "/>
    <x v="1"/>
    <s v="SECOFC_ORIGI"/>
    <s v="SECOFC_Atualiz"/>
    <x v="7"/>
    <x v="0"/>
    <d v="2017-02-01T17:12:00"/>
    <d v="2017-02-01T19:48:00"/>
    <s v="Para ciência e encaminhamento."/>
    <d v="1899-12-30T02:36:00"/>
    <x v="224"/>
    <d v="1899-12-31T00:00:00"/>
    <s v="17:12"/>
  </r>
  <r>
    <x v="1"/>
    <s v="007141/2016 "/>
    <x v="1"/>
    <s v="SECGS_ORIGI"/>
    <s v="SECGS_Atualiz"/>
    <x v="18"/>
    <x v="1"/>
    <d v="2017-02-01T19:48:00"/>
    <d v="2017-02-07T17:56:00"/>
    <s v="Para ciência."/>
    <d v="1900-01-04T22:08:00"/>
    <x v="1214"/>
    <d v="1900-01-04T00:00:00"/>
    <s v="19:48"/>
  </r>
  <r>
    <x v="1"/>
    <s v="007141/2016 "/>
    <x v="1"/>
    <s v="CLC_ORIGI"/>
    <s v="CLC_Atualiz"/>
    <x v="8"/>
    <x v="0"/>
    <d v="2017-02-07T17:56:00"/>
    <d v="2017-02-08T18:00:00"/>
    <s v="Para verificar a possibilidade de continuidade dos procedimentos de licitaÃ§Ã£o, haja vista informaÃ§Ã£o"/>
    <d v="1899-12-31T00:04:00"/>
    <x v="181"/>
    <d v="1900-01-01T00:00:00"/>
    <s v="17:56"/>
  </r>
  <r>
    <x v="1"/>
    <s v="007141/2016 "/>
    <x v="1"/>
    <s v="SC_ORIGI"/>
    <s v="SC_Atualiz"/>
    <x v="9"/>
    <x v="0"/>
    <d v="2017-02-08T18:00:00"/>
    <d v="2017-02-09T15:20:00"/>
    <s v="Para confirmar orÃ§amentos e emitir novo Termo de Abertura de LicitaÃ§Ã£o."/>
    <d v="1899-12-30T21:20:00"/>
    <x v="223"/>
    <d v="1900-01-01T00:00:00"/>
    <s v="18:0"/>
  </r>
  <r>
    <x v="1"/>
    <s v="007141/2016 "/>
    <x v="1"/>
    <s v="SMIC_ORIGI"/>
    <s v="SMIC_Atualiz"/>
    <x v="28"/>
    <x v="1"/>
    <d v="2017-02-09T15:20:00"/>
    <d v="2017-02-09T18:33:00"/>
    <s v="Para retificaÃ§Ã£o do Projeto BÃ¡sico."/>
    <d v="1899-12-30T03:13:00"/>
    <x v="123"/>
    <d v="1899-12-31T00:00:00"/>
    <s v="15:20"/>
  </r>
  <r>
    <x v="1"/>
    <s v="007141/2016 "/>
    <x v="1"/>
    <s v="SC_ORIGI"/>
    <s v="SC_Atualiz"/>
    <x v="9"/>
    <x v="0"/>
    <d v="2017-02-09T18:33:00"/>
    <d v="2017-03-07T14:41:00"/>
    <s v="Com Projeto Básico readequado"/>
    <d v="1900-01-24T20:08:00"/>
    <x v="1215"/>
    <n v="-3"/>
    <s v="18:33"/>
  </r>
  <r>
    <x v="1"/>
    <s v="007141/2016 "/>
    <x v="1"/>
    <s v="CLC_ORIGI"/>
    <s v="CLC_Atualiz"/>
    <x v="8"/>
    <x v="0"/>
    <d v="2017-03-07T14:41:00"/>
    <d v="2017-03-07T16:58:00"/>
    <s v="com orçamentos"/>
    <d v="1899-12-30T02:17:00"/>
    <x v="454"/>
    <d v="1899-12-31T00:00:00"/>
    <s v="14:41"/>
  </r>
  <r>
    <x v="1"/>
    <s v="007141/2016 "/>
    <x v="1"/>
    <s v="SPO_ORIGI"/>
    <s v="SPO_Atualiz"/>
    <x v="5"/>
    <x v="0"/>
    <d v="2017-03-07T16:58:00"/>
    <d v="2017-03-07T17:29:00"/>
    <s v="Para complementar a informação de disponibilidade orçamentária."/>
    <d v="1899-12-30T00:31:00"/>
    <x v="1089"/>
    <d v="1899-12-31T00:00:00"/>
    <s v="16:58"/>
  </r>
  <r>
    <x v="1"/>
    <s v="007141/2016 "/>
    <x v="1"/>
    <s v="CO_ORIGI"/>
    <s v="CO_Atualiz"/>
    <x v="6"/>
    <x v="0"/>
    <d v="2017-03-07T17:29:00"/>
    <d v="2017-03-07T18:02:00"/>
    <s v="Com a informação de disponibilidade"/>
    <d v="1899-12-30T00:33:00"/>
    <x v="1216"/>
    <d v="1899-12-31T00:00:00"/>
    <s v="17:29"/>
  </r>
  <r>
    <x v="1"/>
    <s v="007141/2016 "/>
    <x v="1"/>
    <s v="SECOFC_ORIGI"/>
    <s v="SECOFC_Atualiz"/>
    <x v="7"/>
    <x v="0"/>
    <d v="2017-03-07T18:02:00"/>
    <d v="2017-03-08T14:44:00"/>
    <s v="Para ciência e encaminhamento."/>
    <d v="1899-12-30T20:42:00"/>
    <x v="580"/>
    <d v="1900-01-01T00:00:00"/>
    <s v="18:2"/>
  </r>
  <r>
    <x v="1"/>
    <s v="007141/2016 "/>
    <x v="1"/>
    <s v="CLC_ORIGI"/>
    <s v="CLC_Atualiz"/>
    <x v="8"/>
    <x v="0"/>
    <d v="2017-03-08T14:44:00"/>
    <d v="2017-03-08T15:38:00"/>
    <s v="Com informação de disponibilidade orçamentária, para demais procedimentos."/>
    <d v="1899-12-30T00:54:00"/>
    <x v="565"/>
    <d v="1899-12-31T00:00:00"/>
    <s v="14:44"/>
  </r>
  <r>
    <x v="1"/>
    <s v="007141/2016 "/>
    <x v="1"/>
    <s v="SC_ORIGI"/>
    <s v="SC_Atualiz"/>
    <x v="9"/>
    <x v="0"/>
    <d v="2017-03-08T15:38:00"/>
    <d v="2017-03-08T18:04:00"/>
    <s v="Para emitir Termo de Abertura de Licitação."/>
    <d v="1899-12-30T02:26:00"/>
    <x v="983"/>
    <d v="1899-12-31T00:00:00"/>
    <s v="15:38"/>
  </r>
  <r>
    <x v="1"/>
    <s v="007141/2016 "/>
    <x v="1"/>
    <s v="CLC_ORIGI"/>
    <s v="CLC_Atualiz"/>
    <x v="8"/>
    <x v="0"/>
    <d v="2017-03-08T18:04:00"/>
    <d v="2017-03-08T19:01:00"/>
    <s v="Com termo de abertura de licitação"/>
    <d v="1899-12-30T00:57:00"/>
    <x v="133"/>
    <d v="1899-12-31T00:00:00"/>
    <s v="18:4"/>
  </r>
  <r>
    <x v="1"/>
    <s v="007141/2016 "/>
    <x v="1"/>
    <s v="SECGA_ORIGI"/>
    <s v="SECGA_Atualiz"/>
    <x v="20"/>
    <x v="0"/>
    <d v="2017-03-08T19:01:00"/>
    <d v="2017-03-09T18:12:00"/>
    <s v="Para análise e autorização."/>
    <d v="1899-12-30T23:11:00"/>
    <x v="1217"/>
    <d v="1900-01-01T00:00:00"/>
    <s v="19:1"/>
  </r>
  <r>
    <x v="1"/>
    <s v="007141/2016 "/>
    <x v="1"/>
    <s v="CLC_ORIGI"/>
    <s v="CLC_Atualiz"/>
    <x v="8"/>
    <x v="0"/>
    <d v="2017-03-09T18:12:00"/>
    <d v="2017-03-09T19:14:00"/>
    <s v="De acordo com o termo de abertura de licitação."/>
    <d v="1899-12-30T01:02:00"/>
    <x v="473"/>
    <d v="1899-12-31T00:00:00"/>
    <s v="18:12"/>
  </r>
  <r>
    <x v="1"/>
    <s v="007141/2016 "/>
    <x v="1"/>
    <s v="SLIC_ORIGI"/>
    <s v="SLIC_Atualiz"/>
    <x v="27"/>
    <x v="0"/>
    <d v="2017-03-09T19:14:00"/>
    <d v="2017-03-21T18:36:00"/>
    <s v="Segue para elaborar a minuta do Edital."/>
    <d v="1900-01-10T23:22:00"/>
    <x v="1218"/>
    <d v="1900-01-08T00:00:00"/>
    <s v="19:14"/>
  </r>
  <r>
    <x v="1"/>
    <s v="007141/2016 "/>
    <x v="1"/>
    <s v="SCON_ORIGI"/>
    <s v="SCON_Atualiz"/>
    <x v="10"/>
    <x v="0"/>
    <d v="2017-03-21T18:36:00"/>
    <d v="2017-03-28T15:16:00"/>
    <s v="Para elaborar minuta contratual"/>
    <d v="1900-01-05T20:40:00"/>
    <x v="1219"/>
    <d v="1900-01-05T00:00:00"/>
    <s v="18:36"/>
  </r>
  <r>
    <x v="1"/>
    <s v="007141/2016 "/>
    <x v="1"/>
    <s v="SLIC_ORIGI"/>
    <s v="SLIC_Atualiz"/>
    <x v="27"/>
    <x v="0"/>
    <d v="2017-03-28T15:16:00"/>
    <d v="2017-03-28T18:32:00"/>
    <s v="Elaborada minuta do contrato."/>
    <d v="1899-12-30T03:16:00"/>
    <x v="516"/>
    <d v="1899-12-31T00:00:00"/>
    <s v="15:16"/>
  </r>
  <r>
    <x v="1"/>
    <s v="013288/2016"/>
    <x v="0"/>
    <s v="SMIN_ORIGI"/>
    <s v="SMIN_Atualiz"/>
    <x v="50"/>
    <x v="1"/>
    <d v="2016-10-06T13:26:00"/>
    <d v="2016-10-07T13:26:00"/>
    <s v="-"/>
    <d v="1899-12-31T00:00:00"/>
    <x v="0"/>
    <d v="1900-01-01T00:00:00"/>
    <s v="13:26"/>
  </r>
  <r>
    <x v="1"/>
    <s v="013288/2016"/>
    <x v="0"/>
    <s v="SAEO_ORIGI"/>
    <s v="SAEO_Atualiz"/>
    <x v="14"/>
    <x v="0"/>
    <d v="2016-10-07T13:26:00"/>
    <d v="2016-10-07T15:11:00"/>
    <s v="Para registros."/>
    <d v="1899-12-30T01:45:00"/>
    <x v="807"/>
    <d v="1899-12-31T00:00:00"/>
    <s v="13:26"/>
  </r>
  <r>
    <x v="1"/>
    <s v="013288/2016"/>
    <x v="0"/>
    <s v="SPCF_ORIGI"/>
    <s v="SPCF_Atualiz"/>
    <x v="30"/>
    <x v="0"/>
    <d v="2016-10-07T15:11:00"/>
    <d v="2016-10-10T12:46:00"/>
    <s v="Apr"/>
    <d v="1900-01-01T21:35:00"/>
    <x v="1220"/>
    <d v="1900-01-01T00:00:00"/>
    <s v="15:11"/>
  </r>
  <r>
    <x v="1"/>
    <s v="013288/2016"/>
    <x v="0"/>
    <s v="ACFIC_ORIGI"/>
    <s v="ACFIC_Atualiz"/>
    <x v="22"/>
    <x v="0"/>
    <d v="2016-10-10T12:46:00"/>
    <d v="2016-10-10T15:13:00"/>
    <s v="para prosseguimento"/>
    <d v="1899-12-30T02:27:00"/>
    <x v="426"/>
    <d v="1899-12-31T00:00:00"/>
    <s v="12:46"/>
  </r>
  <r>
    <x v="1"/>
    <s v="013288/2016"/>
    <x v="0"/>
    <s v="SGMC_ORIGI"/>
    <s v="SGMC_Atualiz"/>
    <x v="34"/>
    <x v="0"/>
    <d v="2016-10-10T15:13:00"/>
    <d v="2016-10-10T16:37:00"/>
    <s v="Para apropriar conforme doc. 13288/2016"/>
    <d v="1899-12-30T01:24:00"/>
    <x v="659"/>
    <d v="1899-12-31T00:00:00"/>
    <s v="15:13"/>
  </r>
  <r>
    <x v="1"/>
    <s v="013288/2016"/>
    <x v="0"/>
    <s v="CMP_ORIGI"/>
    <s v="CMP_Atualiz"/>
    <x v="36"/>
    <x v="0"/>
    <d v="2016-10-10T16:37:00"/>
    <d v="2016-10-10T19:19:00"/>
    <s v="I - À CMP, para verificação; II - À SPCF, para liquidação da parte relativa a serviços."/>
    <d v="1899-12-30T02:42:00"/>
    <x v="1221"/>
    <d v="1899-12-31T00:00:00"/>
    <s v="16:37"/>
  </r>
  <r>
    <x v="1"/>
    <s v="013288/2016"/>
    <x v="0"/>
    <s v="SPCF_ORIGI"/>
    <s v="SPCF_Atualiz"/>
    <x v="30"/>
    <x v="0"/>
    <d v="2016-10-10T19:19:00"/>
    <d v="2016-10-11T15:14:00"/>
    <s v="Ciente, segue para pagamento"/>
    <d v="1899-12-30T19:55:00"/>
    <x v="1222"/>
    <d v="1900-01-01T00:00:00"/>
    <s v="19:19"/>
  </r>
  <r>
    <x v="1"/>
    <s v="013288/2016"/>
    <x v="0"/>
    <s v="ACFIC_ORIGI"/>
    <s v="ACFIC_Atualiz"/>
    <x v="22"/>
    <x v="0"/>
    <d v="2016-10-11T15:14:00"/>
    <d v="2016-10-11T17:25:00"/>
    <s v="01. Para retenção do ISS;"/>
    <d v="1899-12-30T02:11:00"/>
    <x v="637"/>
    <d v="1899-12-31T00:00:00"/>
    <s v="15:14"/>
  </r>
  <r>
    <x v="1"/>
    <s v="013288/2016"/>
    <x v="0"/>
    <s v="CFIC_ORIGI"/>
    <s v="CFIC_Atualiz"/>
    <x v="31"/>
    <x v="0"/>
    <d v="2016-10-11T17:25:00"/>
    <d v="2016-10-11T17:40:00"/>
    <s v="Para pagamento NPs 2707/2717"/>
    <d v="1899-12-30T00:15:00"/>
    <x v="131"/>
    <d v="1899-12-31T00:00:00"/>
    <s v="17:25"/>
  </r>
  <r>
    <x v="1"/>
    <s v="013288/2016"/>
    <x v="0"/>
    <s v="SAEF_ORIGI"/>
    <s v="SAEF_Atualiz"/>
    <x v="64"/>
    <x v="0"/>
    <d v="2016-10-11T17:40:00"/>
    <d v="2016-10-11T19:11:00"/>
    <s v="para pagamento"/>
    <d v="1899-12-30T01:31:00"/>
    <x v="559"/>
    <d v="1899-12-31T00:00:00"/>
    <s v="17:40"/>
  </r>
  <r>
    <x v="1"/>
    <s v="013288/2016"/>
    <x v="0"/>
    <s v="SACONT_ORIGI"/>
    <s v="SACONT_Atualiz"/>
    <x v="21"/>
    <x v="0"/>
    <d v="2016-10-11T19:11:00"/>
    <d v="2016-10-13T21:21:00"/>
    <s v="Para atender o solicitado no doc. 205.962/2016."/>
    <d v="1900-01-01T02:10:00"/>
    <x v="1223"/>
    <d v="1900-01-01T00:00:00"/>
    <s v="19:11"/>
  </r>
  <r>
    <x v="1"/>
    <s v="013288/2016"/>
    <x v="0"/>
    <s v="SAEO_ORIGI"/>
    <s v="SAEO_Atualiz"/>
    <x v="14"/>
    <x v="0"/>
    <d v="2016-10-13T21:21:00"/>
    <d v="2016-10-14T13:01:00"/>
    <s v="Em atenÃ§Ã£o ao disposto no documento 205962/2016 destinado a SACONT"/>
    <d v="1899-12-30T15:40:00"/>
    <x v="1224"/>
    <d v="1900-01-01T00:00:00"/>
    <s v="21:21"/>
  </r>
  <r>
    <x v="1"/>
    <s v="013288/2016"/>
    <x v="0"/>
    <s v="SMIN_ORIGI"/>
    <s v="SMIN_Atualiz"/>
    <x v="50"/>
    <x v="1"/>
    <d v="2016-10-14T13:01:00"/>
    <d v="2016-12-06T16:55:00"/>
    <s v="Para aguardar próximo faturamento."/>
    <d v="1900-02-21T03:54:00"/>
    <x v="1225"/>
    <n v="-6"/>
    <s v="13:1"/>
  </r>
  <r>
    <x v="1"/>
    <s v="013288/2016"/>
    <x v="0"/>
    <s v="SAEO_ORIGI"/>
    <s v="SAEO_Atualiz"/>
    <x v="14"/>
    <x v="0"/>
    <d v="2016-12-06T16:55:00"/>
    <d v="2016-12-06T19:16:00"/>
    <s v="Para registros."/>
    <d v="1899-12-30T02:21:00"/>
    <x v="1226"/>
    <d v="1899-12-31T00:00:00"/>
    <s v="16:55"/>
  </r>
  <r>
    <x v="1"/>
    <s v="013288/2016"/>
    <x v="0"/>
    <s v="SPCF_ORIGI"/>
    <s v="SPCF_Atualiz"/>
    <x v="30"/>
    <x v="0"/>
    <d v="2016-12-06T19:16:00"/>
    <d v="2016-12-09T16:03:00"/>
    <s v="Para registros/apropriações."/>
    <d v="1900-01-01T20:47:00"/>
    <x v="1227"/>
    <d v="1900-01-02T00:00:00"/>
    <s v="19:16"/>
  </r>
  <r>
    <x v="1"/>
    <s v="013288/2016"/>
    <x v="0"/>
    <s v="ACFIC_ORIGI"/>
    <s v="ACFIC_Atualiz"/>
    <x v="22"/>
    <x v="0"/>
    <d v="2016-12-09T16:03:00"/>
    <d v="2016-12-12T16:57:00"/>
    <s v="01. Para retenção do ISS;"/>
    <d v="1900-01-02T00:54:00"/>
    <x v="1228"/>
    <d v="1900-01-01T00:00:00"/>
    <s v="16:3"/>
  </r>
  <r>
    <x v="1"/>
    <s v="013288/2016"/>
    <x v="0"/>
    <s v="CFIC_ORIGI"/>
    <s v="CFIC_Atualiz"/>
    <x v="31"/>
    <x v="0"/>
    <d v="2016-12-12T16:57:00"/>
    <d v="2016-12-13T11:22:00"/>
    <s v="Segue para pagamento da NP 3321 ( LF 2539, 2540, 2541, 2542, 2543 )."/>
    <d v="1899-12-30T18:25:00"/>
    <x v="1229"/>
    <d v="1900-01-01T00:00:00"/>
    <s v="16:57"/>
  </r>
  <r>
    <x v="1"/>
    <s v="013288/2016"/>
    <x v="0"/>
    <s v="SAEF_ORIGI"/>
    <s v="SAEF_Atualiz"/>
    <x v="64"/>
    <x v="0"/>
    <d v="2016-12-13T11:22:00"/>
    <d v="2016-12-13T13:34:00"/>
    <s v="para pagamento"/>
    <d v="1899-12-30T02:12:00"/>
    <x v="1230"/>
    <d v="1899-12-31T00:00:00"/>
    <s v="11:22"/>
  </r>
  <r>
    <x v="1"/>
    <s v="013288/2016"/>
    <x v="0"/>
    <s v="SMIN_ORIGI"/>
    <s v="SMIN_Atualiz"/>
    <x v="50"/>
    <x v="1"/>
    <d v="2016-12-13T13:34:00"/>
    <d v="2016-12-15T11:53:00"/>
    <s v="Para conhecimento da realização do pagamento e providências."/>
    <d v="1899-12-31T22:19:00"/>
    <x v="1231"/>
    <d v="1900-01-02T00:00:00"/>
    <s v="13:34"/>
  </r>
  <r>
    <x v="1"/>
    <s v="013288/2016"/>
    <x v="0"/>
    <s v="SAEO_ORIGI"/>
    <s v="SAEO_Atualiz"/>
    <x v="14"/>
    <x v="0"/>
    <d v="2016-12-15T11:53:00"/>
    <d v="2016-12-15T15:41:00"/>
    <s v="Para registros."/>
    <d v="1899-12-30T03:48:00"/>
    <x v="858"/>
    <d v="1899-12-31T00:00:00"/>
    <s v="11:53"/>
  </r>
  <r>
    <x v="1"/>
    <s v="013288/2016"/>
    <x v="0"/>
    <s v="SPCF_ORIGI"/>
    <s v="SPCF_Atualiz"/>
    <x v="30"/>
    <x v="0"/>
    <d v="2016-12-15T15:41:00"/>
    <d v="2016-12-19T18:17:00"/>
    <s v="Para registros/apropriações."/>
    <d v="1900-01-03T02:36:00"/>
    <x v="1232"/>
    <d v="1900-01-02T00:00:00"/>
    <s v="15:41"/>
  </r>
  <r>
    <x v="1"/>
    <s v="013288/2016"/>
    <x v="0"/>
    <s v="ACFIC_ORIGI"/>
    <s v="ACFIC_Atualiz"/>
    <x v="22"/>
    <x v="0"/>
    <d v="2016-12-19T18:17:00"/>
    <d v="2016-12-20T13:55:00"/>
    <s v="'"/>
    <d v="1899-12-30T19:38:00"/>
    <x v="316"/>
    <d v="1899-12-31T00:00:00"/>
    <s v="18:17"/>
  </r>
  <r>
    <x v="1"/>
    <s v="013288/2016"/>
    <x v="0"/>
    <s v="CFIC_ORIGI"/>
    <s v="CFIC_Atualiz"/>
    <x v="31"/>
    <x v="0"/>
    <d v="2016-12-20T13:55:00"/>
    <d v="2016-12-20T17:01:00"/>
    <s v="Segue para pagamento da NP 3531 ( LF 2790 )."/>
    <d v="1899-12-30T03:06:00"/>
    <x v="1233"/>
    <d v="1899-12-30T00:00:00"/>
    <s v="13:55"/>
  </r>
  <r>
    <x v="1"/>
    <s v="013288/2016"/>
    <x v="0"/>
    <s v="SAEF_ORIGI"/>
    <s v="SAEF_Atualiz"/>
    <x v="64"/>
    <x v="0"/>
    <d v="2016-12-20T17:01:00"/>
    <d v="2016-12-21T15:02:00"/>
    <s v="Para pagamento."/>
    <d v="1899-12-30T22:01:00"/>
    <x v="1234"/>
    <d v="1899-12-30T00:00:00"/>
    <s v="17:1"/>
  </r>
  <r>
    <x v="1"/>
    <s v="013288/2016"/>
    <x v="0"/>
    <s v="SMIN_ORIGI"/>
    <s v="SMIN_Atualiz"/>
    <x v="50"/>
    <x v="1"/>
    <d v="2016-12-21T15:02:00"/>
    <d v="2017-03-28T15:02:00"/>
    <s v="Para conhecimento da realização do pagamento e providências"/>
    <d v="1900-04-06T00:00:00"/>
    <x v="1235"/>
    <d v="1900-08-24T00:00:00"/>
    <s v="15:2"/>
  </r>
  <r>
    <x v="1"/>
    <s v="012682/2016"/>
    <x v="0"/>
    <s v="SOP_ORIGI"/>
    <s v="SOP_Atualiz"/>
    <x v="46"/>
    <x v="1"/>
    <d v="2016-09-21T19:26:00"/>
    <d v="2016-09-22T19:26:00"/>
    <s v="-"/>
    <d v="1899-12-31T00:00:00"/>
    <x v="0"/>
    <d v="1900-01-01T00:00:00"/>
    <s v="19:26"/>
  </r>
  <r>
    <x v="1"/>
    <s v="012682/2016"/>
    <x v="0"/>
    <s v="CIP_ORIGI"/>
    <s v="CIP_Atualiz"/>
    <x v="3"/>
    <x v="1"/>
    <d v="2016-09-22T19:26:00"/>
    <d v="2016-09-26T19:38:00"/>
    <s v="Segue para apreciaÃ§Ã£o superior"/>
    <d v="1900-01-03T00:12:00"/>
    <x v="1236"/>
    <d v="1900-01-02T00:00:00"/>
    <s v="19:26"/>
  </r>
  <r>
    <x v="1"/>
    <s v="012682/2016"/>
    <x v="0"/>
    <s v="SECGS_ORIGI"/>
    <s v="SECGS_Atualiz"/>
    <x v="18"/>
    <x v="1"/>
    <d v="2016-09-26T19:38:00"/>
    <d v="2016-10-03T19:08:00"/>
    <s v="Para encaminhamentos."/>
    <d v="1900-01-05T23:30:00"/>
    <x v="1237"/>
    <n v="-17"/>
    <s v="19:38"/>
  </r>
  <r>
    <x v="1"/>
    <s v="012682/2016"/>
    <x v="0"/>
    <s v="CIP_ORIGI"/>
    <s v="CIP_Atualiz"/>
    <x v="3"/>
    <x v="1"/>
    <d v="2016-10-03T19:08:00"/>
    <d v="2016-10-11T08:39:00"/>
    <s v="Verificações do Projeto Básico"/>
    <d v="1900-01-06T13:31:00"/>
    <x v="1238"/>
    <d v="1900-01-06T00:00:00"/>
    <s v="19:8"/>
  </r>
  <r>
    <x v="1"/>
    <s v="012682/2016"/>
    <x v="0"/>
    <s v="SPO_ORIGI"/>
    <s v="SPO_Atualiz"/>
    <x v="5"/>
    <x v="0"/>
    <d v="2016-10-11T08:39:00"/>
    <d v="2016-10-11T15:59:00"/>
    <s v="Para disponibilidade orçamentária."/>
    <d v="1899-12-30T07:20:00"/>
    <x v="1239"/>
    <d v="1899-12-31T00:00:00"/>
    <s v="8:39"/>
  </r>
  <r>
    <x v="1"/>
    <s v="012682/2016"/>
    <x v="0"/>
    <s v="CO_ORIGI"/>
    <s v="CO_Atualiz"/>
    <x v="6"/>
    <x v="0"/>
    <d v="2016-10-11T15:59:00"/>
    <d v="2016-10-11T17:30:00"/>
    <s v="Com a informação de disponibilidade."/>
    <d v="1899-12-30T01:31:00"/>
    <x v="819"/>
    <d v="1899-12-31T00:00:00"/>
    <s v="15:59"/>
  </r>
  <r>
    <x v="1"/>
    <s v="012682/2016"/>
    <x v="0"/>
    <s v="SECOFC_ORIGI"/>
    <s v="SECOFC_Atualiz"/>
    <x v="7"/>
    <x v="0"/>
    <d v="2016-10-11T17:30:00"/>
    <d v="2016-10-11T18:15:00"/>
    <s v="Para ciência e encaminhamento."/>
    <d v="1899-12-30T00:45:00"/>
    <x v="276"/>
    <d v="1899-12-31T00:00:00"/>
    <s v="17:30"/>
  </r>
  <r>
    <x v="1"/>
    <s v="012682/2016"/>
    <x v="0"/>
    <s v="CLC_ORIGI"/>
    <s v="CLC_Atualiz"/>
    <x v="8"/>
    <x v="0"/>
    <d v="2016-10-11T18:15:00"/>
    <d v="2016-10-13T19:36:00"/>
    <s v="Para demais providências"/>
    <d v="1900-01-01T01:21:00"/>
    <x v="1240"/>
    <d v="1900-01-01T00:00:00"/>
    <s v="18:15"/>
  </r>
  <r>
    <x v="1"/>
    <s v="012682/2016"/>
    <x v="0"/>
    <s v="SECGA_ORIGI"/>
    <s v="SECGA_Atualiz"/>
    <x v="20"/>
    <x v="0"/>
    <d v="2016-10-13T19:36:00"/>
    <d v="2016-10-14T15:55:00"/>
    <s v="À apreciação superior."/>
    <d v="1899-12-30T20:19:00"/>
    <x v="1241"/>
    <d v="1900-01-01T00:00:00"/>
    <s v="19:36"/>
  </r>
  <r>
    <x v="1"/>
    <s v="012682/2016"/>
    <x v="0"/>
    <s v="CLC_ORIGI"/>
    <s v="CLC_Atualiz"/>
    <x v="8"/>
    <x v="0"/>
    <d v="2016-10-14T15:55:00"/>
    <d v="2016-10-17T17:11:00"/>
    <s v="Para elaboração do termo de dispensa de licitação"/>
    <d v="1900-01-02T01:16:00"/>
    <x v="1242"/>
    <d v="1900-01-01T00:00:00"/>
    <s v="15:55"/>
  </r>
  <r>
    <x v="1"/>
    <s v="012682/2016"/>
    <x v="0"/>
    <s v="SC_ORIGI"/>
    <s v="SC_Atualiz"/>
    <x v="9"/>
    <x v="0"/>
    <d v="2016-10-17T17:11:00"/>
    <d v="2016-10-19T13:24:00"/>
    <s v="À SC: para elaborar Termo de Dispensa de Licitação, com fulcro no art. 24, I, da L8666/93."/>
    <d v="1899-12-31T20:13:00"/>
    <x v="1243"/>
    <d v="1900-01-02T00:00:00"/>
    <s v="17:11"/>
  </r>
  <r>
    <x v="1"/>
    <s v="012682/2016"/>
    <x v="0"/>
    <s v="CLC_ORIGI"/>
    <s v="CLC_Atualiz"/>
    <x v="8"/>
    <x v="0"/>
    <d v="2016-10-19T13:24:00"/>
    <d v="2016-10-20T18:46:00"/>
    <s v="Termo de Dispensa de Licitação"/>
    <d v="1899-12-31T05:22:00"/>
    <x v="1244"/>
    <d v="1900-01-01T00:00:00"/>
    <s v="13:24"/>
  </r>
  <r>
    <x v="1"/>
    <s v="012682/2016"/>
    <x v="0"/>
    <s v="SC_ORIGI"/>
    <s v="SC_Atualiz"/>
    <x v="9"/>
    <x v="0"/>
    <d v="2016-10-20T18:46:00"/>
    <d v="2016-10-21T15:07:00"/>
    <s v="Para retificar clÃ¡usula de sanÃ§Ãµes."/>
    <d v="1899-12-30T20:21:00"/>
    <x v="1245"/>
    <d v="1900-01-01T00:00:00"/>
    <s v="18:46"/>
  </r>
  <r>
    <x v="1"/>
    <s v="012682/2016"/>
    <x v="0"/>
    <s v="CLC_ORIGI"/>
    <s v="CLC_Atualiz"/>
    <x v="8"/>
    <x v="0"/>
    <d v="2016-10-21T15:07:00"/>
    <d v="2016-10-24T17:03:00"/>
    <s v="Termo de dispensa de licitação retificado"/>
    <d v="1900-01-02T01:56:00"/>
    <x v="1246"/>
    <d v="1900-01-01T00:00:00"/>
    <s v="15:7"/>
  </r>
  <r>
    <x v="1"/>
    <s v="012682/2016"/>
    <x v="0"/>
    <s v="SC_ORIGI"/>
    <s v="SC_Atualiz"/>
    <x v="9"/>
    <x v="0"/>
    <d v="2016-10-24T17:03:00"/>
    <d v="2016-10-28T15:02:00"/>
    <s v="À SC: para retificar Termo de Dispensa de Licitação n. 179/2016."/>
    <d v="1900-01-02T21:59:00"/>
    <x v="1247"/>
    <d v="1900-01-04T00:00:00"/>
    <s v="17:3"/>
  </r>
  <r>
    <x v="1"/>
    <s v="012682/2016"/>
    <x v="0"/>
    <s v="CLC_ORIGI"/>
    <s v="CLC_Atualiz"/>
    <x v="8"/>
    <x v="0"/>
    <d v="2016-10-28T15:02:00"/>
    <d v="2016-10-28T20:03:00"/>
    <s v="Termo de Dispensa de Licitação"/>
    <d v="1899-12-30T05:01:00"/>
    <x v="1248"/>
    <d v="1899-12-31T00:00:00"/>
    <s v="15:2"/>
  </r>
  <r>
    <x v="1"/>
    <s v="012682/2016"/>
    <x v="0"/>
    <s v="SECGA_ORIGI"/>
    <s v="SECGA_Atualiz"/>
    <x v="20"/>
    <x v="0"/>
    <d v="2016-10-28T20:03:00"/>
    <d v="2016-10-31T15:01:00"/>
    <s v="Para autorizar o Termo de Dispensa de Licitação nº 179/2016."/>
    <d v="1900-01-01T18:58:00"/>
    <x v="1249"/>
    <d v="1900-01-01T00:00:00"/>
    <s v="20:3"/>
  </r>
  <r>
    <x v="1"/>
    <s v="012682/2016"/>
    <x v="0"/>
    <s v="DG_ORIGI"/>
    <s v="DG_Atualiz"/>
    <x v="1"/>
    <x v="0"/>
    <d v="2016-10-31T15:01:00"/>
    <d v="2016-11-04T14:09:00"/>
    <s v="Para autorização."/>
    <d v="1900-01-02T23:08:00"/>
    <x v="1250"/>
    <n v="-18"/>
    <s v="15: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MÉDIA DE DIAS GERAL POR FORMA DE CONTRATAÇÃO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2">
  <location ref="C60:D64" firstHeaderRow="1" firstDataRow="1" firstDataCol="1"/>
  <pivotFields count="8"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numFmtId="14" showAll="0"/>
    <pivotField showAll="0"/>
    <pivotField dataField="1" numFmtId="1" showAll="0"/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Média de Tempo TOTAL (Dias) =Lead Time" fld="7" subtotal="average" baseField="2" baseItem="0" numFmtId="2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MÉDIA DE DIAS GERAL POR COORDENADORIA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2">
  <location ref="C52:D55" firstHeaderRow="1" firstDataRow="1" firstDataCol="1"/>
  <pivotFields count="8"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numFmtId="14" showAll="0"/>
    <pivotField showAll="0"/>
    <pivotField dataField="1" numFmtId="1" showAll="0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Média de Tempo TOTAL (Dias) =Lead Time" fld="7" subtotal="average" baseField="1" baseItem="0" numFmtId="2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Tabela dinâmica14" cacheId="8" applyNumberFormats="0" applyBorderFormats="0" applyFontFormats="0" applyPatternFormats="0" applyAlignmentFormats="0" applyWidthHeightFormats="1" dataCaption="Valores" updatedVersion="6" minRefreshableVersion="3" useAutoFormatting="1" itemPrintTitles="1" createdVersion="4" indent="0" outline="1" outlineData="1" multipleFieldFilters="0">
  <location ref="A5:B16" firstHeaderRow="1" firstDataRow="1" firstDataCol="1" rowPageCount="1" colPageCount="1"/>
  <pivotFields count="14">
    <pivotField showAll="0" defaultSubtotal="0"/>
    <pivotField showAll="0"/>
    <pivotField showAll="0"/>
    <pivotField showAll="0" defaultSubtotal="0"/>
    <pivotField showAll="0" defaultSubtotal="0"/>
    <pivotField axis="axisRow" showAll="0" countASubtotal="1">
      <items count="243">
        <item x="23"/>
        <item m="1" x="232"/>
        <item m="1" x="197"/>
        <item x="0"/>
        <item m="1" x="159"/>
        <item m="1" x="140"/>
        <item x="47"/>
        <item m="1" x="76"/>
        <item m="1" x="228"/>
        <item x="15"/>
        <item m="1" x="123"/>
        <item m="1" x="96"/>
        <item x="25"/>
        <item m="1" x="130"/>
        <item m="1" x="108"/>
        <item x="16"/>
        <item m="1" x="98"/>
        <item m="1" x="77"/>
        <item x="24"/>
        <item m="1" x="104"/>
        <item m="1" x="80"/>
        <item m="1" x="176"/>
        <item m="1" x="125"/>
        <item m="1" x="95"/>
        <item x="22"/>
        <item m="1" x="110"/>
        <item m="1" x="83"/>
        <item x="13"/>
        <item m="1" x="201"/>
        <item m="1" x="106"/>
        <item x="12"/>
        <item m="1" x="73"/>
        <item m="1" x="223"/>
        <item m="1" x="181"/>
        <item m="1" x="173"/>
        <item m="1" x="158"/>
        <item x="42"/>
        <item m="1" x="194"/>
        <item m="1" x="157"/>
        <item m="1" x="143"/>
        <item m="1" x="142"/>
        <item m="1" x="239"/>
        <item m="1" x="111"/>
        <item x="33"/>
        <item x="53"/>
        <item m="1" x="188"/>
        <item m="1" x="153"/>
        <item x="58"/>
        <item m="1" x="116"/>
        <item m="1" x="195"/>
        <item x="38"/>
        <item m="1" x="105"/>
        <item m="1" x="178"/>
        <item m="1" x="202"/>
        <item x="31"/>
        <item m="1" x="203"/>
        <item x="37"/>
        <item m="1" x="234"/>
        <item m="1" x="205"/>
        <item x="45"/>
        <item m="1" x="224"/>
        <item m="1" x="183"/>
        <item m="1" x="235"/>
        <item x="3"/>
        <item m="1" x="213"/>
        <item x="8"/>
        <item m="1" x="218"/>
        <item x="63"/>
        <item x="36"/>
        <item m="1" x="200"/>
        <item m="1" x="103"/>
        <item x="6"/>
        <item m="1" x="169"/>
        <item m="1" x="231"/>
        <item x="40"/>
        <item m="1" x="182"/>
        <item m="1" x="89"/>
        <item m="1" x="152"/>
        <item m="1" x="170"/>
        <item m="1" x="146"/>
        <item x="11"/>
        <item m="1" x="120"/>
        <item m="1" x="198"/>
        <item x="17"/>
        <item m="1" x="187"/>
        <item m="1" x="150"/>
        <item x="43"/>
        <item m="1" x="118"/>
        <item m="1" x="87"/>
        <item x="1"/>
        <item m="1" x="160"/>
        <item m="1" x="217"/>
        <item x="55"/>
        <item m="1" x="84"/>
        <item m="1" x="237"/>
        <item x="54"/>
        <item m="1" x="190"/>
        <item m="1" x="155"/>
        <item x="48"/>
        <item m="1" x="92"/>
        <item m="1" x="85"/>
        <item x="21"/>
        <item m="1" x="119"/>
        <item m="1" x="199"/>
        <item x="14"/>
        <item m="1" x="167"/>
        <item m="1" x="144"/>
        <item x="26"/>
        <item m="1" x="168"/>
        <item m="1" x="145"/>
        <item m="1" x="154"/>
        <item x="29"/>
        <item x="19"/>
        <item m="1" x="126"/>
        <item m="1" x="97"/>
        <item x="9"/>
        <item m="1" x="133"/>
        <item x="61"/>
        <item x="51"/>
        <item m="1" x="88"/>
        <item m="1" x="70"/>
        <item x="32"/>
        <item x="10"/>
        <item m="1" x="109"/>
        <item m="1" x="81"/>
        <item x="4"/>
        <item m="1" x="141"/>
        <item m="1" x="240"/>
        <item m="1" x="72"/>
        <item x="20"/>
        <item m="1" x="74"/>
        <item m="1" x="225"/>
        <item x="18"/>
        <item m="1" x="219"/>
        <item m="1" x="180"/>
        <item x="52"/>
        <item m="1" x="127"/>
        <item m="1" x="101"/>
        <item x="7"/>
        <item m="1" x="226"/>
        <item m="1" x="122"/>
        <item x="59"/>
        <item m="1" x="124"/>
        <item m="1" x="209"/>
        <item x="41"/>
        <item m="1" x="91"/>
        <item m="1" x="75"/>
        <item x="2"/>
        <item m="1" x="184"/>
        <item m="1" x="151"/>
        <item x="44"/>
        <item m="1" x="215"/>
        <item m="1" x="174"/>
        <item m="1" x="214"/>
        <item m="1" x="238"/>
        <item m="1" x="206"/>
        <item x="34"/>
        <item m="1" x="192"/>
        <item m="1" x="156"/>
        <item x="35"/>
        <item m="1" x="136"/>
        <item m="1" x="112"/>
        <item x="39"/>
        <item m="1" x="135"/>
        <item m="1" x="113"/>
        <item x="27"/>
        <item m="1" x="66"/>
        <item x="62"/>
        <item x="49"/>
        <item m="1" x="211"/>
        <item m="1" x="163"/>
        <item m="1" x="165"/>
        <item m="1" x="162"/>
        <item m="1" x="86"/>
        <item x="28"/>
        <item m="1" x="212"/>
        <item m="1" x="166"/>
        <item x="50"/>
        <item m="1" x="185"/>
        <item m="1" x="149"/>
        <item m="1" x="175"/>
        <item m="1" x="204"/>
        <item m="1" x="230"/>
        <item m="1" x="196"/>
        <item m="1" x="102"/>
        <item m="1" x="227"/>
        <item m="1" x="189"/>
        <item m="1" x="137"/>
        <item m="1" x="82"/>
        <item m="1" x="233"/>
        <item x="46"/>
        <item m="1" x="132"/>
        <item m="1" x="220"/>
        <item m="1" x="93"/>
        <item x="30"/>
        <item x="5"/>
        <item m="1" x="107"/>
        <item m="1" x="179"/>
        <item x="60"/>
        <item m="1" x="191"/>
        <item m="1" x="99"/>
        <item m="1" x="210"/>
        <item m="1" x="208"/>
        <item m="1" x="114"/>
        <item x="56"/>
        <item m="1" x="216"/>
        <item m="1" x="79"/>
        <item m="1" x="147"/>
        <item m="1" x="128"/>
        <item m="1" x="186"/>
        <item m="1" x="121"/>
        <item m="1" x="100"/>
        <item m="1" x="69"/>
        <item m="1" x="94"/>
        <item m="1" x="171"/>
        <item m="1" x="207"/>
        <item m="1" x="115"/>
        <item m="1" x="164"/>
        <item m="1" x="229"/>
        <item m="1" x="78"/>
        <item m="1" x="67"/>
        <item m="1" x="148"/>
        <item m="1" x="134"/>
        <item m="1" x="90"/>
        <item m="1" x="117"/>
        <item m="1" x="221"/>
        <item m="1" x="68"/>
        <item m="1" x="236"/>
        <item m="1" x="71"/>
        <item m="1" x="139"/>
        <item m="1" x="138"/>
        <item m="1" x="172"/>
        <item m="1" x="193"/>
        <item m="1" x="131"/>
        <item m="1" x="161"/>
        <item m="1" x="65"/>
        <item m="1" x="222"/>
        <item m="1" x="129"/>
        <item m="1" x="177"/>
        <item m="1" x="241"/>
        <item x="64"/>
        <item x="57"/>
        <item t="countA"/>
      </items>
    </pivotField>
    <pivotField axis="axisPage" showAll="0" defaultSubtotal="0">
      <items count="2">
        <item x="1"/>
        <item x="0"/>
      </items>
    </pivotField>
    <pivotField showAll="0"/>
    <pivotField showAll="0"/>
    <pivotField showAll="0"/>
    <pivotField numFmtId="165" showAll="0"/>
    <pivotField dataField="1" numFmtId="166" showAll="0"/>
    <pivotField showAll="0" defaultSubtotal="0"/>
    <pivotField showAll="0" defaultSubtotal="0"/>
  </pivotFields>
  <rowFields count="1">
    <field x="5"/>
  </rowFields>
  <rowItems count="11">
    <i>
      <x v="63"/>
    </i>
    <i>
      <x v="83"/>
    </i>
    <i>
      <x v="111"/>
    </i>
    <i>
      <x v="132"/>
    </i>
    <i>
      <x v="147"/>
    </i>
    <i>
      <x v="174"/>
    </i>
    <i>
      <x v="177"/>
    </i>
    <i>
      <x v="190"/>
    </i>
    <i>
      <x v="204"/>
    </i>
    <i>
      <x v="241"/>
    </i>
    <i t="grand">
      <x/>
    </i>
  </rowItems>
  <colItems count="1">
    <i/>
  </colItems>
  <pageFields count="1">
    <pageField fld="6" item="0" hier="-1"/>
  </pageFields>
  <dataFields count="1">
    <dataField name="Média de TOTAL DIAS" fld="11" subtotal="average" baseField="2" baseItem="0" numFmtId="2"/>
  </dataFields>
  <formats count="2">
    <format dxfId="5">
      <pivotArea outline="0" collapsedLevelsAreSubtotals="1" fieldPosition="0"/>
    </format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9000000}" name="Tabela dinâmica18" cacheId="8" applyNumberFormats="0" applyBorderFormats="0" applyFontFormats="0" applyPatternFormats="0" applyAlignmentFormats="0" applyWidthHeightFormats="1" dataCaption="Valores" updatedVersion="6" minRefreshableVersion="3" useAutoFormatting="1" itemPrintTitles="1" createdVersion="4" indent="0" outline="1" outlineData="1" multipleFieldFilters="0">
  <location ref="H205:H217" firstHeaderRow="1" firstDataRow="1" firstDataCol="1" rowPageCount="2" colPageCount="1"/>
  <pivotFields count="14">
    <pivotField showAll="0"/>
    <pivotField showAll="0"/>
    <pivotField showAll="0"/>
    <pivotField showAll="0"/>
    <pivotField showAll="0"/>
    <pivotField axis="axisPage" showAll="0">
      <items count="243">
        <item m="1" x="131"/>
        <item m="1" x="78"/>
        <item m="1" x="161"/>
        <item m="1" x="148"/>
        <item m="1" x="121"/>
        <item m="1" x="94"/>
        <item m="1" x="229"/>
        <item m="1" x="67"/>
        <item m="1" x="139"/>
        <item m="1" x="71"/>
        <item m="1" x="138"/>
        <item m="1" x="100"/>
        <item m="1" x="186"/>
        <item m="1" x="164"/>
        <item m="1" x="207"/>
        <item m="1" x="134"/>
        <item m="1" x="222"/>
        <item m="1" x="171"/>
        <item m="1" x="115"/>
        <item m="1" x="117"/>
        <item m="1" x="172"/>
        <item m="1" x="90"/>
        <item m="1" x="193"/>
        <item m="1" x="69"/>
        <item x="23"/>
        <item m="1" x="232"/>
        <item m="1" x="197"/>
        <item x="0"/>
        <item m="1" x="159"/>
        <item m="1" x="140"/>
        <item x="47"/>
        <item m="1" x="76"/>
        <item m="1" x="228"/>
        <item x="15"/>
        <item m="1" x="123"/>
        <item m="1" x="96"/>
        <item x="25"/>
        <item m="1" x="130"/>
        <item m="1" x="108"/>
        <item x="16"/>
        <item m="1" x="98"/>
        <item m="1" x="77"/>
        <item x="24"/>
        <item m="1" x="104"/>
        <item m="1" x="80"/>
        <item m="1" x="176"/>
        <item m="1" x="125"/>
        <item m="1" x="95"/>
        <item x="22"/>
        <item m="1" x="110"/>
        <item m="1" x="83"/>
        <item x="13"/>
        <item m="1" x="201"/>
        <item m="1" x="106"/>
        <item x="57"/>
        <item x="12"/>
        <item m="1" x="73"/>
        <item m="1" x="223"/>
        <item m="1" x="181"/>
        <item m="1" x="173"/>
        <item m="1" x="158"/>
        <item x="42"/>
        <item m="1" x="194"/>
        <item m="1" x="157"/>
        <item m="1" x="143"/>
        <item m="1" x="142"/>
        <item m="1" x="239"/>
        <item m="1" x="111"/>
        <item x="33"/>
        <item x="53"/>
        <item m="1" x="188"/>
        <item m="1" x="153"/>
        <item x="58"/>
        <item m="1" x="116"/>
        <item m="1" x="195"/>
        <item x="38"/>
        <item m="1" x="105"/>
        <item m="1" x="178"/>
        <item m="1" x="202"/>
        <item x="31"/>
        <item m="1" x="236"/>
        <item m="1" x="203"/>
        <item x="37"/>
        <item m="1" x="234"/>
        <item m="1" x="205"/>
        <item x="45"/>
        <item m="1" x="224"/>
        <item m="1" x="183"/>
        <item m="1" x="235"/>
        <item x="3"/>
        <item m="1" x="128"/>
        <item m="1" x="213"/>
        <item x="8"/>
        <item m="1" x="218"/>
        <item x="63"/>
        <item x="36"/>
        <item m="1" x="200"/>
        <item m="1" x="103"/>
        <item x="6"/>
        <item m="1" x="169"/>
        <item m="1" x="231"/>
        <item x="40"/>
        <item m="1" x="182"/>
        <item m="1" x="89"/>
        <item m="1" x="152"/>
        <item m="1" x="170"/>
        <item m="1" x="146"/>
        <item x="11"/>
        <item m="1" x="120"/>
        <item m="1" x="198"/>
        <item x="17"/>
        <item m="1" x="187"/>
        <item m="1" x="150"/>
        <item x="43"/>
        <item m="1" x="118"/>
        <item m="1" x="87"/>
        <item x="1"/>
        <item m="1" x="160"/>
        <item m="1" x="217"/>
        <item x="55"/>
        <item m="1" x="84"/>
        <item m="1" x="237"/>
        <item x="54"/>
        <item m="1" x="190"/>
        <item m="1" x="155"/>
        <item x="48"/>
        <item m="1" x="92"/>
        <item m="1" x="85"/>
        <item x="21"/>
        <item m="1" x="119"/>
        <item m="1" x="199"/>
        <item x="64"/>
        <item m="1" x="241"/>
        <item x="14"/>
        <item m="1" x="167"/>
        <item m="1" x="144"/>
        <item x="26"/>
        <item m="1" x="168"/>
        <item m="1" x="145"/>
        <item m="1" x="154"/>
        <item x="29"/>
        <item m="1" x="147"/>
        <item m="1" x="129"/>
        <item x="19"/>
        <item m="1" x="126"/>
        <item m="1" x="97"/>
        <item x="9"/>
        <item m="1" x="133"/>
        <item x="61"/>
        <item x="51"/>
        <item m="1" x="88"/>
        <item m="1" x="70"/>
        <item x="32"/>
        <item x="10"/>
        <item m="1" x="109"/>
        <item m="1" x="81"/>
        <item x="4"/>
        <item m="1" x="141"/>
        <item m="1" x="240"/>
        <item m="1" x="72"/>
        <item x="20"/>
        <item m="1" x="74"/>
        <item m="1" x="225"/>
        <item x="18"/>
        <item m="1" x="219"/>
        <item m="1" x="180"/>
        <item x="52"/>
        <item m="1" x="127"/>
        <item m="1" x="101"/>
        <item x="7"/>
        <item m="1" x="226"/>
        <item m="1" x="122"/>
        <item x="59"/>
        <item m="1" x="124"/>
        <item m="1" x="209"/>
        <item x="41"/>
        <item m="1" x="91"/>
        <item m="1" x="75"/>
        <item x="2"/>
        <item m="1" x="184"/>
        <item m="1" x="151"/>
        <item x="44"/>
        <item m="1" x="215"/>
        <item m="1" x="174"/>
        <item m="1" x="214"/>
        <item m="1" x="238"/>
        <item m="1" x="206"/>
        <item x="34"/>
        <item m="1" x="192"/>
        <item m="1" x="156"/>
        <item x="35"/>
        <item m="1" x="136"/>
        <item m="1" x="112"/>
        <item x="39"/>
        <item m="1" x="135"/>
        <item m="1" x="113"/>
        <item x="27"/>
        <item m="1" x="66"/>
        <item x="62"/>
        <item x="49"/>
        <item m="1" x="211"/>
        <item m="1" x="163"/>
        <item m="1" x="165"/>
        <item m="1" x="162"/>
        <item m="1" x="86"/>
        <item x="28"/>
        <item m="1" x="212"/>
        <item m="1" x="166"/>
        <item x="50"/>
        <item m="1" x="185"/>
        <item m="1" x="149"/>
        <item m="1" x="175"/>
        <item m="1" x="204"/>
        <item m="1" x="230"/>
        <item m="1" x="196"/>
        <item m="1" x="102"/>
        <item m="1" x="227"/>
        <item m="1" x="189"/>
        <item m="1" x="137"/>
        <item m="1" x="82"/>
        <item m="1" x="233"/>
        <item x="46"/>
        <item m="1" x="132"/>
        <item m="1" x="220"/>
        <item m="1" x="93"/>
        <item x="30"/>
        <item m="1" x="221"/>
        <item m="1" x="177"/>
        <item x="5"/>
        <item m="1" x="107"/>
        <item m="1" x="179"/>
        <item x="60"/>
        <item m="1" x="191"/>
        <item m="1" x="99"/>
        <item m="1" x="210"/>
        <item m="1" x="208"/>
        <item m="1" x="114"/>
        <item x="56"/>
        <item m="1" x="216"/>
        <item m="1" x="79"/>
        <item m="1" x="68"/>
        <item m="1" x="65"/>
        <item t="default"/>
      </items>
    </pivotField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numFmtId="165" showAll="0"/>
    <pivotField axis="axisRow" numFmtId="166" showAll="0">
      <items count="1252">
        <item x="42"/>
        <item x="828"/>
        <item x="63"/>
        <item x="94"/>
        <item x="446"/>
        <item x="92"/>
        <item x="58"/>
        <item x="288"/>
        <item x="437"/>
        <item x="312"/>
        <item x="249"/>
        <item x="919"/>
        <item x="201"/>
        <item x="560"/>
        <item x="444"/>
        <item x="443"/>
        <item x="577"/>
        <item x="717"/>
        <item x="329"/>
        <item x="774"/>
        <item x="373"/>
        <item x="131"/>
        <item x="817"/>
        <item x="539"/>
        <item x="169"/>
        <item x="293"/>
        <item x="404"/>
        <item x="387"/>
        <item x="1092"/>
        <item x="121"/>
        <item x="490"/>
        <item x="710"/>
        <item x="435"/>
        <item x="1143"/>
        <item x="474"/>
        <item x="1112"/>
        <item x="686"/>
        <item x="196"/>
        <item x="371"/>
        <item x="341"/>
        <item x="166"/>
        <item x="928"/>
        <item x="985"/>
        <item x="248"/>
        <item x="419"/>
        <item x="77"/>
        <item x="1089"/>
        <item x="315"/>
        <item x="1216"/>
        <item x="69"/>
        <item x="646"/>
        <item x="899"/>
        <item x="170"/>
        <item x="59"/>
        <item x="222"/>
        <item x="438"/>
        <item x="471"/>
        <item x="712"/>
        <item x="870"/>
        <item x="264"/>
        <item x="694"/>
        <item x="61"/>
        <item x="168"/>
        <item x="584"/>
        <item x="472"/>
        <item x="685"/>
        <item x="912"/>
        <item x="507"/>
        <item x="276"/>
        <item x="197"/>
        <item x="172"/>
        <item x="789"/>
        <item x="76"/>
        <item x="611"/>
        <item x="432"/>
        <item x="794"/>
        <item x="309"/>
        <item x="538"/>
        <item x="338"/>
        <item x="639"/>
        <item x="297"/>
        <item x="565"/>
        <item x="510"/>
        <item x="496"/>
        <item x="145"/>
        <item x="628"/>
        <item x="133"/>
        <item x="221"/>
        <item x="389"/>
        <item x="1144"/>
        <item x="625"/>
        <item x="606"/>
        <item x="655"/>
        <item x="473"/>
        <item x="64"/>
        <item x="290"/>
        <item x="638"/>
        <item x="343"/>
        <item x="1022"/>
        <item x="122"/>
        <item x="49"/>
        <item x="185"/>
        <item x="924"/>
        <item x="598"/>
        <item x="630"/>
        <item x="614"/>
        <item x="19"/>
        <item x="300"/>
        <item x="968"/>
        <item x="781"/>
        <item x="1034"/>
        <item x="810"/>
        <item x="416"/>
        <item x="272"/>
        <item x="564"/>
        <item x="602"/>
        <item x="267"/>
        <item x="421"/>
        <item x="67"/>
        <item x="441"/>
        <item x="240"/>
        <item x="287"/>
        <item x="970"/>
        <item x="965"/>
        <item x="770"/>
        <item x="960"/>
        <item x="659"/>
        <item x="724"/>
        <item x="780"/>
        <item x="199"/>
        <item x="652"/>
        <item x="79"/>
        <item x="681"/>
        <item x="107"/>
        <item x="35"/>
        <item x="819"/>
        <item x="559"/>
        <item x="442"/>
        <item x="464"/>
        <item x="601"/>
        <item x="78"/>
        <item x="450"/>
        <item x="505"/>
        <item x="11"/>
        <item x="647"/>
        <item x="705"/>
        <item x="62"/>
        <item x="1186"/>
        <item x="942"/>
        <item x="236"/>
        <item x="649"/>
        <item x="135"/>
        <item x="12"/>
        <item x="1087"/>
        <item x="676"/>
        <item x="980"/>
        <item x="807"/>
        <item x="306"/>
        <item x="627"/>
        <item x="307"/>
        <item x="424"/>
        <item x="29"/>
        <item x="20"/>
        <item x="95"/>
        <item x="397"/>
        <item x="89"/>
        <item x="231"/>
        <item x="39"/>
        <item x="707"/>
        <item x="47"/>
        <item x="337"/>
        <item x="17"/>
        <item x="55"/>
        <item x="622"/>
        <item x="844"/>
        <item x="304"/>
        <item x="71"/>
        <item x="311"/>
        <item x="227"/>
        <item x="226"/>
        <item x="453"/>
        <item x="160"/>
        <item x="975"/>
        <item x="348"/>
        <item x="656"/>
        <item x="370"/>
        <item x="637"/>
        <item x="1230"/>
        <item x="403"/>
        <item x="459"/>
        <item x="75"/>
        <item x="53"/>
        <item x="883"/>
        <item x="65"/>
        <item x="454"/>
        <item x="103"/>
        <item x="1104"/>
        <item x="629"/>
        <item x="1226"/>
        <item x="114"/>
        <item x="841"/>
        <item x="603"/>
        <item x="219"/>
        <item x="596"/>
        <item x="983"/>
        <item x="426"/>
        <item x="866"/>
        <item x="281"/>
        <item x="246"/>
        <item x="1204"/>
        <item x="1174"/>
        <item x="881"/>
        <item x="298"/>
        <item x="904"/>
        <item x="224"/>
        <item x="202"/>
        <item x="955"/>
        <item x="25"/>
        <item x="32"/>
        <item x="776"/>
        <item x="8"/>
        <item x="1221"/>
        <item x="1213"/>
        <item x="350"/>
        <item x="296"/>
        <item x="517"/>
        <item x="480"/>
        <item x="391"/>
        <item x="939"/>
        <item x="1159"/>
        <item x="234"/>
        <item x="27"/>
        <item x="667"/>
        <item x="112"/>
        <item x="497"/>
        <item x="1177"/>
        <item x="1027"/>
        <item x="191"/>
        <item x="509"/>
        <item x="535"/>
        <item x="362"/>
        <item x="617"/>
        <item x="1044"/>
        <item x="488"/>
        <item x="692"/>
        <item x="1233"/>
        <item x="1061"/>
        <item x="721"/>
        <item x="567"/>
        <item x="514"/>
        <item x="529"/>
        <item x="463"/>
        <item x="621"/>
        <item x="123"/>
        <item x="50"/>
        <item x="516"/>
        <item x="548"/>
        <item x="709"/>
        <item x="1158"/>
        <item x="38"/>
        <item x="683"/>
        <item x="242"/>
        <item x="891"/>
        <item x="695"/>
        <item x="813"/>
        <item x="672"/>
        <item x="1025"/>
        <item x="923"/>
        <item x="967"/>
        <item x="1141"/>
        <item x="218"/>
        <item x="97"/>
        <item x="1136"/>
        <item x="173"/>
        <item x="1127"/>
        <item x="261"/>
        <item x="950"/>
        <item x="356"/>
        <item x="906"/>
        <item x="9"/>
        <item x="830"/>
        <item x="754"/>
        <item x="858"/>
        <item x="963"/>
        <item x="653"/>
        <item x="832"/>
        <item x="744"/>
        <item x="361"/>
        <item x="215"/>
        <item x="571"/>
        <item x="340"/>
        <item x="711"/>
        <item x="88"/>
        <item x="330"/>
        <item x="713"/>
        <item x="22"/>
        <item x="165"/>
        <item x="997"/>
        <item x="783"/>
        <item x="697"/>
        <item x="36"/>
        <item x="1166"/>
        <item x="182"/>
        <item x="414"/>
        <item x="1139"/>
        <item x="295"/>
        <item x="953"/>
        <item x="1156"/>
        <item x="1098"/>
        <item x="384"/>
        <item x="136"/>
        <item x="1060"/>
        <item x="1154"/>
        <item x="936"/>
        <item x="1149"/>
        <item x="153"/>
        <item x="1248"/>
        <item x="500"/>
        <item x="486"/>
        <item x="981"/>
        <item x="524"/>
        <item x="376"/>
        <item x="838"/>
        <item x="851"/>
        <item x="423"/>
        <item x="569"/>
        <item x="410"/>
        <item x="99"/>
        <item x="1162"/>
        <item x="1042"/>
        <item x="700"/>
        <item x="327"/>
        <item x="251"/>
        <item x="522"/>
        <item x="1"/>
        <item x="526"/>
        <item x="1239"/>
        <item x="407"/>
        <item x="846"/>
        <item x="344"/>
        <item x="324"/>
        <item x="379"/>
        <item x="634"/>
        <item x="635"/>
        <item x="233"/>
        <item x="1033"/>
        <item x="956"/>
        <item x="1224"/>
        <item x="445"/>
        <item x="282"/>
        <item x="81"/>
        <item x="408"/>
        <item x="313"/>
        <item x="766"/>
        <item x="626"/>
        <item x="342"/>
        <item x="485"/>
        <item x="518"/>
        <item x="198"/>
        <item x="10"/>
        <item x="1160"/>
        <item x="708"/>
        <item x="570"/>
        <item x="18"/>
        <item x="498"/>
        <item x="831"/>
        <item x="966"/>
        <item x="216"/>
        <item x="1140"/>
        <item x="1083"/>
        <item x="1142"/>
        <item x="363"/>
        <item x="1024"/>
        <item x="508"/>
        <item x="1137"/>
        <item x="704"/>
        <item x="1152"/>
        <item x="973"/>
        <item x="228"/>
        <item x="1135"/>
        <item x="1229"/>
        <item x="380"/>
        <item x="922"/>
        <item x="413"/>
        <item x="902"/>
        <item x="406"/>
        <item x="262"/>
        <item x="247"/>
        <item x="949"/>
        <item x="1121"/>
        <item x="289"/>
        <item x="699"/>
        <item x="798"/>
        <item x="37"/>
        <item x="775"/>
        <item x="946"/>
        <item x="33"/>
        <item x="1125"/>
        <item x="845"/>
        <item x="385"/>
        <item x="588"/>
        <item x="325"/>
        <item x="523"/>
        <item x="926"/>
        <item x="98"/>
        <item x="745"/>
        <item x="654"/>
        <item x="333"/>
        <item x="339"/>
        <item x="880"/>
        <item x="833"/>
        <item x="515"/>
        <item x="316"/>
        <item x="1187"/>
        <item x="875"/>
        <item x="1165"/>
        <item x="328"/>
        <item x="1000"/>
        <item x="120"/>
        <item x="207"/>
        <item x="894"/>
        <item x="349"/>
        <item x="1222"/>
        <item x="619"/>
        <item x="48"/>
        <item x="171"/>
        <item x="1179"/>
        <item x="998"/>
        <item x="607"/>
        <item x="1148"/>
        <item x="849"/>
        <item x="319"/>
        <item x="615"/>
        <item x="1241"/>
        <item x="1245"/>
        <item x="640"/>
        <item x="68"/>
        <item x="962"/>
        <item x="478"/>
        <item x="1035"/>
        <item x="175"/>
        <item x="842"/>
        <item x="1178"/>
        <item x="1004"/>
        <item x="992"/>
        <item x="93"/>
        <item x="1029"/>
        <item x="580"/>
        <item x="759"/>
        <item x="1074"/>
        <item x="594"/>
        <item x="305"/>
        <item x="278"/>
        <item x="86"/>
        <item x="366"/>
        <item x="134"/>
        <item x="72"/>
        <item x="56"/>
        <item x="1113"/>
        <item x="1072"/>
        <item x="1196"/>
        <item x="597"/>
        <item x="243"/>
        <item x="865"/>
        <item x="1011"/>
        <item x="585"/>
        <item x="680"/>
        <item x="458"/>
        <item x="977"/>
        <item x="358"/>
        <item x="14"/>
        <item x="1103"/>
        <item x="43"/>
        <item x="805"/>
        <item x="825"/>
        <item x="223"/>
        <item x="452"/>
        <item x="918"/>
        <item x="534"/>
        <item x="557"/>
        <item x="1057"/>
        <item x="982"/>
        <item x="693"/>
        <item x="1105"/>
        <item x="552"/>
        <item x="910"/>
        <item x="1026"/>
        <item x="809"/>
        <item x="347"/>
        <item x="203"/>
        <item x="921"/>
        <item x="455"/>
        <item x="336"/>
        <item x="1157"/>
        <item x="1206"/>
        <item x="477"/>
        <item x="1234"/>
        <item x="590"/>
        <item x="937"/>
        <item x="255"/>
        <item x="415"/>
        <item x="1063"/>
        <item x="360"/>
        <item x="1007"/>
        <item x="30"/>
        <item x="41"/>
        <item x="799"/>
        <item x="1124"/>
        <item x="460"/>
        <item x="96"/>
        <item x="402"/>
        <item x="943"/>
        <item x="26"/>
        <item x="785"/>
        <item x="468"/>
        <item x="553"/>
        <item x="863"/>
        <item x="256"/>
        <item x="1147"/>
        <item x="180"/>
        <item x="867"/>
        <item x="1091"/>
        <item x="252"/>
        <item x="823"/>
        <item x="715"/>
        <item x="277"/>
        <item x="285"/>
        <item x="739"/>
        <item x="941"/>
        <item x="24"/>
        <item x="787"/>
        <item x="855"/>
        <item x="16"/>
        <item x="431"/>
        <item x="835"/>
        <item x="940"/>
        <item x="673"/>
        <item x="581"/>
        <item x="1028"/>
        <item x="1217"/>
        <item x="230"/>
        <item x="1031"/>
        <item x="897"/>
        <item x="969"/>
        <item x="1006"/>
        <item x="1101"/>
        <item x="818"/>
        <item x="816"/>
        <item x="434"/>
        <item x="232"/>
        <item x="995"/>
        <item x="972"/>
        <item x="872"/>
        <item x="260"/>
        <item x="750"/>
        <item x="220"/>
        <item x="489"/>
        <item x="280"/>
        <item x="1110"/>
        <item x="792"/>
        <item x="908"/>
        <item x="733"/>
        <item x="462"/>
        <item x="554"/>
        <item x="275"/>
        <item x="1085"/>
        <item x="0"/>
        <item x="1097"/>
        <item x="796"/>
        <item x="181"/>
        <item x="735"/>
        <item x="193"/>
        <item x="183"/>
        <item x="310"/>
        <item x="335"/>
        <item x="935"/>
        <item x="853"/>
        <item x="1065"/>
        <item x="286"/>
        <item x="563"/>
        <item x="874"/>
        <item x="90"/>
        <item x="1010"/>
        <item x="988"/>
        <item x="101"/>
        <item x="555"/>
        <item x="613"/>
        <item x="34"/>
        <item x="105"/>
        <item x="156"/>
        <item x="562"/>
        <item x="961"/>
        <item x="991"/>
        <item x="1193"/>
        <item x="583"/>
        <item x="691"/>
        <item x="1192"/>
        <item x="1133"/>
        <item x="592"/>
        <item x="245"/>
        <item x="206"/>
        <item x="648"/>
        <item x="1016"/>
        <item x="836"/>
        <item x="549"/>
        <item x="1205"/>
        <item x="409"/>
        <item x="668"/>
        <item x="125"/>
        <item x="878"/>
        <item x="436"/>
        <item x="618"/>
        <item x="948"/>
        <item x="1038"/>
        <item x="763"/>
        <item x="925"/>
        <item x="814"/>
        <item x="999"/>
        <item x="200"/>
        <item x="933"/>
        <item x="375"/>
        <item x="80"/>
        <item x="1109"/>
        <item x="495"/>
        <item x="801"/>
        <item x="767"/>
        <item x="190"/>
        <item x="15"/>
        <item x="706"/>
        <item x="475"/>
        <item x="479"/>
        <item x="332"/>
        <item x="761"/>
        <item x="138"/>
        <item x="386"/>
        <item x="502"/>
        <item x="718"/>
        <item x="917"/>
        <item x="364"/>
        <item x="302"/>
        <item x="179"/>
        <item x="957"/>
        <item x="322"/>
        <item x="429"/>
        <item x="492"/>
        <item x="1244"/>
        <item x="381"/>
        <item x="314"/>
        <item x="772"/>
        <item x="263"/>
        <item x="1185"/>
        <item x="1183"/>
        <item x="525"/>
        <item x="374"/>
        <item x="1197"/>
        <item x="1049"/>
        <item x="1167"/>
        <item x="465"/>
        <item x="422"/>
        <item x="568"/>
        <item x="400"/>
        <item x="1212"/>
        <item x="760"/>
        <item x="719"/>
        <item x="73"/>
        <item x="388"/>
        <item x="847"/>
        <item x="60"/>
        <item x="748"/>
        <item x="857"/>
        <item x="418"/>
        <item x="238"/>
        <item x="301"/>
        <item x="1161"/>
        <item x="900"/>
        <item x="578"/>
        <item x="536"/>
        <item x="714"/>
        <item x="651"/>
        <item x="1243"/>
        <item x="82"/>
        <item x="1182"/>
        <item x="859"/>
        <item x="812"/>
        <item x="802"/>
        <item x="393"/>
        <item x="609"/>
        <item x="1163"/>
        <item x="129"/>
        <item x="795"/>
        <item x="1199"/>
        <item x="1108"/>
        <item x="954"/>
        <item x="696"/>
        <item x="1231"/>
        <item x="886"/>
        <item x="1099"/>
        <item x="1175"/>
        <item x="1181"/>
        <item x="494"/>
        <item x="128"/>
        <item x="1122"/>
        <item x="542"/>
        <item x="674"/>
        <item x="623"/>
        <item x="1208"/>
        <item x="237"/>
        <item x="1014"/>
        <item x="888"/>
        <item x="734"/>
        <item x="147"/>
        <item x="821"/>
        <item x="132"/>
        <item x="632"/>
        <item x="144"/>
        <item x="677"/>
        <item x="1188"/>
        <item x="399"/>
        <item x="1046"/>
        <item x="1073"/>
        <item x="573"/>
        <item x="604"/>
        <item x="730"/>
        <item x="1150"/>
        <item x="788"/>
        <item x="1052"/>
        <item x="430"/>
        <item x="575"/>
        <item x="195"/>
        <item x="903"/>
        <item x="4"/>
        <item x="130"/>
        <item x="1240"/>
        <item x="140"/>
        <item x="540"/>
        <item x="484"/>
        <item x="959"/>
        <item x="1223"/>
        <item x="1198"/>
        <item x="660"/>
        <item x="593"/>
        <item x="747"/>
        <item x="1129"/>
        <item x="1189"/>
        <item x="839"/>
        <item x="556"/>
        <item x="159"/>
        <item x="143"/>
        <item x="271"/>
        <item x="482"/>
        <item x="355"/>
        <item x="543"/>
        <item x="989"/>
        <item x="127"/>
        <item x="1106"/>
        <item x="162"/>
        <item x="589"/>
        <item x="1195"/>
        <item x="412"/>
        <item x="869"/>
        <item x="1009"/>
        <item x="1211"/>
        <item x="466"/>
        <item x="119"/>
        <item x="561"/>
        <item x="773"/>
        <item x="321"/>
        <item x="481"/>
        <item x="914"/>
        <item x="958"/>
        <item x="768"/>
        <item x="155"/>
        <item x="411"/>
        <item x="428"/>
        <item x="51"/>
        <item x="184"/>
        <item x="868"/>
        <item x="345"/>
        <item x="308"/>
        <item x="1008"/>
        <item x="964"/>
        <item x="513"/>
        <item x="971"/>
        <item x="1249"/>
        <item x="771"/>
        <item x="491"/>
        <item x="1155"/>
        <item x="591"/>
        <item x="467"/>
        <item x="587"/>
        <item x="742"/>
        <item x="102"/>
        <item x="323"/>
        <item x="608"/>
        <item x="892"/>
        <item x="318"/>
        <item x="716"/>
        <item x="736"/>
        <item x="990"/>
        <item x="723"/>
        <item x="726"/>
        <item x="1227"/>
        <item x="861"/>
        <item x="1111"/>
        <item x="669"/>
        <item x="368"/>
        <item x="645"/>
        <item x="1037"/>
        <item x="938"/>
        <item x="1071"/>
        <item x="757"/>
        <item x="882"/>
        <item x="1202"/>
        <item x="1220"/>
        <item x="1172"/>
        <item x="417"/>
        <item x="934"/>
        <item x="824"/>
        <item x="1151"/>
        <item x="1068"/>
        <item x="1171"/>
        <item x="664"/>
        <item x="662"/>
        <item x="803"/>
        <item x="104"/>
        <item x="1064"/>
        <item x="887"/>
        <item x="976"/>
        <item x="1190"/>
        <item x="163"/>
        <item x="448"/>
        <item x="777"/>
        <item x="829"/>
        <item x="254"/>
        <item x="1107"/>
        <item x="1054"/>
        <item x="582"/>
        <item x="279"/>
        <item x="28"/>
        <item x="703"/>
        <item x="369"/>
        <item x="91"/>
        <item x="1180"/>
        <item x="192"/>
        <item x="642"/>
        <item x="154"/>
        <item x="1228"/>
        <item x="1116"/>
        <item x="1242"/>
        <item x="85"/>
        <item x="1134"/>
        <item x="1070"/>
        <item x="749"/>
        <item x="451"/>
        <item x="1246"/>
        <item x="427"/>
        <item x="334"/>
        <item x="545"/>
        <item x="291"/>
        <item x="595"/>
        <item x="572"/>
        <item x="1032"/>
        <item x="920"/>
        <item x="83"/>
        <item x="1094"/>
        <item x="769"/>
        <item x="636"/>
        <item x="1048"/>
        <item x="235"/>
        <item x="1082"/>
        <item x="1184"/>
        <item x="671"/>
        <item x="118"/>
        <item x="784"/>
        <item x="137"/>
        <item x="5"/>
        <item x="250"/>
        <item x="377"/>
        <item x="843"/>
        <item x="544"/>
        <item x="756"/>
        <item x="898"/>
        <item x="150"/>
        <item x="164"/>
        <item x="827"/>
        <item x="194"/>
        <item x="952"/>
        <item x="433"/>
        <item x="1095"/>
        <item x="1018"/>
        <item x="666"/>
        <item x="1090"/>
        <item x="167"/>
        <item x="663"/>
        <item x="661"/>
        <item x="449"/>
        <item x="1145"/>
        <item x="1247"/>
        <item x="657"/>
        <item x="158"/>
        <item x="1100"/>
        <item x="476"/>
        <item x="797"/>
        <item x="258"/>
        <item x="372"/>
        <item x="1023"/>
        <item x="624"/>
        <item x="993"/>
        <item x="1191"/>
        <item x="546"/>
        <item x="1250"/>
        <item x="66"/>
        <item x="457"/>
        <item x="929"/>
        <item x="951"/>
        <item x="390"/>
        <item x="753"/>
        <item x="793"/>
        <item x="1236"/>
        <item x="574"/>
        <item x="74"/>
        <item x="266"/>
        <item x="274"/>
        <item x="720"/>
        <item x="45"/>
        <item x="149"/>
        <item x="1131"/>
        <item x="1232"/>
        <item x="1080"/>
        <item x="1207"/>
        <item x="731"/>
        <item x="725"/>
        <item x="1056"/>
        <item x="44"/>
        <item x="294"/>
        <item x="504"/>
        <item x="837"/>
        <item x="425"/>
        <item x="439"/>
        <item x="1194"/>
        <item x="1059"/>
        <item x="1168"/>
        <item x="270"/>
        <item x="643"/>
        <item x="3"/>
        <item x="225"/>
        <item x="533"/>
        <item x="871"/>
        <item x="800"/>
        <item x="214"/>
        <item x="7"/>
        <item x="790"/>
        <item x="210"/>
        <item x="241"/>
        <item x="204"/>
        <item x="111"/>
        <item x="751"/>
        <item x="1128"/>
        <item x="1176"/>
        <item x="779"/>
        <item x="528"/>
        <item x="854"/>
        <item x="687"/>
        <item x="106"/>
        <item x="984"/>
        <item x="405"/>
        <item x="365"/>
        <item x="1053"/>
        <item x="1102"/>
        <item x="675"/>
        <item x="519"/>
        <item x="978"/>
        <item x="1043"/>
        <item x="679"/>
        <item x="1020"/>
        <item x="746"/>
        <item x="229"/>
        <item x="758"/>
        <item x="354"/>
        <item x="927"/>
        <item x="576"/>
        <item x="738"/>
        <item x="1001"/>
        <item x="1115"/>
        <item x="395"/>
        <item x="117"/>
        <item x="644"/>
        <item x="177"/>
        <item x="188"/>
        <item x="690"/>
        <item x="684"/>
        <item x="764"/>
        <item x="87"/>
        <item x="161"/>
        <item x="1002"/>
        <item x="378"/>
        <item x="1153"/>
        <item x="398"/>
        <item x="913"/>
        <item x="1117"/>
        <item x="815"/>
        <item x="46"/>
        <item x="268"/>
        <item x="212"/>
        <item x="889"/>
        <item x="620"/>
        <item x="1214"/>
        <item x="259"/>
        <item x="501"/>
        <item x="678"/>
        <item x="605"/>
        <item x="470"/>
        <item x="303"/>
        <item x="986"/>
        <item x="1039"/>
        <item x="244"/>
        <item x="945"/>
        <item x="650"/>
        <item x="727"/>
        <item x="1075"/>
        <item x="558"/>
        <item x="1132"/>
        <item x="755"/>
        <item x="13"/>
        <item x="907"/>
        <item x="551"/>
        <item x="1096"/>
        <item x="1017"/>
        <item x="826"/>
        <item x="283"/>
        <item x="213"/>
        <item x="641"/>
        <item x="665"/>
        <item x="420"/>
        <item x="367"/>
        <item x="896"/>
        <item x="57"/>
        <item x="701"/>
        <item x="1081"/>
        <item x="1079"/>
        <item x="23"/>
        <item x="152"/>
        <item x="1209"/>
        <item x="987"/>
        <item x="1126"/>
        <item x="1219"/>
        <item x="1055"/>
        <item x="633"/>
        <item x="1047"/>
        <item x="994"/>
        <item x="579"/>
        <item x="511"/>
        <item x="124"/>
        <item x="852"/>
        <item x="31"/>
        <item x="84"/>
        <item x="1237"/>
        <item x="1069"/>
        <item x="520"/>
        <item x="239"/>
        <item x="392"/>
        <item x="931"/>
        <item x="456"/>
        <item x="284"/>
        <item x="743"/>
        <item x="860"/>
        <item x="1050"/>
        <item x="808"/>
        <item x="765"/>
        <item x="109"/>
        <item x="532"/>
        <item x="1238"/>
        <item x="189"/>
        <item x="547"/>
        <item x="822"/>
        <item x="265"/>
        <item x="811"/>
        <item x="932"/>
        <item x="273"/>
        <item x="503"/>
        <item x="1041"/>
        <item x="873"/>
        <item x="1164"/>
        <item x="658"/>
        <item x="208"/>
        <item x="1173"/>
        <item x="600"/>
        <item x="850"/>
        <item x="947"/>
        <item x="115"/>
        <item x="469"/>
        <item x="702"/>
        <item x="346"/>
        <item x="187"/>
        <item x="1088"/>
        <item x="352"/>
        <item x="890"/>
        <item x="737"/>
        <item x="550"/>
        <item x="901"/>
        <item x="884"/>
        <item x="253"/>
        <item x="762"/>
        <item x="1013"/>
        <item x="186"/>
        <item x="6"/>
        <item x="447"/>
        <item x="909"/>
        <item x="877"/>
        <item x="1130"/>
        <item x="383"/>
        <item x="1012"/>
        <item x="269"/>
        <item x="728"/>
        <item x="682"/>
        <item x="317"/>
        <item x="211"/>
        <item x="54"/>
        <item x="778"/>
        <item x="40"/>
        <item x="1201"/>
        <item x="521"/>
        <item x="1123"/>
        <item x="1120"/>
        <item x="52"/>
        <item x="151"/>
        <item x="108"/>
        <item x="820"/>
        <item x="1015"/>
        <item x="1005"/>
        <item x="396"/>
        <item x="331"/>
        <item x="21"/>
        <item x="1218"/>
        <item x="146"/>
        <item x="915"/>
        <item x="689"/>
        <item x="856"/>
        <item x="401"/>
        <item x="834"/>
        <item x="1076"/>
        <item x="698"/>
        <item x="1118"/>
        <item x="916"/>
        <item x="740"/>
        <item x="786"/>
        <item x="205"/>
        <item x="1169"/>
        <item x="599"/>
        <item x="139"/>
        <item x="1045"/>
        <item x="541"/>
        <item x="176"/>
        <item x="944"/>
        <item x="1138"/>
        <item x="885"/>
        <item x="996"/>
        <item x="688"/>
        <item x="840"/>
        <item x="806"/>
        <item x="1021"/>
        <item x="1040"/>
        <item x="586"/>
        <item x="974"/>
        <item x="911"/>
        <item x="1003"/>
        <item x="1114"/>
        <item x="116"/>
        <item x="382"/>
        <item x="930"/>
        <item x="566"/>
        <item x="879"/>
        <item x="1036"/>
        <item x="804"/>
        <item x="1062"/>
        <item x="359"/>
        <item x="320"/>
        <item x="1019"/>
        <item x="722"/>
        <item x="126"/>
        <item x="531"/>
        <item x="506"/>
        <item x="1146"/>
        <item x="616"/>
        <item x="148"/>
        <item x="357"/>
        <item x="1051"/>
        <item x="876"/>
        <item x="2"/>
        <item x="174"/>
        <item x="178"/>
        <item x="1086"/>
        <item x="100"/>
        <item x="1067"/>
        <item x="1200"/>
        <item x="1093"/>
        <item x="483"/>
        <item x="1170"/>
        <item x="1077"/>
        <item x="610"/>
        <item x="862"/>
        <item x="782"/>
        <item x="70"/>
        <item x="110"/>
        <item x="157"/>
        <item x="631"/>
        <item x="729"/>
        <item x="741"/>
        <item x="1215"/>
        <item x="209"/>
        <item x="299"/>
        <item x="979"/>
        <item x="1058"/>
        <item x="612"/>
        <item x="864"/>
        <item x="440"/>
        <item x="752"/>
        <item x="791"/>
        <item x="394"/>
        <item x="895"/>
        <item x="326"/>
        <item x="292"/>
        <item x="141"/>
        <item x="1030"/>
        <item x="670"/>
        <item x="257"/>
        <item x="512"/>
        <item x="499"/>
        <item x="732"/>
        <item x="905"/>
        <item x="217"/>
        <item x="527"/>
        <item x="893"/>
        <item x="142"/>
        <item x="493"/>
        <item x="1066"/>
        <item x="1119"/>
        <item x="1203"/>
        <item x="848"/>
        <item x="1225"/>
        <item x="461"/>
        <item x="353"/>
        <item x="1078"/>
        <item x="113"/>
        <item x="1084"/>
        <item x="487"/>
        <item x="537"/>
        <item x="1235"/>
        <item x="1210"/>
        <item x="530"/>
        <item x="351"/>
        <item t="default"/>
      </items>
    </pivotField>
    <pivotField showAll="0" defaultSubtotal="0"/>
    <pivotField showAll="0" defaultSubtotal="0"/>
  </pivotFields>
  <rowFields count="1">
    <field x="11"/>
  </rowFields>
  <rowItems count="12">
    <i>
      <x v="60"/>
    </i>
    <i>
      <x v="207"/>
    </i>
    <i>
      <x v="265"/>
    </i>
    <i>
      <x v="269"/>
    </i>
    <i>
      <x v="566"/>
    </i>
    <i>
      <x v="604"/>
    </i>
    <i>
      <x v="673"/>
    </i>
    <i>
      <x v="743"/>
    </i>
    <i>
      <x v="1151"/>
    </i>
    <i>
      <x v="1157"/>
    </i>
    <i>
      <x v="1224"/>
    </i>
    <i t="grand">
      <x/>
    </i>
  </rowItems>
  <colItems count="1">
    <i/>
  </colItems>
  <pageFields count="2">
    <pageField fld="6" item="0" hier="-1"/>
    <pageField fld="5" item="221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7000000}" name="Tabela dinâmica16" cacheId="8" applyNumberFormats="0" applyBorderFormats="0" applyFontFormats="0" applyPatternFormats="0" applyAlignmentFormats="0" applyWidthHeightFormats="1" dataCaption="Valores" updatedVersion="6" minRefreshableVersion="3" useAutoFormatting="1" itemPrintTitles="1" createdVersion="4" indent="0" outline="1" outlineData="1" multipleFieldFilters="0">
  <location ref="D181:D204" firstHeaderRow="1" firstDataRow="1" firstDataCol="1" rowPageCount="2" colPageCount="1"/>
  <pivotFields count="14">
    <pivotField showAll="0"/>
    <pivotField showAll="0"/>
    <pivotField showAll="0"/>
    <pivotField showAll="0"/>
    <pivotField showAll="0"/>
    <pivotField axis="axisPage" showAll="0">
      <items count="243">
        <item m="1" x="131"/>
        <item m="1" x="78"/>
        <item m="1" x="161"/>
        <item m="1" x="148"/>
        <item m="1" x="121"/>
        <item m="1" x="94"/>
        <item m="1" x="229"/>
        <item m="1" x="67"/>
        <item m="1" x="139"/>
        <item m="1" x="71"/>
        <item m="1" x="138"/>
        <item m="1" x="100"/>
        <item m="1" x="186"/>
        <item m="1" x="164"/>
        <item m="1" x="207"/>
        <item m="1" x="134"/>
        <item m="1" x="222"/>
        <item m="1" x="171"/>
        <item m="1" x="115"/>
        <item m="1" x="117"/>
        <item m="1" x="172"/>
        <item m="1" x="90"/>
        <item m="1" x="193"/>
        <item m="1" x="69"/>
        <item x="23"/>
        <item m="1" x="232"/>
        <item m="1" x="197"/>
        <item x="0"/>
        <item m="1" x="159"/>
        <item m="1" x="140"/>
        <item x="47"/>
        <item m="1" x="76"/>
        <item m="1" x="228"/>
        <item x="15"/>
        <item m="1" x="123"/>
        <item m="1" x="96"/>
        <item x="25"/>
        <item m="1" x="130"/>
        <item m="1" x="108"/>
        <item x="16"/>
        <item m="1" x="98"/>
        <item m="1" x="77"/>
        <item x="24"/>
        <item m="1" x="104"/>
        <item m="1" x="80"/>
        <item m="1" x="176"/>
        <item m="1" x="125"/>
        <item m="1" x="95"/>
        <item x="22"/>
        <item m="1" x="110"/>
        <item m="1" x="83"/>
        <item x="13"/>
        <item m="1" x="201"/>
        <item m="1" x="106"/>
        <item x="57"/>
        <item x="12"/>
        <item m="1" x="73"/>
        <item m="1" x="223"/>
        <item m="1" x="181"/>
        <item m="1" x="173"/>
        <item m="1" x="158"/>
        <item x="42"/>
        <item m="1" x="194"/>
        <item m="1" x="157"/>
        <item m="1" x="143"/>
        <item m="1" x="142"/>
        <item m="1" x="239"/>
        <item m="1" x="111"/>
        <item x="33"/>
        <item x="53"/>
        <item m="1" x="188"/>
        <item m="1" x="153"/>
        <item x="58"/>
        <item m="1" x="116"/>
        <item m="1" x="195"/>
        <item x="38"/>
        <item m="1" x="105"/>
        <item m="1" x="178"/>
        <item m="1" x="202"/>
        <item x="31"/>
        <item m="1" x="236"/>
        <item m="1" x="203"/>
        <item x="37"/>
        <item m="1" x="234"/>
        <item m="1" x="205"/>
        <item x="45"/>
        <item m="1" x="224"/>
        <item m="1" x="183"/>
        <item m="1" x="235"/>
        <item x="3"/>
        <item m="1" x="128"/>
        <item m="1" x="213"/>
        <item x="8"/>
        <item m="1" x="218"/>
        <item x="63"/>
        <item x="36"/>
        <item m="1" x="200"/>
        <item m="1" x="103"/>
        <item x="6"/>
        <item m="1" x="169"/>
        <item m="1" x="231"/>
        <item x="40"/>
        <item m="1" x="182"/>
        <item m="1" x="89"/>
        <item m="1" x="152"/>
        <item m="1" x="170"/>
        <item m="1" x="146"/>
        <item x="11"/>
        <item m="1" x="120"/>
        <item m="1" x="198"/>
        <item x="17"/>
        <item m="1" x="187"/>
        <item m="1" x="150"/>
        <item x="43"/>
        <item m="1" x="118"/>
        <item m="1" x="87"/>
        <item x="1"/>
        <item m="1" x="160"/>
        <item m="1" x="217"/>
        <item x="55"/>
        <item m="1" x="84"/>
        <item m="1" x="237"/>
        <item x="54"/>
        <item m="1" x="190"/>
        <item m="1" x="155"/>
        <item x="48"/>
        <item m="1" x="92"/>
        <item m="1" x="85"/>
        <item x="21"/>
        <item m="1" x="119"/>
        <item m="1" x="199"/>
        <item x="64"/>
        <item m="1" x="241"/>
        <item x="14"/>
        <item m="1" x="167"/>
        <item m="1" x="144"/>
        <item x="26"/>
        <item m="1" x="168"/>
        <item m="1" x="145"/>
        <item m="1" x="154"/>
        <item x="29"/>
        <item m="1" x="147"/>
        <item m="1" x="129"/>
        <item x="19"/>
        <item m="1" x="126"/>
        <item m="1" x="97"/>
        <item x="9"/>
        <item m="1" x="133"/>
        <item x="61"/>
        <item x="51"/>
        <item m="1" x="88"/>
        <item m="1" x="70"/>
        <item x="32"/>
        <item x="10"/>
        <item m="1" x="109"/>
        <item m="1" x="81"/>
        <item x="4"/>
        <item m="1" x="141"/>
        <item m="1" x="240"/>
        <item m="1" x="72"/>
        <item x="20"/>
        <item m="1" x="74"/>
        <item m="1" x="225"/>
        <item x="18"/>
        <item m="1" x="219"/>
        <item m="1" x="180"/>
        <item x="52"/>
        <item m="1" x="127"/>
        <item m="1" x="101"/>
        <item x="7"/>
        <item m="1" x="226"/>
        <item m="1" x="122"/>
        <item x="59"/>
        <item m="1" x="124"/>
        <item m="1" x="209"/>
        <item x="41"/>
        <item m="1" x="91"/>
        <item m="1" x="75"/>
        <item x="2"/>
        <item m="1" x="184"/>
        <item m="1" x="151"/>
        <item x="44"/>
        <item m="1" x="215"/>
        <item m="1" x="174"/>
        <item m="1" x="214"/>
        <item m="1" x="238"/>
        <item m="1" x="206"/>
        <item x="34"/>
        <item m="1" x="192"/>
        <item m="1" x="156"/>
        <item x="35"/>
        <item m="1" x="136"/>
        <item m="1" x="112"/>
        <item x="39"/>
        <item m="1" x="135"/>
        <item m="1" x="113"/>
        <item x="27"/>
        <item m="1" x="66"/>
        <item x="62"/>
        <item x="49"/>
        <item m="1" x="211"/>
        <item m="1" x="163"/>
        <item m="1" x="165"/>
        <item m="1" x="162"/>
        <item m="1" x="86"/>
        <item x="28"/>
        <item m="1" x="212"/>
        <item m="1" x="166"/>
        <item x="50"/>
        <item m="1" x="185"/>
        <item m="1" x="149"/>
        <item m="1" x="175"/>
        <item m="1" x="204"/>
        <item m="1" x="230"/>
        <item m="1" x="196"/>
        <item m="1" x="102"/>
        <item m="1" x="227"/>
        <item m="1" x="189"/>
        <item m="1" x="137"/>
        <item m="1" x="82"/>
        <item m="1" x="233"/>
        <item x="46"/>
        <item m="1" x="132"/>
        <item m="1" x="220"/>
        <item m="1" x="93"/>
        <item x="30"/>
        <item m="1" x="221"/>
        <item m="1" x="177"/>
        <item x="5"/>
        <item m="1" x="107"/>
        <item m="1" x="179"/>
        <item x="60"/>
        <item m="1" x="191"/>
        <item m="1" x="99"/>
        <item m="1" x="210"/>
        <item m="1" x="208"/>
        <item m="1" x="114"/>
        <item x="56"/>
        <item m="1" x="216"/>
        <item m="1" x="79"/>
        <item m="1" x="68"/>
        <item m="1" x="65"/>
        <item t="default"/>
      </items>
    </pivotField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numFmtId="165" showAll="0"/>
    <pivotField axis="axisRow" numFmtId="166" showAll="0">
      <items count="1252">
        <item x="42"/>
        <item x="828"/>
        <item x="63"/>
        <item x="94"/>
        <item x="446"/>
        <item x="92"/>
        <item x="58"/>
        <item x="288"/>
        <item x="437"/>
        <item x="312"/>
        <item x="249"/>
        <item x="919"/>
        <item x="201"/>
        <item x="560"/>
        <item x="444"/>
        <item x="443"/>
        <item x="577"/>
        <item x="717"/>
        <item x="329"/>
        <item x="774"/>
        <item x="373"/>
        <item x="131"/>
        <item x="817"/>
        <item x="539"/>
        <item x="169"/>
        <item x="293"/>
        <item x="404"/>
        <item x="387"/>
        <item x="1092"/>
        <item x="121"/>
        <item x="490"/>
        <item x="710"/>
        <item x="435"/>
        <item x="1143"/>
        <item x="474"/>
        <item x="1112"/>
        <item x="686"/>
        <item x="196"/>
        <item x="371"/>
        <item x="341"/>
        <item x="166"/>
        <item x="928"/>
        <item x="985"/>
        <item x="248"/>
        <item x="419"/>
        <item x="77"/>
        <item x="1089"/>
        <item x="315"/>
        <item x="1216"/>
        <item x="69"/>
        <item x="646"/>
        <item x="899"/>
        <item x="170"/>
        <item x="59"/>
        <item x="222"/>
        <item x="438"/>
        <item x="471"/>
        <item x="712"/>
        <item x="870"/>
        <item x="264"/>
        <item x="694"/>
        <item x="61"/>
        <item x="168"/>
        <item x="584"/>
        <item x="472"/>
        <item x="685"/>
        <item x="912"/>
        <item x="507"/>
        <item x="276"/>
        <item x="197"/>
        <item x="172"/>
        <item x="789"/>
        <item x="76"/>
        <item x="611"/>
        <item x="432"/>
        <item x="794"/>
        <item x="309"/>
        <item x="538"/>
        <item x="338"/>
        <item x="639"/>
        <item x="297"/>
        <item x="565"/>
        <item x="510"/>
        <item x="496"/>
        <item x="145"/>
        <item x="628"/>
        <item x="133"/>
        <item x="221"/>
        <item x="389"/>
        <item x="1144"/>
        <item x="625"/>
        <item x="606"/>
        <item x="655"/>
        <item x="473"/>
        <item x="64"/>
        <item x="290"/>
        <item x="638"/>
        <item x="343"/>
        <item x="1022"/>
        <item x="122"/>
        <item x="49"/>
        <item x="185"/>
        <item x="924"/>
        <item x="598"/>
        <item x="630"/>
        <item x="614"/>
        <item x="19"/>
        <item x="300"/>
        <item x="968"/>
        <item x="781"/>
        <item x="1034"/>
        <item x="810"/>
        <item x="416"/>
        <item x="272"/>
        <item x="564"/>
        <item x="602"/>
        <item x="267"/>
        <item x="421"/>
        <item x="67"/>
        <item x="441"/>
        <item x="240"/>
        <item x="287"/>
        <item x="970"/>
        <item x="965"/>
        <item x="770"/>
        <item x="960"/>
        <item x="659"/>
        <item x="724"/>
        <item x="780"/>
        <item x="199"/>
        <item x="652"/>
        <item x="79"/>
        <item x="681"/>
        <item x="107"/>
        <item x="35"/>
        <item x="819"/>
        <item x="559"/>
        <item x="442"/>
        <item x="464"/>
        <item x="601"/>
        <item x="78"/>
        <item x="450"/>
        <item x="505"/>
        <item x="11"/>
        <item x="647"/>
        <item x="705"/>
        <item x="62"/>
        <item x="1186"/>
        <item x="942"/>
        <item x="236"/>
        <item x="649"/>
        <item x="135"/>
        <item x="12"/>
        <item x="1087"/>
        <item x="676"/>
        <item x="980"/>
        <item x="807"/>
        <item x="306"/>
        <item x="627"/>
        <item x="307"/>
        <item x="424"/>
        <item x="29"/>
        <item x="20"/>
        <item x="95"/>
        <item x="397"/>
        <item x="89"/>
        <item x="231"/>
        <item x="39"/>
        <item x="707"/>
        <item x="47"/>
        <item x="337"/>
        <item x="17"/>
        <item x="55"/>
        <item x="622"/>
        <item x="844"/>
        <item x="304"/>
        <item x="71"/>
        <item x="311"/>
        <item x="227"/>
        <item x="226"/>
        <item x="453"/>
        <item x="160"/>
        <item x="975"/>
        <item x="348"/>
        <item x="656"/>
        <item x="370"/>
        <item x="637"/>
        <item x="1230"/>
        <item x="403"/>
        <item x="459"/>
        <item x="75"/>
        <item x="53"/>
        <item x="883"/>
        <item x="65"/>
        <item x="454"/>
        <item x="103"/>
        <item x="1104"/>
        <item x="629"/>
        <item x="1226"/>
        <item x="114"/>
        <item x="841"/>
        <item x="603"/>
        <item x="219"/>
        <item x="596"/>
        <item x="983"/>
        <item x="426"/>
        <item x="866"/>
        <item x="281"/>
        <item x="246"/>
        <item x="1204"/>
        <item x="1174"/>
        <item x="881"/>
        <item x="298"/>
        <item x="904"/>
        <item x="224"/>
        <item x="202"/>
        <item x="955"/>
        <item x="25"/>
        <item x="32"/>
        <item x="776"/>
        <item x="8"/>
        <item x="1221"/>
        <item x="1213"/>
        <item x="350"/>
        <item x="296"/>
        <item x="517"/>
        <item x="480"/>
        <item x="391"/>
        <item x="939"/>
        <item x="1159"/>
        <item x="234"/>
        <item x="27"/>
        <item x="667"/>
        <item x="112"/>
        <item x="497"/>
        <item x="1177"/>
        <item x="1027"/>
        <item x="191"/>
        <item x="509"/>
        <item x="535"/>
        <item x="362"/>
        <item x="617"/>
        <item x="1044"/>
        <item x="488"/>
        <item x="692"/>
        <item x="1233"/>
        <item x="1061"/>
        <item x="721"/>
        <item x="567"/>
        <item x="514"/>
        <item x="529"/>
        <item x="463"/>
        <item x="621"/>
        <item x="123"/>
        <item x="50"/>
        <item x="516"/>
        <item x="548"/>
        <item x="709"/>
        <item x="1158"/>
        <item x="38"/>
        <item x="683"/>
        <item x="242"/>
        <item x="891"/>
        <item x="695"/>
        <item x="813"/>
        <item x="672"/>
        <item x="1025"/>
        <item x="923"/>
        <item x="967"/>
        <item x="1141"/>
        <item x="218"/>
        <item x="97"/>
        <item x="1136"/>
        <item x="173"/>
        <item x="1127"/>
        <item x="261"/>
        <item x="950"/>
        <item x="356"/>
        <item x="906"/>
        <item x="9"/>
        <item x="830"/>
        <item x="754"/>
        <item x="858"/>
        <item x="963"/>
        <item x="653"/>
        <item x="832"/>
        <item x="744"/>
        <item x="361"/>
        <item x="215"/>
        <item x="571"/>
        <item x="340"/>
        <item x="711"/>
        <item x="88"/>
        <item x="330"/>
        <item x="713"/>
        <item x="22"/>
        <item x="165"/>
        <item x="997"/>
        <item x="783"/>
        <item x="697"/>
        <item x="36"/>
        <item x="1166"/>
        <item x="182"/>
        <item x="414"/>
        <item x="1139"/>
        <item x="295"/>
        <item x="953"/>
        <item x="1156"/>
        <item x="1098"/>
        <item x="384"/>
        <item x="136"/>
        <item x="1060"/>
        <item x="1154"/>
        <item x="936"/>
        <item x="1149"/>
        <item x="153"/>
        <item x="1248"/>
        <item x="500"/>
        <item x="486"/>
        <item x="981"/>
        <item x="524"/>
        <item x="376"/>
        <item x="838"/>
        <item x="851"/>
        <item x="423"/>
        <item x="569"/>
        <item x="410"/>
        <item x="99"/>
        <item x="1162"/>
        <item x="1042"/>
        <item x="700"/>
        <item x="327"/>
        <item x="251"/>
        <item x="522"/>
        <item x="1"/>
        <item x="526"/>
        <item x="1239"/>
        <item x="407"/>
        <item x="846"/>
        <item x="344"/>
        <item x="324"/>
        <item x="379"/>
        <item x="634"/>
        <item x="635"/>
        <item x="233"/>
        <item x="1033"/>
        <item x="956"/>
        <item x="1224"/>
        <item x="445"/>
        <item x="282"/>
        <item x="81"/>
        <item x="408"/>
        <item x="313"/>
        <item x="766"/>
        <item x="626"/>
        <item x="342"/>
        <item x="485"/>
        <item x="518"/>
        <item x="198"/>
        <item x="10"/>
        <item x="1160"/>
        <item x="708"/>
        <item x="570"/>
        <item x="18"/>
        <item x="498"/>
        <item x="831"/>
        <item x="966"/>
        <item x="216"/>
        <item x="1140"/>
        <item x="1083"/>
        <item x="1142"/>
        <item x="363"/>
        <item x="1024"/>
        <item x="508"/>
        <item x="1137"/>
        <item x="704"/>
        <item x="1152"/>
        <item x="973"/>
        <item x="228"/>
        <item x="1135"/>
        <item x="1229"/>
        <item x="380"/>
        <item x="922"/>
        <item x="413"/>
        <item x="902"/>
        <item x="406"/>
        <item x="262"/>
        <item x="247"/>
        <item x="949"/>
        <item x="1121"/>
        <item x="289"/>
        <item x="699"/>
        <item x="798"/>
        <item x="37"/>
        <item x="775"/>
        <item x="946"/>
        <item x="33"/>
        <item x="1125"/>
        <item x="845"/>
        <item x="385"/>
        <item x="588"/>
        <item x="325"/>
        <item x="523"/>
        <item x="926"/>
        <item x="98"/>
        <item x="745"/>
        <item x="654"/>
        <item x="333"/>
        <item x="339"/>
        <item x="880"/>
        <item x="833"/>
        <item x="515"/>
        <item x="316"/>
        <item x="1187"/>
        <item x="875"/>
        <item x="1165"/>
        <item x="328"/>
        <item x="1000"/>
        <item x="120"/>
        <item x="207"/>
        <item x="894"/>
        <item x="349"/>
        <item x="1222"/>
        <item x="619"/>
        <item x="48"/>
        <item x="171"/>
        <item x="1179"/>
        <item x="998"/>
        <item x="607"/>
        <item x="1148"/>
        <item x="849"/>
        <item x="319"/>
        <item x="615"/>
        <item x="1241"/>
        <item x="1245"/>
        <item x="640"/>
        <item x="68"/>
        <item x="962"/>
        <item x="478"/>
        <item x="1035"/>
        <item x="175"/>
        <item x="842"/>
        <item x="1178"/>
        <item x="1004"/>
        <item x="992"/>
        <item x="93"/>
        <item x="1029"/>
        <item x="580"/>
        <item x="759"/>
        <item x="1074"/>
        <item x="594"/>
        <item x="305"/>
        <item x="278"/>
        <item x="86"/>
        <item x="366"/>
        <item x="134"/>
        <item x="72"/>
        <item x="56"/>
        <item x="1113"/>
        <item x="1072"/>
        <item x="1196"/>
        <item x="597"/>
        <item x="243"/>
        <item x="865"/>
        <item x="1011"/>
        <item x="585"/>
        <item x="680"/>
        <item x="458"/>
        <item x="977"/>
        <item x="358"/>
        <item x="14"/>
        <item x="1103"/>
        <item x="43"/>
        <item x="805"/>
        <item x="825"/>
        <item x="223"/>
        <item x="452"/>
        <item x="918"/>
        <item x="534"/>
        <item x="557"/>
        <item x="1057"/>
        <item x="982"/>
        <item x="693"/>
        <item x="1105"/>
        <item x="552"/>
        <item x="910"/>
        <item x="1026"/>
        <item x="809"/>
        <item x="347"/>
        <item x="203"/>
        <item x="921"/>
        <item x="455"/>
        <item x="336"/>
        <item x="1157"/>
        <item x="1206"/>
        <item x="477"/>
        <item x="1234"/>
        <item x="590"/>
        <item x="937"/>
        <item x="255"/>
        <item x="415"/>
        <item x="1063"/>
        <item x="360"/>
        <item x="1007"/>
        <item x="30"/>
        <item x="41"/>
        <item x="799"/>
        <item x="1124"/>
        <item x="460"/>
        <item x="96"/>
        <item x="402"/>
        <item x="943"/>
        <item x="26"/>
        <item x="785"/>
        <item x="468"/>
        <item x="553"/>
        <item x="863"/>
        <item x="256"/>
        <item x="1147"/>
        <item x="180"/>
        <item x="867"/>
        <item x="1091"/>
        <item x="252"/>
        <item x="823"/>
        <item x="715"/>
        <item x="277"/>
        <item x="285"/>
        <item x="739"/>
        <item x="941"/>
        <item x="24"/>
        <item x="787"/>
        <item x="855"/>
        <item x="16"/>
        <item x="431"/>
        <item x="835"/>
        <item x="940"/>
        <item x="673"/>
        <item x="581"/>
        <item x="1028"/>
        <item x="1217"/>
        <item x="230"/>
        <item x="1031"/>
        <item x="897"/>
        <item x="969"/>
        <item x="1006"/>
        <item x="1101"/>
        <item x="818"/>
        <item x="816"/>
        <item x="434"/>
        <item x="232"/>
        <item x="995"/>
        <item x="972"/>
        <item x="872"/>
        <item x="260"/>
        <item x="750"/>
        <item x="220"/>
        <item x="489"/>
        <item x="280"/>
        <item x="1110"/>
        <item x="792"/>
        <item x="908"/>
        <item x="733"/>
        <item x="462"/>
        <item x="554"/>
        <item x="275"/>
        <item x="1085"/>
        <item x="0"/>
        <item x="1097"/>
        <item x="796"/>
        <item x="181"/>
        <item x="735"/>
        <item x="193"/>
        <item x="183"/>
        <item x="310"/>
        <item x="335"/>
        <item x="935"/>
        <item x="853"/>
        <item x="1065"/>
        <item x="286"/>
        <item x="563"/>
        <item x="874"/>
        <item x="90"/>
        <item x="1010"/>
        <item x="988"/>
        <item x="101"/>
        <item x="555"/>
        <item x="613"/>
        <item x="34"/>
        <item x="105"/>
        <item x="156"/>
        <item x="562"/>
        <item x="961"/>
        <item x="991"/>
        <item x="1193"/>
        <item x="583"/>
        <item x="691"/>
        <item x="1192"/>
        <item x="1133"/>
        <item x="592"/>
        <item x="245"/>
        <item x="206"/>
        <item x="648"/>
        <item x="1016"/>
        <item x="836"/>
        <item x="549"/>
        <item x="1205"/>
        <item x="409"/>
        <item x="668"/>
        <item x="125"/>
        <item x="878"/>
        <item x="436"/>
        <item x="618"/>
        <item x="948"/>
        <item x="1038"/>
        <item x="763"/>
        <item x="925"/>
        <item x="814"/>
        <item x="999"/>
        <item x="200"/>
        <item x="933"/>
        <item x="375"/>
        <item x="80"/>
        <item x="1109"/>
        <item x="495"/>
        <item x="801"/>
        <item x="767"/>
        <item x="190"/>
        <item x="15"/>
        <item x="706"/>
        <item x="475"/>
        <item x="479"/>
        <item x="332"/>
        <item x="761"/>
        <item x="138"/>
        <item x="386"/>
        <item x="502"/>
        <item x="718"/>
        <item x="917"/>
        <item x="364"/>
        <item x="302"/>
        <item x="179"/>
        <item x="957"/>
        <item x="322"/>
        <item x="429"/>
        <item x="492"/>
        <item x="1244"/>
        <item x="381"/>
        <item x="314"/>
        <item x="772"/>
        <item x="263"/>
        <item x="1185"/>
        <item x="1183"/>
        <item x="525"/>
        <item x="374"/>
        <item x="1197"/>
        <item x="1049"/>
        <item x="1167"/>
        <item x="465"/>
        <item x="422"/>
        <item x="568"/>
        <item x="400"/>
        <item x="1212"/>
        <item x="760"/>
        <item x="719"/>
        <item x="73"/>
        <item x="388"/>
        <item x="847"/>
        <item x="60"/>
        <item x="748"/>
        <item x="857"/>
        <item x="418"/>
        <item x="238"/>
        <item x="301"/>
        <item x="1161"/>
        <item x="900"/>
        <item x="578"/>
        <item x="536"/>
        <item x="714"/>
        <item x="651"/>
        <item x="1243"/>
        <item x="82"/>
        <item x="1182"/>
        <item x="859"/>
        <item x="812"/>
        <item x="802"/>
        <item x="393"/>
        <item x="609"/>
        <item x="1163"/>
        <item x="129"/>
        <item x="795"/>
        <item x="1199"/>
        <item x="1108"/>
        <item x="954"/>
        <item x="696"/>
        <item x="1231"/>
        <item x="886"/>
        <item x="1099"/>
        <item x="1175"/>
        <item x="1181"/>
        <item x="494"/>
        <item x="128"/>
        <item x="1122"/>
        <item x="542"/>
        <item x="674"/>
        <item x="623"/>
        <item x="1208"/>
        <item x="237"/>
        <item x="1014"/>
        <item x="888"/>
        <item x="734"/>
        <item x="147"/>
        <item x="821"/>
        <item x="132"/>
        <item x="632"/>
        <item x="144"/>
        <item x="677"/>
        <item x="1188"/>
        <item x="399"/>
        <item x="1046"/>
        <item x="1073"/>
        <item x="573"/>
        <item x="604"/>
        <item x="730"/>
        <item x="1150"/>
        <item x="788"/>
        <item x="1052"/>
        <item x="430"/>
        <item x="575"/>
        <item x="195"/>
        <item x="903"/>
        <item x="4"/>
        <item x="130"/>
        <item x="1240"/>
        <item x="140"/>
        <item x="540"/>
        <item x="484"/>
        <item x="959"/>
        <item x="1223"/>
        <item x="1198"/>
        <item x="660"/>
        <item x="593"/>
        <item x="747"/>
        <item x="1129"/>
        <item x="1189"/>
        <item x="839"/>
        <item x="556"/>
        <item x="159"/>
        <item x="143"/>
        <item x="271"/>
        <item x="482"/>
        <item x="355"/>
        <item x="543"/>
        <item x="989"/>
        <item x="127"/>
        <item x="1106"/>
        <item x="162"/>
        <item x="589"/>
        <item x="1195"/>
        <item x="412"/>
        <item x="869"/>
        <item x="1009"/>
        <item x="1211"/>
        <item x="466"/>
        <item x="119"/>
        <item x="561"/>
        <item x="773"/>
        <item x="321"/>
        <item x="481"/>
        <item x="914"/>
        <item x="958"/>
        <item x="768"/>
        <item x="155"/>
        <item x="411"/>
        <item x="428"/>
        <item x="51"/>
        <item x="184"/>
        <item x="868"/>
        <item x="345"/>
        <item x="308"/>
        <item x="1008"/>
        <item x="964"/>
        <item x="513"/>
        <item x="971"/>
        <item x="1249"/>
        <item x="771"/>
        <item x="491"/>
        <item x="1155"/>
        <item x="591"/>
        <item x="467"/>
        <item x="587"/>
        <item x="742"/>
        <item x="102"/>
        <item x="323"/>
        <item x="608"/>
        <item x="892"/>
        <item x="318"/>
        <item x="716"/>
        <item x="736"/>
        <item x="990"/>
        <item x="723"/>
        <item x="726"/>
        <item x="1227"/>
        <item x="861"/>
        <item x="1111"/>
        <item x="669"/>
        <item x="368"/>
        <item x="645"/>
        <item x="1037"/>
        <item x="938"/>
        <item x="1071"/>
        <item x="757"/>
        <item x="882"/>
        <item x="1202"/>
        <item x="1220"/>
        <item x="1172"/>
        <item x="417"/>
        <item x="934"/>
        <item x="824"/>
        <item x="1151"/>
        <item x="1068"/>
        <item x="1171"/>
        <item x="664"/>
        <item x="662"/>
        <item x="803"/>
        <item x="104"/>
        <item x="1064"/>
        <item x="887"/>
        <item x="976"/>
        <item x="1190"/>
        <item x="163"/>
        <item x="448"/>
        <item x="777"/>
        <item x="829"/>
        <item x="254"/>
        <item x="1107"/>
        <item x="1054"/>
        <item x="582"/>
        <item x="279"/>
        <item x="28"/>
        <item x="703"/>
        <item x="369"/>
        <item x="91"/>
        <item x="1180"/>
        <item x="192"/>
        <item x="642"/>
        <item x="154"/>
        <item x="1228"/>
        <item x="1116"/>
        <item x="1242"/>
        <item x="85"/>
        <item x="1134"/>
        <item x="1070"/>
        <item x="749"/>
        <item x="451"/>
        <item x="1246"/>
        <item x="427"/>
        <item x="334"/>
        <item x="545"/>
        <item x="291"/>
        <item x="595"/>
        <item x="572"/>
        <item x="1032"/>
        <item x="920"/>
        <item x="83"/>
        <item x="1094"/>
        <item x="769"/>
        <item x="636"/>
        <item x="1048"/>
        <item x="235"/>
        <item x="1082"/>
        <item x="1184"/>
        <item x="671"/>
        <item x="118"/>
        <item x="784"/>
        <item x="137"/>
        <item x="5"/>
        <item x="250"/>
        <item x="377"/>
        <item x="843"/>
        <item x="544"/>
        <item x="756"/>
        <item x="898"/>
        <item x="150"/>
        <item x="164"/>
        <item x="827"/>
        <item x="194"/>
        <item x="952"/>
        <item x="433"/>
        <item x="1095"/>
        <item x="1018"/>
        <item x="666"/>
        <item x="1090"/>
        <item x="167"/>
        <item x="663"/>
        <item x="661"/>
        <item x="449"/>
        <item x="1145"/>
        <item x="1247"/>
        <item x="657"/>
        <item x="158"/>
        <item x="1100"/>
        <item x="476"/>
        <item x="797"/>
        <item x="258"/>
        <item x="372"/>
        <item x="1023"/>
        <item x="624"/>
        <item x="993"/>
        <item x="1191"/>
        <item x="546"/>
        <item x="1250"/>
        <item x="66"/>
        <item x="457"/>
        <item x="929"/>
        <item x="951"/>
        <item x="390"/>
        <item x="753"/>
        <item x="793"/>
        <item x="1236"/>
        <item x="574"/>
        <item x="74"/>
        <item x="266"/>
        <item x="274"/>
        <item x="720"/>
        <item x="45"/>
        <item x="149"/>
        <item x="1131"/>
        <item x="1232"/>
        <item x="1080"/>
        <item x="1207"/>
        <item x="731"/>
        <item x="725"/>
        <item x="1056"/>
        <item x="44"/>
        <item x="294"/>
        <item x="504"/>
        <item x="837"/>
        <item x="425"/>
        <item x="439"/>
        <item x="1194"/>
        <item x="1059"/>
        <item x="1168"/>
        <item x="270"/>
        <item x="643"/>
        <item x="3"/>
        <item x="225"/>
        <item x="533"/>
        <item x="871"/>
        <item x="800"/>
        <item x="214"/>
        <item x="7"/>
        <item x="790"/>
        <item x="210"/>
        <item x="241"/>
        <item x="204"/>
        <item x="111"/>
        <item x="751"/>
        <item x="1128"/>
        <item x="1176"/>
        <item x="779"/>
        <item x="528"/>
        <item x="854"/>
        <item x="687"/>
        <item x="106"/>
        <item x="984"/>
        <item x="405"/>
        <item x="365"/>
        <item x="1053"/>
        <item x="1102"/>
        <item x="675"/>
        <item x="519"/>
        <item x="978"/>
        <item x="1043"/>
        <item x="679"/>
        <item x="1020"/>
        <item x="746"/>
        <item x="229"/>
        <item x="758"/>
        <item x="354"/>
        <item x="927"/>
        <item x="576"/>
        <item x="738"/>
        <item x="1001"/>
        <item x="1115"/>
        <item x="395"/>
        <item x="117"/>
        <item x="644"/>
        <item x="177"/>
        <item x="188"/>
        <item x="690"/>
        <item x="684"/>
        <item x="764"/>
        <item x="87"/>
        <item x="161"/>
        <item x="1002"/>
        <item x="378"/>
        <item x="1153"/>
        <item x="398"/>
        <item x="913"/>
        <item x="1117"/>
        <item x="815"/>
        <item x="46"/>
        <item x="268"/>
        <item x="212"/>
        <item x="889"/>
        <item x="620"/>
        <item x="1214"/>
        <item x="259"/>
        <item x="501"/>
        <item x="678"/>
        <item x="605"/>
        <item x="470"/>
        <item x="303"/>
        <item x="986"/>
        <item x="1039"/>
        <item x="244"/>
        <item x="945"/>
        <item x="650"/>
        <item x="727"/>
        <item x="1075"/>
        <item x="558"/>
        <item x="1132"/>
        <item x="755"/>
        <item x="13"/>
        <item x="907"/>
        <item x="551"/>
        <item x="1096"/>
        <item x="1017"/>
        <item x="826"/>
        <item x="283"/>
        <item x="213"/>
        <item x="641"/>
        <item x="665"/>
        <item x="420"/>
        <item x="367"/>
        <item x="896"/>
        <item x="57"/>
        <item x="701"/>
        <item x="1081"/>
        <item x="1079"/>
        <item x="23"/>
        <item x="152"/>
        <item x="1209"/>
        <item x="987"/>
        <item x="1126"/>
        <item x="1219"/>
        <item x="1055"/>
        <item x="633"/>
        <item x="1047"/>
        <item x="994"/>
        <item x="579"/>
        <item x="511"/>
        <item x="124"/>
        <item x="852"/>
        <item x="31"/>
        <item x="84"/>
        <item x="1237"/>
        <item x="1069"/>
        <item x="520"/>
        <item x="239"/>
        <item x="392"/>
        <item x="931"/>
        <item x="456"/>
        <item x="284"/>
        <item x="743"/>
        <item x="860"/>
        <item x="1050"/>
        <item x="808"/>
        <item x="765"/>
        <item x="109"/>
        <item x="532"/>
        <item x="1238"/>
        <item x="189"/>
        <item x="547"/>
        <item x="822"/>
        <item x="265"/>
        <item x="811"/>
        <item x="932"/>
        <item x="273"/>
        <item x="503"/>
        <item x="1041"/>
        <item x="873"/>
        <item x="1164"/>
        <item x="658"/>
        <item x="208"/>
        <item x="1173"/>
        <item x="600"/>
        <item x="850"/>
        <item x="947"/>
        <item x="115"/>
        <item x="469"/>
        <item x="702"/>
        <item x="346"/>
        <item x="187"/>
        <item x="1088"/>
        <item x="352"/>
        <item x="890"/>
        <item x="737"/>
        <item x="550"/>
        <item x="901"/>
        <item x="884"/>
        <item x="253"/>
        <item x="762"/>
        <item x="1013"/>
        <item x="186"/>
        <item x="6"/>
        <item x="447"/>
        <item x="909"/>
        <item x="877"/>
        <item x="1130"/>
        <item x="383"/>
        <item x="1012"/>
        <item x="269"/>
        <item x="728"/>
        <item x="682"/>
        <item x="317"/>
        <item x="211"/>
        <item x="54"/>
        <item x="778"/>
        <item x="40"/>
        <item x="1201"/>
        <item x="521"/>
        <item x="1123"/>
        <item x="1120"/>
        <item x="52"/>
        <item x="151"/>
        <item x="108"/>
        <item x="820"/>
        <item x="1015"/>
        <item x="1005"/>
        <item x="396"/>
        <item x="331"/>
        <item x="21"/>
        <item x="1218"/>
        <item x="146"/>
        <item x="915"/>
        <item x="689"/>
        <item x="856"/>
        <item x="401"/>
        <item x="834"/>
        <item x="1076"/>
        <item x="698"/>
        <item x="1118"/>
        <item x="916"/>
        <item x="740"/>
        <item x="786"/>
        <item x="205"/>
        <item x="1169"/>
        <item x="599"/>
        <item x="139"/>
        <item x="1045"/>
        <item x="541"/>
        <item x="176"/>
        <item x="944"/>
        <item x="1138"/>
        <item x="885"/>
        <item x="996"/>
        <item x="688"/>
        <item x="840"/>
        <item x="806"/>
        <item x="1021"/>
        <item x="1040"/>
        <item x="586"/>
        <item x="974"/>
        <item x="911"/>
        <item x="1003"/>
        <item x="1114"/>
        <item x="116"/>
        <item x="382"/>
        <item x="930"/>
        <item x="566"/>
        <item x="879"/>
        <item x="1036"/>
        <item x="804"/>
        <item x="1062"/>
        <item x="359"/>
        <item x="320"/>
        <item x="1019"/>
        <item x="722"/>
        <item x="126"/>
        <item x="531"/>
        <item x="506"/>
        <item x="1146"/>
        <item x="616"/>
        <item x="148"/>
        <item x="357"/>
        <item x="1051"/>
        <item x="876"/>
        <item x="2"/>
        <item x="174"/>
        <item x="178"/>
        <item x="1086"/>
        <item x="100"/>
        <item x="1067"/>
        <item x="1200"/>
        <item x="1093"/>
        <item x="483"/>
        <item x="1170"/>
        <item x="1077"/>
        <item x="610"/>
        <item x="862"/>
        <item x="782"/>
        <item x="70"/>
        <item x="110"/>
        <item x="157"/>
        <item x="631"/>
        <item x="729"/>
        <item x="741"/>
        <item x="1215"/>
        <item x="209"/>
        <item x="299"/>
        <item x="979"/>
        <item x="1058"/>
        <item x="612"/>
        <item x="864"/>
        <item x="440"/>
        <item x="752"/>
        <item x="791"/>
        <item x="394"/>
        <item x="895"/>
        <item x="326"/>
        <item x="292"/>
        <item x="141"/>
        <item x="1030"/>
        <item x="670"/>
        <item x="257"/>
        <item x="512"/>
        <item x="499"/>
        <item x="732"/>
        <item x="905"/>
        <item x="217"/>
        <item x="527"/>
        <item x="893"/>
        <item x="142"/>
        <item x="493"/>
        <item x="1066"/>
        <item x="1119"/>
        <item x="1203"/>
        <item x="848"/>
        <item x="1225"/>
        <item x="461"/>
        <item x="353"/>
        <item x="1078"/>
        <item x="113"/>
        <item x="1084"/>
        <item x="487"/>
        <item x="537"/>
        <item x="1235"/>
        <item x="1210"/>
        <item x="530"/>
        <item x="351"/>
        <item t="default"/>
      </items>
    </pivotField>
    <pivotField showAll="0" defaultSubtotal="0"/>
    <pivotField showAll="0" defaultSubtotal="0"/>
  </pivotFields>
  <rowFields count="1">
    <field x="11"/>
  </rowFields>
  <rowItems count="23">
    <i>
      <x v="84"/>
    </i>
    <i>
      <x v="472"/>
    </i>
    <i>
      <x v="519"/>
    </i>
    <i>
      <x v="664"/>
    </i>
    <i>
      <x v="710"/>
    </i>
    <i>
      <x v="730"/>
    </i>
    <i>
      <x v="747"/>
    </i>
    <i>
      <x v="824"/>
    </i>
    <i>
      <x v="924"/>
    </i>
    <i>
      <x v="925"/>
    </i>
    <i>
      <x v="963"/>
    </i>
    <i>
      <x v="985"/>
    </i>
    <i>
      <x v="1089"/>
    </i>
    <i>
      <x v="1105"/>
    </i>
    <i>
      <x v="1125"/>
    </i>
    <i>
      <x v="1126"/>
    </i>
    <i>
      <x v="1152"/>
    </i>
    <i>
      <x v="1188"/>
    </i>
    <i>
      <x v="1190"/>
    </i>
    <i>
      <x v="1203"/>
    </i>
    <i>
      <x v="1222"/>
    </i>
    <i>
      <x v="1243"/>
    </i>
    <i t="grand">
      <x/>
    </i>
  </rowItems>
  <colItems count="1">
    <i/>
  </colItems>
  <pageFields count="2">
    <pageField fld="6" item="0" hier="-1"/>
    <pageField fld="5" item="178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5000000}" name="Tabela dinâmica14" cacheId="8" applyNumberFormats="0" applyBorderFormats="0" applyFontFormats="0" applyPatternFormats="0" applyAlignmentFormats="0" applyWidthHeightFormats="1" dataCaption="Valores" updatedVersion="6" minRefreshableVersion="3" useAutoFormatting="1" itemPrintTitles="1" createdVersion="4" indent="0" outline="1" outlineData="1" multipleFieldFilters="0">
  <location ref="D165:D170" firstHeaderRow="1" firstDataRow="1" firstDataCol="1" rowPageCount="2" colPageCount="1"/>
  <pivotFields count="14">
    <pivotField showAll="0"/>
    <pivotField showAll="0"/>
    <pivotField showAll="0"/>
    <pivotField showAll="0"/>
    <pivotField showAll="0"/>
    <pivotField axis="axisPage" showAll="0">
      <items count="243">
        <item m="1" x="131"/>
        <item m="1" x="78"/>
        <item m="1" x="161"/>
        <item m="1" x="148"/>
        <item m="1" x="121"/>
        <item m="1" x="94"/>
        <item m="1" x="229"/>
        <item m="1" x="67"/>
        <item m="1" x="139"/>
        <item m="1" x="71"/>
        <item m="1" x="138"/>
        <item m="1" x="100"/>
        <item m="1" x="186"/>
        <item m="1" x="164"/>
        <item m="1" x="207"/>
        <item m="1" x="134"/>
        <item m="1" x="222"/>
        <item m="1" x="171"/>
        <item m="1" x="115"/>
        <item m="1" x="117"/>
        <item m="1" x="172"/>
        <item m="1" x="90"/>
        <item m="1" x="193"/>
        <item m="1" x="69"/>
        <item x="23"/>
        <item m="1" x="232"/>
        <item m="1" x="197"/>
        <item x="0"/>
        <item m="1" x="159"/>
        <item m="1" x="140"/>
        <item x="47"/>
        <item m="1" x="76"/>
        <item m="1" x="228"/>
        <item x="15"/>
        <item m="1" x="123"/>
        <item m="1" x="96"/>
        <item x="25"/>
        <item m="1" x="130"/>
        <item m="1" x="108"/>
        <item x="16"/>
        <item m="1" x="98"/>
        <item m="1" x="77"/>
        <item x="24"/>
        <item m="1" x="104"/>
        <item m="1" x="80"/>
        <item m="1" x="176"/>
        <item m="1" x="125"/>
        <item m="1" x="95"/>
        <item x="22"/>
        <item m="1" x="110"/>
        <item m="1" x="83"/>
        <item x="13"/>
        <item m="1" x="201"/>
        <item m="1" x="106"/>
        <item x="57"/>
        <item x="12"/>
        <item m="1" x="73"/>
        <item m="1" x="223"/>
        <item m="1" x="181"/>
        <item m="1" x="173"/>
        <item m="1" x="158"/>
        <item x="42"/>
        <item m="1" x="194"/>
        <item m="1" x="157"/>
        <item m="1" x="143"/>
        <item m="1" x="142"/>
        <item m="1" x="239"/>
        <item m="1" x="111"/>
        <item x="33"/>
        <item x="53"/>
        <item m="1" x="188"/>
        <item m="1" x="153"/>
        <item x="58"/>
        <item m="1" x="116"/>
        <item m="1" x="195"/>
        <item x="38"/>
        <item m="1" x="105"/>
        <item m="1" x="178"/>
        <item m="1" x="202"/>
        <item x="31"/>
        <item m="1" x="236"/>
        <item m="1" x="203"/>
        <item x="37"/>
        <item m="1" x="234"/>
        <item m="1" x="205"/>
        <item x="45"/>
        <item m="1" x="224"/>
        <item m="1" x="183"/>
        <item m="1" x="235"/>
        <item x="3"/>
        <item m="1" x="128"/>
        <item m="1" x="213"/>
        <item x="8"/>
        <item m="1" x="218"/>
        <item x="63"/>
        <item x="36"/>
        <item m="1" x="200"/>
        <item m="1" x="103"/>
        <item x="6"/>
        <item m="1" x="169"/>
        <item m="1" x="231"/>
        <item x="40"/>
        <item m="1" x="182"/>
        <item m="1" x="89"/>
        <item m="1" x="152"/>
        <item m="1" x="170"/>
        <item m="1" x="146"/>
        <item x="11"/>
        <item m="1" x="120"/>
        <item m="1" x="198"/>
        <item x="17"/>
        <item m="1" x="187"/>
        <item m="1" x="150"/>
        <item x="43"/>
        <item m="1" x="118"/>
        <item m="1" x="87"/>
        <item x="1"/>
        <item m="1" x="160"/>
        <item m="1" x="217"/>
        <item x="55"/>
        <item m="1" x="84"/>
        <item m="1" x="237"/>
        <item x="54"/>
        <item m="1" x="190"/>
        <item m="1" x="155"/>
        <item x="48"/>
        <item m="1" x="92"/>
        <item m="1" x="85"/>
        <item x="21"/>
        <item m="1" x="119"/>
        <item m="1" x="199"/>
        <item x="64"/>
        <item m="1" x="241"/>
        <item x="14"/>
        <item m="1" x="167"/>
        <item m="1" x="144"/>
        <item x="26"/>
        <item m="1" x="168"/>
        <item m="1" x="145"/>
        <item m="1" x="154"/>
        <item x="29"/>
        <item m="1" x="147"/>
        <item m="1" x="129"/>
        <item x="19"/>
        <item m="1" x="126"/>
        <item m="1" x="97"/>
        <item x="9"/>
        <item m="1" x="133"/>
        <item x="61"/>
        <item x="51"/>
        <item m="1" x="88"/>
        <item m="1" x="70"/>
        <item x="32"/>
        <item x="10"/>
        <item m="1" x="109"/>
        <item m="1" x="81"/>
        <item x="4"/>
        <item m="1" x="141"/>
        <item m="1" x="240"/>
        <item m="1" x="72"/>
        <item x="20"/>
        <item m="1" x="74"/>
        <item m="1" x="225"/>
        <item x="18"/>
        <item m="1" x="219"/>
        <item m="1" x="180"/>
        <item x="52"/>
        <item m="1" x="127"/>
        <item m="1" x="101"/>
        <item x="7"/>
        <item m="1" x="226"/>
        <item m="1" x="122"/>
        <item x="59"/>
        <item m="1" x="124"/>
        <item m="1" x="209"/>
        <item x="41"/>
        <item m="1" x="91"/>
        <item m="1" x="75"/>
        <item x="2"/>
        <item m="1" x="184"/>
        <item m="1" x="151"/>
        <item x="44"/>
        <item m="1" x="215"/>
        <item m="1" x="174"/>
        <item m="1" x="214"/>
        <item m="1" x="238"/>
        <item m="1" x="206"/>
        <item x="34"/>
        <item m="1" x="192"/>
        <item m="1" x="156"/>
        <item x="35"/>
        <item m="1" x="136"/>
        <item m="1" x="112"/>
        <item x="39"/>
        <item m="1" x="135"/>
        <item m="1" x="113"/>
        <item x="27"/>
        <item m="1" x="66"/>
        <item x="62"/>
        <item x="49"/>
        <item m="1" x="211"/>
        <item m="1" x="163"/>
        <item m="1" x="165"/>
        <item m="1" x="162"/>
        <item m="1" x="86"/>
        <item x="28"/>
        <item m="1" x="212"/>
        <item m="1" x="166"/>
        <item x="50"/>
        <item m="1" x="185"/>
        <item m="1" x="149"/>
        <item m="1" x="175"/>
        <item m="1" x="204"/>
        <item m="1" x="230"/>
        <item m="1" x="196"/>
        <item m="1" x="102"/>
        <item m="1" x="227"/>
        <item m="1" x="189"/>
        <item m="1" x="137"/>
        <item m="1" x="82"/>
        <item m="1" x="233"/>
        <item x="46"/>
        <item m="1" x="132"/>
        <item m="1" x="220"/>
        <item m="1" x="93"/>
        <item x="30"/>
        <item m="1" x="221"/>
        <item m="1" x="177"/>
        <item x="5"/>
        <item m="1" x="107"/>
        <item m="1" x="179"/>
        <item x="60"/>
        <item m="1" x="191"/>
        <item m="1" x="99"/>
        <item m="1" x="210"/>
        <item m="1" x="208"/>
        <item m="1" x="114"/>
        <item x="56"/>
        <item m="1" x="216"/>
        <item m="1" x="79"/>
        <item m="1" x="68"/>
        <item m="1" x="65"/>
        <item t="default"/>
      </items>
    </pivotField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numFmtId="165" showAll="0"/>
    <pivotField axis="axisRow" numFmtId="166" showAll="0">
      <items count="1252">
        <item x="42"/>
        <item x="828"/>
        <item x="63"/>
        <item x="94"/>
        <item x="446"/>
        <item x="92"/>
        <item x="58"/>
        <item x="288"/>
        <item x="437"/>
        <item x="312"/>
        <item x="249"/>
        <item x="919"/>
        <item x="201"/>
        <item x="560"/>
        <item x="444"/>
        <item x="443"/>
        <item x="577"/>
        <item x="717"/>
        <item x="329"/>
        <item x="774"/>
        <item x="373"/>
        <item x="131"/>
        <item x="817"/>
        <item x="539"/>
        <item x="169"/>
        <item x="293"/>
        <item x="404"/>
        <item x="387"/>
        <item x="1092"/>
        <item x="121"/>
        <item x="490"/>
        <item x="710"/>
        <item x="435"/>
        <item x="1143"/>
        <item x="474"/>
        <item x="1112"/>
        <item x="686"/>
        <item x="196"/>
        <item x="371"/>
        <item x="341"/>
        <item x="166"/>
        <item x="928"/>
        <item x="985"/>
        <item x="248"/>
        <item x="419"/>
        <item x="77"/>
        <item x="1089"/>
        <item x="315"/>
        <item x="1216"/>
        <item x="69"/>
        <item x="646"/>
        <item x="899"/>
        <item x="170"/>
        <item x="59"/>
        <item x="222"/>
        <item x="438"/>
        <item x="471"/>
        <item x="712"/>
        <item x="870"/>
        <item x="264"/>
        <item x="694"/>
        <item x="61"/>
        <item x="168"/>
        <item x="584"/>
        <item x="472"/>
        <item x="685"/>
        <item x="912"/>
        <item x="507"/>
        <item x="276"/>
        <item x="197"/>
        <item x="172"/>
        <item x="789"/>
        <item x="76"/>
        <item x="611"/>
        <item x="432"/>
        <item x="794"/>
        <item x="309"/>
        <item x="538"/>
        <item x="338"/>
        <item x="639"/>
        <item x="297"/>
        <item x="565"/>
        <item x="510"/>
        <item x="496"/>
        <item x="145"/>
        <item x="628"/>
        <item x="133"/>
        <item x="221"/>
        <item x="389"/>
        <item x="1144"/>
        <item x="625"/>
        <item x="606"/>
        <item x="655"/>
        <item x="473"/>
        <item x="64"/>
        <item x="290"/>
        <item x="638"/>
        <item x="343"/>
        <item x="1022"/>
        <item x="122"/>
        <item x="49"/>
        <item x="185"/>
        <item x="924"/>
        <item x="598"/>
        <item x="630"/>
        <item x="614"/>
        <item x="19"/>
        <item x="300"/>
        <item x="968"/>
        <item x="781"/>
        <item x="1034"/>
        <item x="810"/>
        <item x="416"/>
        <item x="272"/>
        <item x="564"/>
        <item x="602"/>
        <item x="267"/>
        <item x="421"/>
        <item x="67"/>
        <item x="441"/>
        <item x="240"/>
        <item x="287"/>
        <item x="970"/>
        <item x="965"/>
        <item x="770"/>
        <item x="960"/>
        <item x="659"/>
        <item x="724"/>
        <item x="780"/>
        <item x="199"/>
        <item x="652"/>
        <item x="79"/>
        <item x="681"/>
        <item x="107"/>
        <item x="35"/>
        <item x="819"/>
        <item x="559"/>
        <item x="442"/>
        <item x="464"/>
        <item x="601"/>
        <item x="78"/>
        <item x="450"/>
        <item x="505"/>
        <item x="11"/>
        <item x="647"/>
        <item x="705"/>
        <item x="62"/>
        <item x="1186"/>
        <item x="942"/>
        <item x="236"/>
        <item x="649"/>
        <item x="135"/>
        <item x="12"/>
        <item x="1087"/>
        <item x="676"/>
        <item x="980"/>
        <item x="807"/>
        <item x="306"/>
        <item x="627"/>
        <item x="307"/>
        <item x="424"/>
        <item x="29"/>
        <item x="20"/>
        <item x="95"/>
        <item x="397"/>
        <item x="89"/>
        <item x="231"/>
        <item x="39"/>
        <item x="707"/>
        <item x="47"/>
        <item x="337"/>
        <item x="17"/>
        <item x="55"/>
        <item x="622"/>
        <item x="844"/>
        <item x="304"/>
        <item x="71"/>
        <item x="311"/>
        <item x="227"/>
        <item x="226"/>
        <item x="453"/>
        <item x="160"/>
        <item x="975"/>
        <item x="348"/>
        <item x="656"/>
        <item x="370"/>
        <item x="637"/>
        <item x="1230"/>
        <item x="403"/>
        <item x="459"/>
        <item x="75"/>
        <item x="53"/>
        <item x="883"/>
        <item x="65"/>
        <item x="454"/>
        <item x="103"/>
        <item x="1104"/>
        <item x="629"/>
        <item x="1226"/>
        <item x="114"/>
        <item x="841"/>
        <item x="603"/>
        <item x="219"/>
        <item x="596"/>
        <item x="983"/>
        <item x="426"/>
        <item x="866"/>
        <item x="281"/>
        <item x="246"/>
        <item x="1204"/>
        <item x="1174"/>
        <item x="881"/>
        <item x="298"/>
        <item x="904"/>
        <item x="224"/>
        <item x="202"/>
        <item x="955"/>
        <item x="25"/>
        <item x="32"/>
        <item x="776"/>
        <item x="8"/>
        <item x="1221"/>
        <item x="1213"/>
        <item x="350"/>
        <item x="296"/>
        <item x="517"/>
        <item x="480"/>
        <item x="391"/>
        <item x="939"/>
        <item x="1159"/>
        <item x="234"/>
        <item x="27"/>
        <item x="667"/>
        <item x="112"/>
        <item x="497"/>
        <item x="1177"/>
        <item x="1027"/>
        <item x="191"/>
        <item x="509"/>
        <item x="535"/>
        <item x="362"/>
        <item x="617"/>
        <item x="1044"/>
        <item x="488"/>
        <item x="692"/>
        <item x="1233"/>
        <item x="1061"/>
        <item x="721"/>
        <item x="567"/>
        <item x="514"/>
        <item x="529"/>
        <item x="463"/>
        <item x="621"/>
        <item x="123"/>
        <item x="50"/>
        <item x="516"/>
        <item x="548"/>
        <item x="709"/>
        <item x="1158"/>
        <item x="38"/>
        <item x="683"/>
        <item x="242"/>
        <item x="891"/>
        <item x="695"/>
        <item x="813"/>
        <item x="672"/>
        <item x="1025"/>
        <item x="923"/>
        <item x="967"/>
        <item x="1141"/>
        <item x="218"/>
        <item x="97"/>
        <item x="1136"/>
        <item x="173"/>
        <item x="1127"/>
        <item x="261"/>
        <item x="950"/>
        <item x="356"/>
        <item x="906"/>
        <item x="9"/>
        <item x="830"/>
        <item x="754"/>
        <item x="858"/>
        <item x="963"/>
        <item x="653"/>
        <item x="832"/>
        <item x="744"/>
        <item x="361"/>
        <item x="215"/>
        <item x="571"/>
        <item x="340"/>
        <item x="711"/>
        <item x="88"/>
        <item x="330"/>
        <item x="713"/>
        <item x="22"/>
        <item x="165"/>
        <item x="997"/>
        <item x="783"/>
        <item x="697"/>
        <item x="36"/>
        <item x="1166"/>
        <item x="182"/>
        <item x="414"/>
        <item x="1139"/>
        <item x="295"/>
        <item x="953"/>
        <item x="1156"/>
        <item x="1098"/>
        <item x="384"/>
        <item x="136"/>
        <item x="1060"/>
        <item x="1154"/>
        <item x="936"/>
        <item x="1149"/>
        <item x="153"/>
        <item x="1248"/>
        <item x="500"/>
        <item x="486"/>
        <item x="981"/>
        <item x="524"/>
        <item x="376"/>
        <item x="838"/>
        <item x="851"/>
        <item x="423"/>
        <item x="569"/>
        <item x="410"/>
        <item x="99"/>
        <item x="1162"/>
        <item x="1042"/>
        <item x="700"/>
        <item x="327"/>
        <item x="251"/>
        <item x="522"/>
        <item x="1"/>
        <item x="526"/>
        <item x="1239"/>
        <item x="407"/>
        <item x="846"/>
        <item x="344"/>
        <item x="324"/>
        <item x="379"/>
        <item x="634"/>
        <item x="635"/>
        <item x="233"/>
        <item x="1033"/>
        <item x="956"/>
        <item x="1224"/>
        <item x="445"/>
        <item x="282"/>
        <item x="81"/>
        <item x="408"/>
        <item x="313"/>
        <item x="766"/>
        <item x="626"/>
        <item x="342"/>
        <item x="485"/>
        <item x="518"/>
        <item x="198"/>
        <item x="10"/>
        <item x="1160"/>
        <item x="708"/>
        <item x="570"/>
        <item x="18"/>
        <item x="498"/>
        <item x="831"/>
        <item x="966"/>
        <item x="216"/>
        <item x="1140"/>
        <item x="1083"/>
        <item x="1142"/>
        <item x="363"/>
        <item x="1024"/>
        <item x="508"/>
        <item x="1137"/>
        <item x="704"/>
        <item x="1152"/>
        <item x="973"/>
        <item x="228"/>
        <item x="1135"/>
        <item x="1229"/>
        <item x="380"/>
        <item x="922"/>
        <item x="413"/>
        <item x="902"/>
        <item x="406"/>
        <item x="262"/>
        <item x="247"/>
        <item x="949"/>
        <item x="1121"/>
        <item x="289"/>
        <item x="699"/>
        <item x="798"/>
        <item x="37"/>
        <item x="775"/>
        <item x="946"/>
        <item x="33"/>
        <item x="1125"/>
        <item x="845"/>
        <item x="385"/>
        <item x="588"/>
        <item x="325"/>
        <item x="523"/>
        <item x="926"/>
        <item x="98"/>
        <item x="745"/>
        <item x="654"/>
        <item x="333"/>
        <item x="339"/>
        <item x="880"/>
        <item x="833"/>
        <item x="515"/>
        <item x="316"/>
        <item x="1187"/>
        <item x="875"/>
        <item x="1165"/>
        <item x="328"/>
        <item x="1000"/>
        <item x="120"/>
        <item x="207"/>
        <item x="894"/>
        <item x="349"/>
        <item x="1222"/>
        <item x="619"/>
        <item x="48"/>
        <item x="171"/>
        <item x="1179"/>
        <item x="998"/>
        <item x="607"/>
        <item x="1148"/>
        <item x="849"/>
        <item x="319"/>
        <item x="615"/>
        <item x="1241"/>
        <item x="1245"/>
        <item x="640"/>
        <item x="68"/>
        <item x="962"/>
        <item x="478"/>
        <item x="1035"/>
        <item x="175"/>
        <item x="842"/>
        <item x="1178"/>
        <item x="1004"/>
        <item x="992"/>
        <item x="93"/>
        <item x="1029"/>
        <item x="580"/>
        <item x="759"/>
        <item x="1074"/>
        <item x="594"/>
        <item x="305"/>
        <item x="278"/>
        <item x="86"/>
        <item x="366"/>
        <item x="134"/>
        <item x="72"/>
        <item x="56"/>
        <item x="1113"/>
        <item x="1072"/>
        <item x="1196"/>
        <item x="597"/>
        <item x="243"/>
        <item x="865"/>
        <item x="1011"/>
        <item x="585"/>
        <item x="680"/>
        <item x="458"/>
        <item x="977"/>
        <item x="358"/>
        <item x="14"/>
        <item x="1103"/>
        <item x="43"/>
        <item x="805"/>
        <item x="825"/>
        <item x="223"/>
        <item x="452"/>
        <item x="918"/>
        <item x="534"/>
        <item x="557"/>
        <item x="1057"/>
        <item x="982"/>
        <item x="693"/>
        <item x="1105"/>
        <item x="552"/>
        <item x="910"/>
        <item x="1026"/>
        <item x="809"/>
        <item x="347"/>
        <item x="203"/>
        <item x="921"/>
        <item x="455"/>
        <item x="336"/>
        <item x="1157"/>
        <item x="1206"/>
        <item x="477"/>
        <item x="1234"/>
        <item x="590"/>
        <item x="937"/>
        <item x="255"/>
        <item x="415"/>
        <item x="1063"/>
        <item x="360"/>
        <item x="1007"/>
        <item x="30"/>
        <item x="41"/>
        <item x="799"/>
        <item x="1124"/>
        <item x="460"/>
        <item x="96"/>
        <item x="402"/>
        <item x="943"/>
        <item x="26"/>
        <item x="785"/>
        <item x="468"/>
        <item x="553"/>
        <item x="863"/>
        <item x="256"/>
        <item x="1147"/>
        <item x="180"/>
        <item x="867"/>
        <item x="1091"/>
        <item x="252"/>
        <item x="823"/>
        <item x="715"/>
        <item x="277"/>
        <item x="285"/>
        <item x="739"/>
        <item x="941"/>
        <item x="24"/>
        <item x="787"/>
        <item x="855"/>
        <item x="16"/>
        <item x="431"/>
        <item x="835"/>
        <item x="940"/>
        <item x="673"/>
        <item x="581"/>
        <item x="1028"/>
        <item x="1217"/>
        <item x="230"/>
        <item x="1031"/>
        <item x="897"/>
        <item x="969"/>
        <item x="1006"/>
        <item x="1101"/>
        <item x="818"/>
        <item x="816"/>
        <item x="434"/>
        <item x="232"/>
        <item x="995"/>
        <item x="972"/>
        <item x="872"/>
        <item x="260"/>
        <item x="750"/>
        <item x="220"/>
        <item x="489"/>
        <item x="280"/>
        <item x="1110"/>
        <item x="792"/>
        <item x="908"/>
        <item x="733"/>
        <item x="462"/>
        <item x="554"/>
        <item x="275"/>
        <item x="1085"/>
        <item x="0"/>
        <item x="1097"/>
        <item x="796"/>
        <item x="181"/>
        <item x="735"/>
        <item x="193"/>
        <item x="183"/>
        <item x="310"/>
        <item x="335"/>
        <item x="935"/>
        <item x="853"/>
        <item x="1065"/>
        <item x="286"/>
        <item x="563"/>
        <item x="874"/>
        <item x="90"/>
        <item x="1010"/>
        <item x="988"/>
        <item x="101"/>
        <item x="555"/>
        <item x="613"/>
        <item x="34"/>
        <item x="105"/>
        <item x="156"/>
        <item x="562"/>
        <item x="961"/>
        <item x="991"/>
        <item x="1193"/>
        <item x="583"/>
        <item x="691"/>
        <item x="1192"/>
        <item x="1133"/>
        <item x="592"/>
        <item x="245"/>
        <item x="206"/>
        <item x="648"/>
        <item x="1016"/>
        <item x="836"/>
        <item x="549"/>
        <item x="1205"/>
        <item x="409"/>
        <item x="668"/>
        <item x="125"/>
        <item x="878"/>
        <item x="436"/>
        <item x="618"/>
        <item x="948"/>
        <item x="1038"/>
        <item x="763"/>
        <item x="925"/>
        <item x="814"/>
        <item x="999"/>
        <item x="200"/>
        <item x="933"/>
        <item x="375"/>
        <item x="80"/>
        <item x="1109"/>
        <item x="495"/>
        <item x="801"/>
        <item x="767"/>
        <item x="190"/>
        <item x="15"/>
        <item x="706"/>
        <item x="475"/>
        <item x="479"/>
        <item x="332"/>
        <item x="761"/>
        <item x="138"/>
        <item x="386"/>
        <item x="502"/>
        <item x="718"/>
        <item x="917"/>
        <item x="364"/>
        <item x="302"/>
        <item x="179"/>
        <item x="957"/>
        <item x="322"/>
        <item x="429"/>
        <item x="492"/>
        <item x="1244"/>
        <item x="381"/>
        <item x="314"/>
        <item x="772"/>
        <item x="263"/>
        <item x="1185"/>
        <item x="1183"/>
        <item x="525"/>
        <item x="374"/>
        <item x="1197"/>
        <item x="1049"/>
        <item x="1167"/>
        <item x="465"/>
        <item x="422"/>
        <item x="568"/>
        <item x="400"/>
        <item x="1212"/>
        <item x="760"/>
        <item x="719"/>
        <item x="73"/>
        <item x="388"/>
        <item x="847"/>
        <item x="60"/>
        <item x="748"/>
        <item x="857"/>
        <item x="418"/>
        <item x="238"/>
        <item x="301"/>
        <item x="1161"/>
        <item x="900"/>
        <item x="578"/>
        <item x="536"/>
        <item x="714"/>
        <item x="651"/>
        <item x="1243"/>
        <item x="82"/>
        <item x="1182"/>
        <item x="859"/>
        <item x="812"/>
        <item x="802"/>
        <item x="393"/>
        <item x="609"/>
        <item x="1163"/>
        <item x="129"/>
        <item x="795"/>
        <item x="1199"/>
        <item x="1108"/>
        <item x="954"/>
        <item x="696"/>
        <item x="1231"/>
        <item x="886"/>
        <item x="1099"/>
        <item x="1175"/>
        <item x="1181"/>
        <item x="494"/>
        <item x="128"/>
        <item x="1122"/>
        <item x="542"/>
        <item x="674"/>
        <item x="623"/>
        <item x="1208"/>
        <item x="237"/>
        <item x="1014"/>
        <item x="888"/>
        <item x="734"/>
        <item x="147"/>
        <item x="821"/>
        <item x="132"/>
        <item x="632"/>
        <item x="144"/>
        <item x="677"/>
        <item x="1188"/>
        <item x="399"/>
        <item x="1046"/>
        <item x="1073"/>
        <item x="573"/>
        <item x="604"/>
        <item x="730"/>
        <item x="1150"/>
        <item x="788"/>
        <item x="1052"/>
        <item x="430"/>
        <item x="575"/>
        <item x="195"/>
        <item x="903"/>
        <item x="4"/>
        <item x="130"/>
        <item x="1240"/>
        <item x="140"/>
        <item x="540"/>
        <item x="484"/>
        <item x="959"/>
        <item x="1223"/>
        <item x="1198"/>
        <item x="660"/>
        <item x="593"/>
        <item x="747"/>
        <item x="1129"/>
        <item x="1189"/>
        <item x="839"/>
        <item x="556"/>
        <item x="159"/>
        <item x="143"/>
        <item x="271"/>
        <item x="482"/>
        <item x="355"/>
        <item x="543"/>
        <item x="989"/>
        <item x="127"/>
        <item x="1106"/>
        <item x="162"/>
        <item x="589"/>
        <item x="1195"/>
        <item x="412"/>
        <item x="869"/>
        <item x="1009"/>
        <item x="1211"/>
        <item x="466"/>
        <item x="119"/>
        <item x="561"/>
        <item x="773"/>
        <item x="321"/>
        <item x="481"/>
        <item x="914"/>
        <item x="958"/>
        <item x="768"/>
        <item x="155"/>
        <item x="411"/>
        <item x="428"/>
        <item x="51"/>
        <item x="184"/>
        <item x="868"/>
        <item x="345"/>
        <item x="308"/>
        <item x="1008"/>
        <item x="964"/>
        <item x="513"/>
        <item x="971"/>
        <item x="1249"/>
        <item x="771"/>
        <item x="491"/>
        <item x="1155"/>
        <item x="591"/>
        <item x="467"/>
        <item x="587"/>
        <item x="742"/>
        <item x="102"/>
        <item x="323"/>
        <item x="608"/>
        <item x="892"/>
        <item x="318"/>
        <item x="716"/>
        <item x="736"/>
        <item x="990"/>
        <item x="723"/>
        <item x="726"/>
        <item x="1227"/>
        <item x="861"/>
        <item x="1111"/>
        <item x="669"/>
        <item x="368"/>
        <item x="645"/>
        <item x="1037"/>
        <item x="938"/>
        <item x="1071"/>
        <item x="757"/>
        <item x="882"/>
        <item x="1202"/>
        <item x="1220"/>
        <item x="1172"/>
        <item x="417"/>
        <item x="934"/>
        <item x="824"/>
        <item x="1151"/>
        <item x="1068"/>
        <item x="1171"/>
        <item x="664"/>
        <item x="662"/>
        <item x="803"/>
        <item x="104"/>
        <item x="1064"/>
        <item x="887"/>
        <item x="976"/>
        <item x="1190"/>
        <item x="163"/>
        <item x="448"/>
        <item x="777"/>
        <item x="829"/>
        <item x="254"/>
        <item x="1107"/>
        <item x="1054"/>
        <item x="582"/>
        <item x="279"/>
        <item x="28"/>
        <item x="703"/>
        <item x="369"/>
        <item x="91"/>
        <item x="1180"/>
        <item x="192"/>
        <item x="642"/>
        <item x="154"/>
        <item x="1228"/>
        <item x="1116"/>
        <item x="1242"/>
        <item x="85"/>
        <item x="1134"/>
        <item x="1070"/>
        <item x="749"/>
        <item x="451"/>
        <item x="1246"/>
        <item x="427"/>
        <item x="334"/>
        <item x="545"/>
        <item x="291"/>
        <item x="595"/>
        <item x="572"/>
        <item x="1032"/>
        <item x="920"/>
        <item x="83"/>
        <item x="1094"/>
        <item x="769"/>
        <item x="636"/>
        <item x="1048"/>
        <item x="235"/>
        <item x="1082"/>
        <item x="1184"/>
        <item x="671"/>
        <item x="118"/>
        <item x="784"/>
        <item x="137"/>
        <item x="5"/>
        <item x="250"/>
        <item x="377"/>
        <item x="843"/>
        <item x="544"/>
        <item x="756"/>
        <item x="898"/>
        <item x="150"/>
        <item x="164"/>
        <item x="827"/>
        <item x="194"/>
        <item x="952"/>
        <item x="433"/>
        <item x="1095"/>
        <item x="1018"/>
        <item x="666"/>
        <item x="1090"/>
        <item x="167"/>
        <item x="663"/>
        <item x="661"/>
        <item x="449"/>
        <item x="1145"/>
        <item x="1247"/>
        <item x="657"/>
        <item x="158"/>
        <item x="1100"/>
        <item x="476"/>
        <item x="797"/>
        <item x="258"/>
        <item x="372"/>
        <item x="1023"/>
        <item x="624"/>
        <item x="993"/>
        <item x="1191"/>
        <item x="546"/>
        <item x="1250"/>
        <item x="66"/>
        <item x="457"/>
        <item x="929"/>
        <item x="951"/>
        <item x="390"/>
        <item x="753"/>
        <item x="793"/>
        <item x="1236"/>
        <item x="574"/>
        <item x="74"/>
        <item x="266"/>
        <item x="274"/>
        <item x="720"/>
        <item x="45"/>
        <item x="149"/>
        <item x="1131"/>
        <item x="1232"/>
        <item x="1080"/>
        <item x="1207"/>
        <item x="731"/>
        <item x="725"/>
        <item x="1056"/>
        <item x="44"/>
        <item x="294"/>
        <item x="504"/>
        <item x="837"/>
        <item x="425"/>
        <item x="439"/>
        <item x="1194"/>
        <item x="1059"/>
        <item x="1168"/>
        <item x="270"/>
        <item x="643"/>
        <item x="3"/>
        <item x="225"/>
        <item x="533"/>
        <item x="871"/>
        <item x="800"/>
        <item x="214"/>
        <item x="7"/>
        <item x="790"/>
        <item x="210"/>
        <item x="241"/>
        <item x="204"/>
        <item x="111"/>
        <item x="751"/>
        <item x="1128"/>
        <item x="1176"/>
        <item x="779"/>
        <item x="528"/>
        <item x="854"/>
        <item x="687"/>
        <item x="106"/>
        <item x="984"/>
        <item x="405"/>
        <item x="365"/>
        <item x="1053"/>
        <item x="1102"/>
        <item x="675"/>
        <item x="519"/>
        <item x="978"/>
        <item x="1043"/>
        <item x="679"/>
        <item x="1020"/>
        <item x="746"/>
        <item x="229"/>
        <item x="758"/>
        <item x="354"/>
        <item x="927"/>
        <item x="576"/>
        <item x="738"/>
        <item x="1001"/>
        <item x="1115"/>
        <item x="395"/>
        <item x="117"/>
        <item x="644"/>
        <item x="177"/>
        <item x="188"/>
        <item x="690"/>
        <item x="684"/>
        <item x="764"/>
        <item x="87"/>
        <item x="161"/>
        <item x="1002"/>
        <item x="378"/>
        <item x="1153"/>
        <item x="398"/>
        <item x="913"/>
        <item x="1117"/>
        <item x="815"/>
        <item x="46"/>
        <item x="268"/>
        <item x="212"/>
        <item x="889"/>
        <item x="620"/>
        <item x="1214"/>
        <item x="259"/>
        <item x="501"/>
        <item x="678"/>
        <item x="605"/>
        <item x="470"/>
        <item x="303"/>
        <item x="986"/>
        <item x="1039"/>
        <item x="244"/>
        <item x="945"/>
        <item x="650"/>
        <item x="727"/>
        <item x="1075"/>
        <item x="558"/>
        <item x="1132"/>
        <item x="755"/>
        <item x="13"/>
        <item x="907"/>
        <item x="551"/>
        <item x="1096"/>
        <item x="1017"/>
        <item x="826"/>
        <item x="283"/>
        <item x="213"/>
        <item x="641"/>
        <item x="665"/>
        <item x="420"/>
        <item x="367"/>
        <item x="896"/>
        <item x="57"/>
        <item x="701"/>
        <item x="1081"/>
        <item x="1079"/>
        <item x="23"/>
        <item x="152"/>
        <item x="1209"/>
        <item x="987"/>
        <item x="1126"/>
        <item x="1219"/>
        <item x="1055"/>
        <item x="633"/>
        <item x="1047"/>
        <item x="994"/>
        <item x="579"/>
        <item x="511"/>
        <item x="124"/>
        <item x="852"/>
        <item x="31"/>
        <item x="84"/>
        <item x="1237"/>
        <item x="1069"/>
        <item x="520"/>
        <item x="239"/>
        <item x="392"/>
        <item x="931"/>
        <item x="456"/>
        <item x="284"/>
        <item x="743"/>
        <item x="860"/>
        <item x="1050"/>
        <item x="808"/>
        <item x="765"/>
        <item x="109"/>
        <item x="532"/>
        <item x="1238"/>
        <item x="189"/>
        <item x="547"/>
        <item x="822"/>
        <item x="265"/>
        <item x="811"/>
        <item x="932"/>
        <item x="273"/>
        <item x="503"/>
        <item x="1041"/>
        <item x="873"/>
        <item x="1164"/>
        <item x="658"/>
        <item x="208"/>
        <item x="1173"/>
        <item x="600"/>
        <item x="850"/>
        <item x="947"/>
        <item x="115"/>
        <item x="469"/>
        <item x="702"/>
        <item x="346"/>
        <item x="187"/>
        <item x="1088"/>
        <item x="352"/>
        <item x="890"/>
        <item x="737"/>
        <item x="550"/>
        <item x="901"/>
        <item x="884"/>
        <item x="253"/>
        <item x="762"/>
        <item x="1013"/>
        <item x="186"/>
        <item x="6"/>
        <item x="447"/>
        <item x="909"/>
        <item x="877"/>
        <item x="1130"/>
        <item x="383"/>
        <item x="1012"/>
        <item x="269"/>
        <item x="728"/>
        <item x="682"/>
        <item x="317"/>
        <item x="211"/>
        <item x="54"/>
        <item x="778"/>
        <item x="40"/>
        <item x="1201"/>
        <item x="521"/>
        <item x="1123"/>
        <item x="1120"/>
        <item x="52"/>
        <item x="151"/>
        <item x="108"/>
        <item x="820"/>
        <item x="1015"/>
        <item x="1005"/>
        <item x="396"/>
        <item x="331"/>
        <item x="21"/>
        <item x="1218"/>
        <item x="146"/>
        <item x="915"/>
        <item x="689"/>
        <item x="856"/>
        <item x="401"/>
        <item x="834"/>
        <item x="1076"/>
        <item x="698"/>
        <item x="1118"/>
        <item x="916"/>
        <item x="740"/>
        <item x="786"/>
        <item x="205"/>
        <item x="1169"/>
        <item x="599"/>
        <item x="139"/>
        <item x="1045"/>
        <item x="541"/>
        <item x="176"/>
        <item x="944"/>
        <item x="1138"/>
        <item x="885"/>
        <item x="996"/>
        <item x="688"/>
        <item x="840"/>
        <item x="806"/>
        <item x="1021"/>
        <item x="1040"/>
        <item x="586"/>
        <item x="974"/>
        <item x="911"/>
        <item x="1003"/>
        <item x="1114"/>
        <item x="116"/>
        <item x="382"/>
        <item x="930"/>
        <item x="566"/>
        <item x="879"/>
        <item x="1036"/>
        <item x="804"/>
        <item x="1062"/>
        <item x="359"/>
        <item x="320"/>
        <item x="1019"/>
        <item x="722"/>
        <item x="126"/>
        <item x="531"/>
        <item x="506"/>
        <item x="1146"/>
        <item x="616"/>
        <item x="148"/>
        <item x="357"/>
        <item x="1051"/>
        <item x="876"/>
        <item x="2"/>
        <item x="174"/>
        <item x="178"/>
        <item x="1086"/>
        <item x="100"/>
        <item x="1067"/>
        <item x="1200"/>
        <item x="1093"/>
        <item x="483"/>
        <item x="1170"/>
        <item x="1077"/>
        <item x="610"/>
        <item x="862"/>
        <item x="782"/>
        <item x="70"/>
        <item x="110"/>
        <item x="157"/>
        <item x="631"/>
        <item x="729"/>
        <item x="741"/>
        <item x="1215"/>
        <item x="209"/>
        <item x="299"/>
        <item x="979"/>
        <item x="1058"/>
        <item x="612"/>
        <item x="864"/>
        <item x="440"/>
        <item x="752"/>
        <item x="791"/>
        <item x="394"/>
        <item x="895"/>
        <item x="326"/>
        <item x="292"/>
        <item x="141"/>
        <item x="1030"/>
        <item x="670"/>
        <item x="257"/>
        <item x="512"/>
        <item x="499"/>
        <item x="732"/>
        <item x="905"/>
        <item x="217"/>
        <item x="527"/>
        <item x="893"/>
        <item x="142"/>
        <item x="493"/>
        <item x="1066"/>
        <item x="1119"/>
        <item x="1203"/>
        <item x="848"/>
        <item x="1225"/>
        <item x="461"/>
        <item x="353"/>
        <item x="1078"/>
        <item x="113"/>
        <item x="1084"/>
        <item x="487"/>
        <item x="537"/>
        <item x="1235"/>
        <item x="1210"/>
        <item x="530"/>
        <item x="351"/>
        <item t="default"/>
      </items>
    </pivotField>
    <pivotField showAll="0" defaultSubtotal="0"/>
    <pivotField showAll="0" defaultSubtotal="0"/>
  </pivotFields>
  <rowFields count="1">
    <field x="11"/>
  </rowFields>
  <rowItems count="5">
    <i>
      <x v="30"/>
    </i>
    <i>
      <x v="267"/>
    </i>
    <i>
      <x v="477"/>
    </i>
    <i>
      <x v="1135"/>
    </i>
    <i t="grand">
      <x/>
    </i>
  </rowItems>
  <colItems count="1">
    <i/>
  </colItems>
  <pageFields count="2">
    <pageField fld="6" item="0" hier="-1"/>
    <pageField fld="5" item="237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12000000}" name="Tabela dinâmica6" cacheId="8" applyNumberFormats="0" applyBorderFormats="0" applyFontFormats="0" applyPatternFormats="0" applyAlignmentFormats="0" applyWidthHeightFormats="1" dataCaption="Valores" updatedVersion="6" minRefreshableVersion="3" useAutoFormatting="1" itemPrintTitles="1" createdVersion="4" indent="0" outline="1" outlineData="1" multipleFieldFilters="0">
  <location ref="A101:B107" firstHeaderRow="1" firstDataRow="1" firstDataCol="1" rowPageCount="2" colPageCount="1"/>
  <pivotFields count="14"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axis="axisRow" multipleItemSelectionAllowed="1" showAll="0">
      <items count="243">
        <item m="1" x="131"/>
        <item m="1" x="78"/>
        <item m="1" x="161"/>
        <item m="1" x="148"/>
        <item m="1" x="121"/>
        <item m="1" x="94"/>
        <item m="1" x="229"/>
        <item m="1" x="67"/>
        <item m="1" x="139"/>
        <item m="1" x="71"/>
        <item m="1" x="138"/>
        <item m="1" x="100"/>
        <item m="1" x="186"/>
        <item m="1" x="164"/>
        <item m="1" x="207"/>
        <item m="1" x="134"/>
        <item m="1" x="222"/>
        <item m="1" x="171"/>
        <item m="1" x="115"/>
        <item m="1" x="117"/>
        <item m="1" x="172"/>
        <item m="1" x="90"/>
        <item m="1" x="193"/>
        <item m="1" x="69"/>
        <item h="1" x="23"/>
        <item m="1" x="232"/>
        <item m="1" x="197"/>
        <item h="1" x="0"/>
        <item m="1" x="159"/>
        <item m="1" x="140"/>
        <item h="1" x="47"/>
        <item m="1" x="76"/>
        <item m="1" x="228"/>
        <item h="1" x="15"/>
        <item m="1" x="123"/>
        <item m="1" x="96"/>
        <item h="1" x="25"/>
        <item m="1" x="130"/>
        <item m="1" x="108"/>
        <item h="1" x="16"/>
        <item m="1" x="98"/>
        <item m="1" x="77"/>
        <item h="1" x="24"/>
        <item m="1" x="104"/>
        <item m="1" x="80"/>
        <item m="1" x="176"/>
        <item m="1" x="125"/>
        <item m="1" x="95"/>
        <item h="1" x="22"/>
        <item m="1" x="110"/>
        <item m="1" x="83"/>
        <item h="1" x="13"/>
        <item m="1" x="201"/>
        <item m="1" x="106"/>
        <item x="57"/>
        <item h="1" x="12"/>
        <item m="1" x="73"/>
        <item m="1" x="223"/>
        <item m="1" x="181"/>
        <item m="1" x="173"/>
        <item m="1" x="158"/>
        <item h="1" x="42"/>
        <item m="1" x="194"/>
        <item m="1" x="157"/>
        <item h="1" m="1" x="143"/>
        <item m="1" x="142"/>
        <item m="1" x="239"/>
        <item m="1" x="111"/>
        <item h="1" x="33"/>
        <item h="1" x="53"/>
        <item m="1" x="188"/>
        <item m="1" x="153"/>
        <item h="1" x="58"/>
        <item m="1" x="116"/>
        <item m="1" x="195"/>
        <item h="1" x="38"/>
        <item m="1" x="105"/>
        <item m="1" x="178"/>
        <item m="1" x="202"/>
        <item h="1" x="31"/>
        <item m="1" x="236"/>
        <item m="1" x="203"/>
        <item h="1" x="37"/>
        <item m="1" x="234"/>
        <item m="1" x="205"/>
        <item h="1" x="45"/>
        <item m="1" x="224"/>
        <item m="1" x="183"/>
        <item m="1" x="235"/>
        <item x="3"/>
        <item m="1" x="128"/>
        <item m="1" x="213"/>
        <item h="1" x="8"/>
        <item m="1" x="218"/>
        <item h="1" x="63"/>
        <item h="1" x="36"/>
        <item m="1" x="200"/>
        <item m="1" x="103"/>
        <item h="1" x="6"/>
        <item m="1" x="169"/>
        <item m="1" x="231"/>
        <item h="1" x="40"/>
        <item m="1" x="182"/>
        <item m="1" x="89"/>
        <item m="1" x="152"/>
        <item m="1" x="170"/>
        <item m="1" x="146"/>
        <item h="1" x="11"/>
        <item m="1" x="120"/>
        <item m="1" x="198"/>
        <item x="17"/>
        <item m="1" x="187"/>
        <item m="1" x="150"/>
        <item h="1" x="43"/>
        <item m="1" x="118"/>
        <item m="1" x="87"/>
        <item h="1" x="1"/>
        <item m="1" x="160"/>
        <item m="1" x="217"/>
        <item h="1" x="55"/>
        <item m="1" x="84"/>
        <item m="1" x="237"/>
        <item h="1" x="54"/>
        <item m="1" x="190"/>
        <item m="1" x="155"/>
        <item h="1" x="48"/>
        <item m="1" x="92"/>
        <item m="1" x="85"/>
        <item h="1" x="21"/>
        <item m="1" x="119"/>
        <item m="1" x="199"/>
        <item h="1" x="64"/>
        <item m="1" x="241"/>
        <item h="1" x="14"/>
        <item m="1" x="167"/>
        <item m="1" x="144"/>
        <item h="1" x="26"/>
        <item m="1" x="168"/>
        <item m="1" x="145"/>
        <item m="1" x="154"/>
        <item h="1" x="29"/>
        <item m="1" x="147"/>
        <item m="1" x="129"/>
        <item h="1" x="19"/>
        <item m="1" x="126"/>
        <item m="1" x="97"/>
        <item h="1" x="9"/>
        <item m="1" x="133"/>
        <item h="1" x="61"/>
        <item h="1" x="51"/>
        <item m="1" x="88"/>
        <item m="1" x="70"/>
        <item h="1" x="32"/>
        <item h="1" x="10"/>
        <item m="1" x="109"/>
        <item m="1" x="81"/>
        <item h="1" x="4"/>
        <item m="1" x="141"/>
        <item m="1" x="240"/>
        <item m="1" x="72"/>
        <item h="1" x="20"/>
        <item m="1" x="74"/>
        <item m="1" x="225"/>
        <item h="1" x="18"/>
        <item m="1" x="219"/>
        <item m="1" x="180"/>
        <item h="1" x="52"/>
        <item m="1" x="127"/>
        <item m="1" x="101"/>
        <item h="1" x="7"/>
        <item m="1" x="226"/>
        <item m="1" x="122"/>
        <item h="1" x="59"/>
        <item m="1" x="124"/>
        <item m="1" x="209"/>
        <item h="1" x="41"/>
        <item m="1" x="91"/>
        <item m="1" x="75"/>
        <item x="2"/>
        <item m="1" x="184"/>
        <item m="1" x="151"/>
        <item h="1" x="44"/>
        <item m="1" x="215"/>
        <item m="1" x="174"/>
        <item m="1" x="214"/>
        <item m="1" x="238"/>
        <item m="1" x="206"/>
        <item h="1" x="34"/>
        <item m="1" x="192"/>
        <item m="1" x="156"/>
        <item h="1" x="35"/>
        <item m="1" x="136"/>
        <item m="1" x="112"/>
        <item h="1" x="39"/>
        <item m="1" x="135"/>
        <item m="1" x="113"/>
        <item h="1" x="27"/>
        <item m="1" x="66"/>
        <item h="1" x="62"/>
        <item h="1" x="49"/>
        <item m="1" x="211"/>
        <item m="1" x="163"/>
        <item m="1" x="165"/>
        <item m="1" x="162"/>
        <item m="1" x="86"/>
        <item x="28"/>
        <item m="1" x="212"/>
        <item m="1" x="166"/>
        <item x="50"/>
        <item m="1" x="185"/>
        <item m="1" x="149"/>
        <item m="1" x="175"/>
        <item m="1" x="204"/>
        <item m="1" x="230"/>
        <item m="1" x="196"/>
        <item m="1" x="102"/>
        <item m="1" x="227"/>
        <item m="1" x="189"/>
        <item m="1" x="137"/>
        <item m="1" x="82"/>
        <item m="1" x="233"/>
        <item h="1" x="46"/>
        <item m="1" x="132"/>
        <item m="1" x="220"/>
        <item m="1" x="93"/>
        <item h="1" x="30"/>
        <item m="1" x="221"/>
        <item m="1" x="177"/>
        <item h="1" x="5"/>
        <item m="1" x="107"/>
        <item m="1" x="179"/>
        <item h="1" x="60"/>
        <item m="1" x="191"/>
        <item m="1" x="99"/>
        <item m="1" x="210"/>
        <item m="1" x="208"/>
        <item m="1" x="114"/>
        <item x="56"/>
        <item m="1" x="216"/>
        <item m="1" x="79"/>
        <item m="1" x="68"/>
        <item m="1" x="65"/>
        <item t="default"/>
      </items>
    </pivotField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numFmtId="165" showAll="0"/>
    <pivotField dataField="1" numFmtId="166" showAll="0"/>
    <pivotField showAll="0" defaultSubtotal="0"/>
    <pivotField showAll="0" defaultSubtotal="0"/>
  </pivotFields>
  <rowFields count="1">
    <field x="5"/>
  </rowFields>
  <rowItems count="6">
    <i>
      <x v="54"/>
    </i>
    <i>
      <x v="89"/>
    </i>
    <i>
      <x v="110"/>
    </i>
    <i>
      <x v="178"/>
    </i>
    <i>
      <x v="237"/>
    </i>
    <i t="grand">
      <x/>
    </i>
  </rowItems>
  <colItems count="1">
    <i/>
  </colItems>
  <pageFields count="2">
    <pageField fld="0" item="0" hier="-1"/>
    <pageField fld="6" item="0" hier="-1"/>
  </pageFields>
  <dataFields count="1">
    <dataField name="Média de TOTAL DIAS" fld="11" subtotal="average" baseField="5" baseItem="54" numFmtId="2"/>
  </dataFields>
  <formats count="1">
    <format dxfId="3">
      <pivotArea dataOnly="0" labelOnly="1" outline="0" fieldPosition="0">
        <references count="2">
          <reference field="0" count="1">
            <x v="0"/>
          </reference>
          <reference field="6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F000000}" name="Tabela dinâmica3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2">
  <location ref="A71:B74" firstHeaderRow="1" firstDataRow="1" firstDataCol="1"/>
  <pivotFields count="8"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numFmtId="14" showAll="0"/>
    <pivotField showAll="0"/>
    <pivotField dataField="1" numFmtId="1" showAll="0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Média de Tempo TOTAL (Dias) =Lead Time" fld="7" subtotal="average" baseField="1" baseItem="0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Tabela dinâmica1" cacheId="8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9">
  <location ref="C3:D14" firstHeaderRow="1" firstDataRow="1" firstDataCol="1" rowPageCount="1" colPageCount="1"/>
  <pivotFields count="14">
    <pivotField showAll="0"/>
    <pivotField showAll="0"/>
    <pivotField showAll="0"/>
    <pivotField showAll="0" defaultSubtotal="0"/>
    <pivotField showAll="0"/>
    <pivotField axis="axisRow" showAll="0">
      <items count="243">
        <item m="1" x="181"/>
        <item m="1" x="143"/>
        <item x="3"/>
        <item m="1" x="152"/>
        <item x="17"/>
        <item x="29"/>
        <item x="18"/>
        <item x="2"/>
        <item m="1" x="214"/>
        <item m="1" x="165"/>
        <item x="28"/>
        <item x="50"/>
        <item m="1" x="204"/>
        <item m="1" x="102"/>
        <item m="1" x="137"/>
        <item x="46"/>
        <item m="1" x="210"/>
        <item x="56"/>
        <item x="0"/>
        <item x="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9"/>
        <item x="20"/>
        <item x="21"/>
        <item x="22"/>
        <item x="23"/>
        <item x="24"/>
        <item x="25"/>
        <item x="26"/>
        <item x="27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7"/>
        <item x="48"/>
        <item x="49"/>
        <item x="51"/>
        <item x="52"/>
        <item x="53"/>
        <item x="54"/>
        <item x="55"/>
        <item x="57"/>
        <item x="58"/>
        <item x="59"/>
        <item x="60"/>
        <item x="61"/>
        <item x="62"/>
        <item x="63"/>
        <item x="64"/>
        <item m="1" x="90"/>
        <item m="1" x="65"/>
        <item m="1" x="66"/>
        <item m="1" x="234"/>
        <item m="1" x="231"/>
        <item m="1" x="216"/>
        <item m="1" x="177"/>
        <item m="1" x="174"/>
        <item m="1" x="138"/>
        <item m="1" x="184"/>
        <item m="1" x="139"/>
        <item m="1" x="140"/>
        <item m="1" x="193"/>
        <item m="1" x="123"/>
        <item m="1" x="182"/>
        <item m="1" x="146"/>
        <item m="1" x="196"/>
        <item m="1" x="67"/>
        <item m="1" x="229"/>
        <item m="1" x="80"/>
        <item m="1" x="107"/>
        <item m="1" x="227"/>
        <item m="1" x="127"/>
        <item m="1" x="69"/>
        <item m="1" x="125"/>
        <item m="1" x="236"/>
        <item m="1" x="172"/>
        <item m="1" x="142"/>
        <item m="1" x="183"/>
        <item m="1" x="173"/>
        <item m="1" x="154"/>
        <item m="1" x="133"/>
        <item m="1" x="163"/>
        <item m="1" x="126"/>
        <item m="1" x="75"/>
        <item m="1" x="112"/>
        <item m="1" x="223"/>
        <item m="1" x="68"/>
        <item m="1" x="122"/>
        <item m="1" x="135"/>
        <item m="1" x="207"/>
        <item m="1" x="110"/>
        <item m="1" x="164"/>
        <item m="1" x="130"/>
        <item m="1" x="179"/>
        <item m="1" x="120"/>
        <item m="1" x="241"/>
        <item m="1" x="228"/>
        <item m="1" x="129"/>
        <item m="1" x="131"/>
        <item m="1" x="217"/>
        <item m="1" x="92"/>
        <item m="1" x="176"/>
        <item m="1" x="239"/>
        <item m="1" x="161"/>
        <item m="1" x="100"/>
        <item m="1" x="157"/>
        <item m="1" x="74"/>
        <item m="1" x="155"/>
        <item m="1" x="240"/>
        <item m="1" x="87"/>
        <item m="1" x="235"/>
        <item m="1" x="144"/>
        <item m="1" x="162"/>
        <item m="1" x="78"/>
        <item m="1" x="79"/>
        <item m="1" x="205"/>
        <item m="1" x="111"/>
        <item m="1" x="187"/>
        <item m="1" x="109"/>
        <item m="1" x="151"/>
        <item m="1" x="198"/>
        <item m="1" x="82"/>
        <item m="1" x="71"/>
        <item m="1" x="96"/>
        <item m="1" x="191"/>
        <item m="1" x="185"/>
        <item m="1" x="209"/>
        <item m="1" x="238"/>
        <item m="1" x="175"/>
        <item m="1" x="88"/>
        <item m="1" x="168"/>
        <item m="1" x="158"/>
        <item m="1" x="226"/>
        <item m="1" x="148"/>
        <item m="1" x="101"/>
        <item m="1" x="84"/>
        <item m="1" x="189"/>
        <item m="1" x="95"/>
        <item m="1" x="203"/>
        <item m="1" x="192"/>
        <item m="1" x="219"/>
        <item m="1" x="86"/>
        <item m="1" x="212"/>
        <item m="1" x="188"/>
        <item m="1" x="97"/>
        <item m="1" x="98"/>
        <item m="1" x="232"/>
        <item m="1" x="141"/>
        <item m="1" x="99"/>
        <item m="1" x="113"/>
        <item m="1" x="85"/>
        <item m="1" x="132"/>
        <item m="1" x="83"/>
        <item m="1" x="199"/>
        <item m="1" x="108"/>
        <item m="1" x="221"/>
        <item m="1" x="215"/>
        <item m="1" x="169"/>
        <item m="1" x="159"/>
        <item m="1" x="93"/>
        <item m="1" x="116"/>
        <item m="1" x="225"/>
        <item m="1" x="170"/>
        <item m="1" x="230"/>
        <item m="1" x="124"/>
        <item m="1" x="104"/>
        <item m="1" x="178"/>
        <item m="1" x="201"/>
        <item m="1" x="128"/>
        <item m="1" x="222"/>
        <item m="1" x="224"/>
        <item m="1" x="220"/>
        <item m="1" x="211"/>
        <item m="1" x="94"/>
        <item m="1" x="186"/>
        <item m="1" x="91"/>
        <item m="1" x="150"/>
        <item m="1" x="81"/>
        <item m="1" x="136"/>
        <item m="1" x="115"/>
        <item m="1" x="89"/>
        <item m="1" x="200"/>
        <item m="1" x="233"/>
        <item m="1" x="208"/>
        <item m="1" x="73"/>
        <item m="1" x="206"/>
        <item m="1" x="117"/>
        <item m="1" x="195"/>
        <item m="1" x="149"/>
        <item m="1" x="70"/>
        <item m="1" x="171"/>
        <item m="1" x="121"/>
        <item m="1" x="145"/>
        <item m="1" x="237"/>
        <item m="1" x="119"/>
        <item m="1" x="202"/>
        <item m="1" x="106"/>
        <item m="1" x="213"/>
        <item m="1" x="76"/>
        <item m="1" x="147"/>
        <item m="1" x="180"/>
        <item m="1" x="160"/>
        <item m="1" x="156"/>
        <item m="1" x="153"/>
        <item m="1" x="218"/>
        <item m="1" x="166"/>
        <item m="1" x="194"/>
        <item m="1" x="190"/>
        <item m="1" x="77"/>
        <item m="1" x="118"/>
        <item m="1" x="103"/>
        <item m="1" x="72"/>
        <item m="1" x="114"/>
        <item m="1" x="197"/>
        <item m="1" x="105"/>
        <item m="1" x="167"/>
        <item m="1" x="134"/>
        <item t="default"/>
      </items>
    </pivotField>
    <pivotField axis="axisPage" showAll="0" defaultSubtotal="0">
      <items count="2">
        <item x="1"/>
        <item x="0"/>
      </items>
    </pivotField>
    <pivotField showAll="0"/>
    <pivotField numFmtId="22" showAll="0"/>
    <pivotField showAll="0"/>
    <pivotField numFmtId="165" showAll="0"/>
    <pivotField dataField="1" numFmtId="166" showAll="0"/>
    <pivotField showAll="0" defaultSubtotal="0"/>
    <pivotField showAll="0" defaultSubtotal="0"/>
  </pivotFields>
  <rowFields count="1">
    <field x="5"/>
  </rowFields>
  <rowItems count="11">
    <i>
      <x v="2"/>
    </i>
    <i>
      <x v="4"/>
    </i>
    <i>
      <x v="5"/>
    </i>
    <i>
      <x v="6"/>
    </i>
    <i>
      <x v="7"/>
    </i>
    <i>
      <x v="10"/>
    </i>
    <i>
      <x v="11"/>
    </i>
    <i>
      <x v="15"/>
    </i>
    <i>
      <x v="17"/>
    </i>
    <i>
      <x v="66"/>
    </i>
    <i t="grand">
      <x/>
    </i>
  </rowItems>
  <colItems count="1">
    <i/>
  </colItems>
  <pageFields count="1">
    <pageField fld="6" item="0" hier="-1"/>
  </pageFields>
  <dataFields count="1">
    <dataField name="Média de TOTAL DIAS" fld="11" subtotal="average" baseField="4" baseItem="0"/>
  </dataFields>
  <chartFormats count="1">
    <chartFormat chart="0" format="24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3000000}" name="Tabela dinâmica12" cacheId="8" applyNumberFormats="0" applyBorderFormats="0" applyFontFormats="0" applyPatternFormats="0" applyAlignmentFormats="0" applyWidthHeightFormats="1" dataCaption="Valores" updatedVersion="6" minRefreshableVersion="3" useAutoFormatting="1" itemPrintTitles="1" createdVersion="4" indent="0" outline="1" outlineData="1" multipleFieldFilters="0">
  <location ref="A168:A183" firstHeaderRow="1" firstDataRow="1" firstDataCol="1" rowPageCount="2" colPageCount="1"/>
  <pivotFields count="14">
    <pivotField showAll="0"/>
    <pivotField showAll="0"/>
    <pivotField showAll="0"/>
    <pivotField showAll="0"/>
    <pivotField showAll="0"/>
    <pivotField axis="axisPage" multipleItemSelectionAllowed="1" showAll="0">
      <items count="243">
        <item h="1" m="1" x="131"/>
        <item h="1" m="1" x="78"/>
        <item h="1" m="1" x="161"/>
        <item h="1" m="1" x="148"/>
        <item h="1" m="1" x="121"/>
        <item h="1" m="1" x="94"/>
        <item h="1" m="1" x="229"/>
        <item h="1" m="1" x="67"/>
        <item h="1" m="1" x="139"/>
        <item h="1" m="1" x="71"/>
        <item h="1" m="1" x="138"/>
        <item h="1" m="1" x="100"/>
        <item h="1" m="1" x="186"/>
        <item h="1" m="1" x="164"/>
        <item h="1" m="1" x="207"/>
        <item h="1" m="1" x="134"/>
        <item h="1" m="1" x="222"/>
        <item h="1" m="1" x="171"/>
        <item h="1" m="1" x="115"/>
        <item h="1" m="1" x="117"/>
        <item h="1" m="1" x="172"/>
        <item h="1" m="1" x="90"/>
        <item h="1" m="1" x="193"/>
        <item h="1" m="1" x="69"/>
        <item h="1" x="23"/>
        <item h="1" m="1" x="232"/>
        <item h="1" m="1" x="197"/>
        <item h="1" x="0"/>
        <item h="1" m="1" x="159"/>
        <item h="1" m="1" x="140"/>
        <item h="1" x="47"/>
        <item h="1" m="1" x="76"/>
        <item h="1" m="1" x="228"/>
        <item h="1" x="15"/>
        <item h="1" m="1" x="123"/>
        <item h="1" m="1" x="96"/>
        <item h="1" x="25"/>
        <item h="1" m="1" x="130"/>
        <item h="1" m="1" x="108"/>
        <item h="1" x="16"/>
        <item h="1" m="1" x="98"/>
        <item h="1" m="1" x="77"/>
        <item h="1" x="24"/>
        <item h="1" m="1" x="104"/>
        <item h="1" m="1" x="80"/>
        <item h="1" m="1" x="176"/>
        <item h="1" m="1" x="125"/>
        <item h="1" m="1" x="95"/>
        <item h="1" x="22"/>
        <item h="1" m="1" x="110"/>
        <item h="1" m="1" x="83"/>
        <item h="1" x="13"/>
        <item h="1" m="1" x="201"/>
        <item h="1" m="1" x="106"/>
        <item h="1" x="57"/>
        <item h="1" x="12"/>
        <item h="1" m="1" x="73"/>
        <item h="1" m="1" x="223"/>
        <item h="1" m="1" x="181"/>
        <item h="1" m="1" x="173"/>
        <item h="1" m="1" x="158"/>
        <item h="1" x="42"/>
        <item h="1" m="1" x="194"/>
        <item h="1" m="1" x="157"/>
        <item h="1" m="1" x="143"/>
        <item h="1" m="1" x="142"/>
        <item h="1" m="1" x="239"/>
        <item h="1" m="1" x="111"/>
        <item h="1" x="33"/>
        <item h="1" x="53"/>
        <item h="1" m="1" x="188"/>
        <item h="1" m="1" x="153"/>
        <item h="1" x="58"/>
        <item h="1" m="1" x="116"/>
        <item h="1" m="1" x="195"/>
        <item h="1" x="38"/>
        <item h="1" m="1" x="105"/>
        <item h="1" m="1" x="178"/>
        <item h="1" m="1" x="202"/>
        <item h="1" x="31"/>
        <item h="1" m="1" x="236"/>
        <item h="1" m="1" x="203"/>
        <item h="1" x="37"/>
        <item h="1" m="1" x="234"/>
        <item h="1" m="1" x="205"/>
        <item h="1" x="45"/>
        <item h="1" m="1" x="224"/>
        <item h="1" m="1" x="183"/>
        <item h="1" m="1" x="235"/>
        <item h="1" x="3"/>
        <item h="1" m="1" x="128"/>
        <item h="1" m="1" x="213"/>
        <item h="1" x="8"/>
        <item h="1" m="1" x="218"/>
        <item h="1" x="63"/>
        <item h="1" x="36"/>
        <item h="1" m="1" x="200"/>
        <item h="1" m="1" x="103"/>
        <item h="1" x="6"/>
        <item h="1" m="1" x="169"/>
        <item h="1" m="1" x="231"/>
        <item h="1" x="40"/>
        <item h="1" m="1" x="182"/>
        <item h="1" m="1" x="89"/>
        <item h="1" m="1" x="152"/>
        <item h="1" m="1" x="170"/>
        <item h="1" m="1" x="146"/>
        <item h="1" x="11"/>
        <item h="1" m="1" x="120"/>
        <item h="1" m="1" x="198"/>
        <item x="17"/>
        <item m="1" x="187"/>
        <item h="1" m="1" x="150"/>
        <item h="1" x="43"/>
        <item h="1" m="1" x="118"/>
        <item h="1" m="1" x="87"/>
        <item h="1" x="1"/>
        <item h="1" m="1" x="160"/>
        <item h="1" m="1" x="217"/>
        <item h="1" x="55"/>
        <item h="1" m="1" x="84"/>
        <item h="1" m="1" x="237"/>
        <item h="1" x="54"/>
        <item h="1" m="1" x="190"/>
        <item h="1" m="1" x="155"/>
        <item h="1" x="48"/>
        <item h="1" m="1" x="92"/>
        <item h="1" m="1" x="85"/>
        <item h="1" x="21"/>
        <item h="1" m="1" x="119"/>
        <item h="1" m="1" x="199"/>
        <item h="1" x="64"/>
        <item h="1" m="1" x="241"/>
        <item h="1" x="14"/>
        <item h="1" m="1" x="167"/>
        <item h="1" m="1" x="144"/>
        <item h="1" x="26"/>
        <item h="1" m="1" x="168"/>
        <item h="1" m="1" x="145"/>
        <item h="1" m="1" x="154"/>
        <item h="1" x="29"/>
        <item h="1" m="1" x="147"/>
        <item h="1" m="1" x="129"/>
        <item h="1" x="19"/>
        <item h="1" m="1" x="126"/>
        <item h="1" m="1" x="97"/>
        <item h="1" x="9"/>
        <item h="1" m="1" x="133"/>
        <item h="1" x="61"/>
        <item h="1" x="51"/>
        <item h="1" m="1" x="88"/>
        <item h="1" m="1" x="70"/>
        <item h="1" x="32"/>
        <item h="1" x="10"/>
        <item h="1" m="1" x="109"/>
        <item h="1" m="1" x="81"/>
        <item h="1" x="4"/>
        <item h="1" m="1" x="141"/>
        <item h="1" m="1" x="240"/>
        <item h="1" m="1" x="72"/>
        <item h="1" x="20"/>
        <item h="1" m="1" x="74"/>
        <item h="1" m="1" x="225"/>
        <item h="1" x="18"/>
        <item h="1" m="1" x="219"/>
        <item h="1" m="1" x="180"/>
        <item h="1" x="52"/>
        <item h="1" m="1" x="127"/>
        <item h="1" m="1" x="101"/>
        <item h="1" x="7"/>
        <item h="1" m="1" x="226"/>
        <item h="1" m="1" x="122"/>
        <item h="1" x="59"/>
        <item h="1" m="1" x="124"/>
        <item h="1" m="1" x="209"/>
        <item h="1" x="41"/>
        <item h="1" m="1" x="91"/>
        <item h="1" m="1" x="75"/>
        <item h="1" x="2"/>
        <item h="1" m="1" x="184"/>
        <item h="1" m="1" x="151"/>
        <item h="1" x="44"/>
        <item h="1" m="1" x="215"/>
        <item h="1" m="1" x="174"/>
        <item h="1" m="1" x="214"/>
        <item h="1" m="1" x="238"/>
        <item h="1" m="1" x="206"/>
        <item h="1" x="34"/>
        <item h="1" m="1" x="192"/>
        <item h="1" m="1" x="156"/>
        <item h="1" x="35"/>
        <item h="1" m="1" x="136"/>
        <item h="1" m="1" x="112"/>
        <item h="1" x="39"/>
        <item h="1" m="1" x="135"/>
        <item h="1" m="1" x="113"/>
        <item h="1" x="27"/>
        <item h="1" m="1" x="66"/>
        <item h="1" x="62"/>
        <item h="1" x="49"/>
        <item h="1" m="1" x="211"/>
        <item h="1" m="1" x="163"/>
        <item h="1" m="1" x="165"/>
        <item h="1" m="1" x="162"/>
        <item h="1" m="1" x="86"/>
        <item h="1" x="28"/>
        <item h="1" m="1" x="212"/>
        <item h="1" m="1" x="166"/>
        <item h="1" x="50"/>
        <item h="1" m="1" x="185"/>
        <item h="1" m="1" x="149"/>
        <item h="1" m="1" x="175"/>
        <item h="1" m="1" x="204"/>
        <item h="1" m="1" x="230"/>
        <item h="1" m="1" x="196"/>
        <item h="1" m="1" x="102"/>
        <item h="1" m="1" x="227"/>
        <item h="1" m="1" x="189"/>
        <item h="1" m="1" x="137"/>
        <item h="1" m="1" x="82"/>
        <item h="1" m="1" x="233"/>
        <item h="1" x="46"/>
        <item h="1" m="1" x="132"/>
        <item h="1" m="1" x="220"/>
        <item h="1" m="1" x="93"/>
        <item h="1" x="30"/>
        <item h="1" m="1" x="221"/>
        <item h="1" m="1" x="177"/>
        <item h="1" x="5"/>
        <item h="1" m="1" x="107"/>
        <item h="1" m="1" x="179"/>
        <item h="1" x="60"/>
        <item h="1" m="1" x="191"/>
        <item h="1" m="1" x="99"/>
        <item h="1" m="1" x="210"/>
        <item h="1" m="1" x="208"/>
        <item h="1" m="1" x="114"/>
        <item h="1" x="56"/>
        <item h="1" m="1" x="216"/>
        <item h="1" m="1" x="79"/>
        <item h="1" m="1" x="68"/>
        <item h="1" m="1" x="65"/>
        <item t="default"/>
      </items>
    </pivotField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numFmtId="165" showAll="0"/>
    <pivotField axis="axisRow" numFmtId="166" showAll="0">
      <items count="1252">
        <item x="42"/>
        <item x="828"/>
        <item x="63"/>
        <item x="94"/>
        <item x="446"/>
        <item x="92"/>
        <item x="58"/>
        <item x="288"/>
        <item x="437"/>
        <item x="312"/>
        <item x="249"/>
        <item x="919"/>
        <item x="201"/>
        <item x="560"/>
        <item x="444"/>
        <item x="443"/>
        <item x="577"/>
        <item x="717"/>
        <item x="329"/>
        <item x="774"/>
        <item x="373"/>
        <item x="131"/>
        <item x="817"/>
        <item x="539"/>
        <item x="169"/>
        <item x="293"/>
        <item x="404"/>
        <item x="387"/>
        <item x="1092"/>
        <item x="121"/>
        <item x="490"/>
        <item x="710"/>
        <item x="435"/>
        <item x="1143"/>
        <item x="474"/>
        <item x="1112"/>
        <item x="686"/>
        <item x="196"/>
        <item x="371"/>
        <item x="341"/>
        <item x="166"/>
        <item x="928"/>
        <item x="985"/>
        <item x="248"/>
        <item x="419"/>
        <item x="77"/>
        <item x="1089"/>
        <item x="315"/>
        <item x="1216"/>
        <item x="69"/>
        <item x="646"/>
        <item x="899"/>
        <item x="170"/>
        <item x="59"/>
        <item x="222"/>
        <item x="438"/>
        <item x="471"/>
        <item x="712"/>
        <item x="870"/>
        <item x="264"/>
        <item x="694"/>
        <item x="61"/>
        <item x="168"/>
        <item x="584"/>
        <item x="472"/>
        <item x="685"/>
        <item x="912"/>
        <item x="507"/>
        <item x="276"/>
        <item x="197"/>
        <item x="172"/>
        <item x="789"/>
        <item x="76"/>
        <item x="611"/>
        <item x="432"/>
        <item x="794"/>
        <item x="309"/>
        <item x="538"/>
        <item x="338"/>
        <item x="639"/>
        <item x="297"/>
        <item x="565"/>
        <item x="510"/>
        <item x="496"/>
        <item x="145"/>
        <item x="628"/>
        <item x="133"/>
        <item x="221"/>
        <item x="389"/>
        <item x="1144"/>
        <item x="625"/>
        <item x="606"/>
        <item x="655"/>
        <item x="473"/>
        <item x="64"/>
        <item x="290"/>
        <item x="638"/>
        <item x="343"/>
        <item x="1022"/>
        <item x="122"/>
        <item x="49"/>
        <item x="185"/>
        <item x="924"/>
        <item x="598"/>
        <item x="630"/>
        <item x="614"/>
        <item x="19"/>
        <item x="300"/>
        <item x="968"/>
        <item x="781"/>
        <item x="1034"/>
        <item x="810"/>
        <item x="416"/>
        <item x="272"/>
        <item x="564"/>
        <item x="602"/>
        <item x="267"/>
        <item x="421"/>
        <item x="67"/>
        <item x="441"/>
        <item x="240"/>
        <item x="287"/>
        <item x="970"/>
        <item x="965"/>
        <item x="770"/>
        <item x="960"/>
        <item x="659"/>
        <item x="724"/>
        <item x="780"/>
        <item x="199"/>
        <item x="652"/>
        <item x="79"/>
        <item x="681"/>
        <item x="107"/>
        <item x="35"/>
        <item x="819"/>
        <item x="559"/>
        <item x="442"/>
        <item x="464"/>
        <item x="601"/>
        <item x="78"/>
        <item x="450"/>
        <item x="505"/>
        <item x="11"/>
        <item x="647"/>
        <item x="705"/>
        <item x="62"/>
        <item x="1186"/>
        <item x="942"/>
        <item x="236"/>
        <item x="649"/>
        <item x="135"/>
        <item x="12"/>
        <item x="1087"/>
        <item x="676"/>
        <item x="980"/>
        <item x="807"/>
        <item x="306"/>
        <item x="627"/>
        <item x="307"/>
        <item x="424"/>
        <item x="29"/>
        <item x="20"/>
        <item x="95"/>
        <item x="397"/>
        <item x="89"/>
        <item x="231"/>
        <item x="39"/>
        <item x="707"/>
        <item x="47"/>
        <item x="337"/>
        <item x="17"/>
        <item x="55"/>
        <item x="622"/>
        <item x="844"/>
        <item x="304"/>
        <item x="71"/>
        <item x="311"/>
        <item x="227"/>
        <item x="226"/>
        <item x="453"/>
        <item x="160"/>
        <item x="975"/>
        <item x="348"/>
        <item x="656"/>
        <item x="370"/>
        <item x="637"/>
        <item x="1230"/>
        <item x="403"/>
        <item x="459"/>
        <item x="75"/>
        <item x="53"/>
        <item x="883"/>
        <item x="65"/>
        <item x="454"/>
        <item x="103"/>
        <item x="1104"/>
        <item x="629"/>
        <item x="1226"/>
        <item x="114"/>
        <item x="841"/>
        <item x="603"/>
        <item x="219"/>
        <item x="596"/>
        <item x="983"/>
        <item x="426"/>
        <item x="866"/>
        <item x="281"/>
        <item x="246"/>
        <item x="1204"/>
        <item x="1174"/>
        <item x="881"/>
        <item x="298"/>
        <item x="904"/>
        <item x="224"/>
        <item x="202"/>
        <item x="955"/>
        <item x="25"/>
        <item x="32"/>
        <item x="776"/>
        <item x="8"/>
        <item x="1221"/>
        <item x="1213"/>
        <item x="350"/>
        <item x="296"/>
        <item x="517"/>
        <item x="480"/>
        <item x="391"/>
        <item x="939"/>
        <item x="1159"/>
        <item x="234"/>
        <item x="27"/>
        <item x="667"/>
        <item x="112"/>
        <item x="497"/>
        <item x="1177"/>
        <item x="1027"/>
        <item x="191"/>
        <item x="509"/>
        <item x="535"/>
        <item x="362"/>
        <item x="617"/>
        <item x="1044"/>
        <item x="488"/>
        <item x="692"/>
        <item x="1233"/>
        <item x="1061"/>
        <item x="721"/>
        <item x="567"/>
        <item x="514"/>
        <item x="529"/>
        <item x="463"/>
        <item x="621"/>
        <item x="123"/>
        <item x="50"/>
        <item x="516"/>
        <item x="548"/>
        <item x="709"/>
        <item x="1158"/>
        <item x="38"/>
        <item x="683"/>
        <item x="242"/>
        <item x="891"/>
        <item x="695"/>
        <item x="813"/>
        <item x="672"/>
        <item x="1025"/>
        <item x="923"/>
        <item x="967"/>
        <item x="1141"/>
        <item x="218"/>
        <item x="97"/>
        <item x="1136"/>
        <item x="173"/>
        <item x="1127"/>
        <item x="261"/>
        <item x="950"/>
        <item x="356"/>
        <item x="906"/>
        <item x="9"/>
        <item x="830"/>
        <item x="754"/>
        <item x="858"/>
        <item x="963"/>
        <item x="653"/>
        <item x="832"/>
        <item x="744"/>
        <item x="361"/>
        <item x="215"/>
        <item x="571"/>
        <item x="340"/>
        <item x="711"/>
        <item x="88"/>
        <item x="330"/>
        <item x="713"/>
        <item x="22"/>
        <item x="165"/>
        <item x="997"/>
        <item x="783"/>
        <item x="697"/>
        <item x="36"/>
        <item x="1166"/>
        <item x="182"/>
        <item x="414"/>
        <item x="1139"/>
        <item x="295"/>
        <item x="953"/>
        <item x="1156"/>
        <item x="1098"/>
        <item x="384"/>
        <item x="136"/>
        <item x="1060"/>
        <item x="1154"/>
        <item x="936"/>
        <item x="1149"/>
        <item x="153"/>
        <item x="1248"/>
        <item x="500"/>
        <item x="486"/>
        <item x="981"/>
        <item x="524"/>
        <item x="376"/>
        <item x="838"/>
        <item x="851"/>
        <item x="423"/>
        <item x="569"/>
        <item x="410"/>
        <item x="99"/>
        <item x="1162"/>
        <item x="1042"/>
        <item x="700"/>
        <item x="327"/>
        <item x="251"/>
        <item x="522"/>
        <item x="1"/>
        <item x="526"/>
        <item x="1239"/>
        <item x="407"/>
        <item x="846"/>
        <item x="344"/>
        <item x="324"/>
        <item x="379"/>
        <item x="634"/>
        <item x="635"/>
        <item x="233"/>
        <item x="1033"/>
        <item x="956"/>
        <item x="1224"/>
        <item x="445"/>
        <item x="282"/>
        <item x="81"/>
        <item x="408"/>
        <item x="313"/>
        <item x="766"/>
        <item x="626"/>
        <item x="342"/>
        <item x="485"/>
        <item x="518"/>
        <item x="198"/>
        <item x="10"/>
        <item x="1160"/>
        <item x="708"/>
        <item x="570"/>
        <item x="18"/>
        <item x="498"/>
        <item x="831"/>
        <item x="966"/>
        <item x="216"/>
        <item x="1140"/>
        <item x="1083"/>
        <item x="1142"/>
        <item x="363"/>
        <item x="1024"/>
        <item x="508"/>
        <item x="1137"/>
        <item x="704"/>
        <item x="1152"/>
        <item x="973"/>
        <item x="228"/>
        <item x="1135"/>
        <item x="1229"/>
        <item x="380"/>
        <item x="922"/>
        <item x="413"/>
        <item x="902"/>
        <item x="406"/>
        <item x="262"/>
        <item x="247"/>
        <item x="949"/>
        <item x="1121"/>
        <item x="289"/>
        <item x="699"/>
        <item x="798"/>
        <item x="37"/>
        <item x="775"/>
        <item x="946"/>
        <item x="33"/>
        <item x="1125"/>
        <item x="845"/>
        <item x="385"/>
        <item x="588"/>
        <item x="325"/>
        <item x="523"/>
        <item x="926"/>
        <item x="98"/>
        <item x="745"/>
        <item x="654"/>
        <item x="333"/>
        <item x="339"/>
        <item x="880"/>
        <item x="833"/>
        <item x="515"/>
        <item x="316"/>
        <item x="1187"/>
        <item x="875"/>
        <item x="1165"/>
        <item x="328"/>
        <item x="1000"/>
        <item x="120"/>
        <item x="207"/>
        <item x="894"/>
        <item x="349"/>
        <item x="1222"/>
        <item x="619"/>
        <item x="48"/>
        <item x="171"/>
        <item x="1179"/>
        <item x="998"/>
        <item x="607"/>
        <item x="1148"/>
        <item x="849"/>
        <item x="319"/>
        <item x="615"/>
        <item x="1241"/>
        <item x="1245"/>
        <item x="640"/>
        <item x="68"/>
        <item x="962"/>
        <item x="478"/>
        <item x="1035"/>
        <item x="175"/>
        <item x="842"/>
        <item x="1178"/>
        <item x="1004"/>
        <item x="992"/>
        <item x="93"/>
        <item x="1029"/>
        <item x="580"/>
        <item x="759"/>
        <item x="1074"/>
        <item x="594"/>
        <item x="305"/>
        <item x="278"/>
        <item x="86"/>
        <item x="366"/>
        <item x="134"/>
        <item x="72"/>
        <item x="56"/>
        <item x="1113"/>
        <item x="1072"/>
        <item x="1196"/>
        <item x="597"/>
        <item x="243"/>
        <item x="865"/>
        <item x="1011"/>
        <item x="585"/>
        <item x="680"/>
        <item x="458"/>
        <item x="977"/>
        <item x="358"/>
        <item x="14"/>
        <item x="1103"/>
        <item x="43"/>
        <item x="805"/>
        <item x="825"/>
        <item x="223"/>
        <item x="452"/>
        <item x="918"/>
        <item x="534"/>
        <item x="557"/>
        <item x="1057"/>
        <item x="982"/>
        <item x="693"/>
        <item x="1105"/>
        <item x="552"/>
        <item x="910"/>
        <item x="1026"/>
        <item x="809"/>
        <item x="347"/>
        <item x="203"/>
        <item x="921"/>
        <item x="455"/>
        <item x="336"/>
        <item x="1157"/>
        <item x="1206"/>
        <item x="477"/>
        <item x="1234"/>
        <item x="590"/>
        <item x="937"/>
        <item x="255"/>
        <item x="415"/>
        <item x="1063"/>
        <item x="360"/>
        <item x="1007"/>
        <item x="30"/>
        <item x="41"/>
        <item x="799"/>
        <item x="1124"/>
        <item x="460"/>
        <item x="96"/>
        <item x="402"/>
        <item x="943"/>
        <item x="26"/>
        <item x="785"/>
        <item x="468"/>
        <item x="553"/>
        <item x="863"/>
        <item x="256"/>
        <item x="1147"/>
        <item x="180"/>
        <item x="867"/>
        <item x="1091"/>
        <item x="252"/>
        <item x="823"/>
        <item x="715"/>
        <item x="277"/>
        <item x="285"/>
        <item x="739"/>
        <item x="941"/>
        <item x="24"/>
        <item x="787"/>
        <item x="855"/>
        <item x="16"/>
        <item x="431"/>
        <item x="835"/>
        <item x="940"/>
        <item x="673"/>
        <item x="581"/>
        <item x="1028"/>
        <item x="1217"/>
        <item x="230"/>
        <item x="1031"/>
        <item x="897"/>
        <item x="969"/>
        <item x="1006"/>
        <item x="1101"/>
        <item x="818"/>
        <item x="816"/>
        <item x="434"/>
        <item x="232"/>
        <item x="995"/>
        <item x="972"/>
        <item x="872"/>
        <item x="260"/>
        <item x="750"/>
        <item x="220"/>
        <item x="489"/>
        <item x="280"/>
        <item x="1110"/>
        <item x="792"/>
        <item x="908"/>
        <item x="733"/>
        <item x="462"/>
        <item x="554"/>
        <item x="275"/>
        <item x="1085"/>
        <item x="0"/>
        <item x="1097"/>
        <item x="796"/>
        <item x="181"/>
        <item x="735"/>
        <item x="193"/>
        <item x="183"/>
        <item x="310"/>
        <item x="335"/>
        <item x="935"/>
        <item x="853"/>
        <item x="1065"/>
        <item x="286"/>
        <item x="563"/>
        <item x="874"/>
        <item x="90"/>
        <item x="1010"/>
        <item x="988"/>
        <item x="101"/>
        <item x="555"/>
        <item x="613"/>
        <item x="34"/>
        <item x="105"/>
        <item x="156"/>
        <item x="562"/>
        <item x="961"/>
        <item x="991"/>
        <item x="1193"/>
        <item x="583"/>
        <item x="691"/>
        <item x="1192"/>
        <item x="1133"/>
        <item x="592"/>
        <item x="245"/>
        <item x="206"/>
        <item x="648"/>
        <item x="1016"/>
        <item x="836"/>
        <item x="549"/>
        <item x="1205"/>
        <item x="409"/>
        <item x="668"/>
        <item x="125"/>
        <item x="878"/>
        <item x="436"/>
        <item x="618"/>
        <item x="948"/>
        <item x="1038"/>
        <item x="763"/>
        <item x="925"/>
        <item x="814"/>
        <item x="999"/>
        <item x="200"/>
        <item x="933"/>
        <item x="375"/>
        <item x="80"/>
        <item x="1109"/>
        <item x="495"/>
        <item x="801"/>
        <item x="767"/>
        <item x="190"/>
        <item x="15"/>
        <item x="706"/>
        <item x="475"/>
        <item x="479"/>
        <item x="332"/>
        <item x="761"/>
        <item x="138"/>
        <item x="386"/>
        <item x="502"/>
        <item x="718"/>
        <item x="917"/>
        <item x="364"/>
        <item x="302"/>
        <item x="179"/>
        <item x="957"/>
        <item x="322"/>
        <item x="429"/>
        <item x="492"/>
        <item x="1244"/>
        <item x="381"/>
        <item x="314"/>
        <item x="772"/>
        <item x="263"/>
        <item x="1185"/>
        <item x="1183"/>
        <item x="525"/>
        <item x="374"/>
        <item x="1197"/>
        <item x="1049"/>
        <item x="1167"/>
        <item x="465"/>
        <item x="422"/>
        <item x="568"/>
        <item x="400"/>
        <item x="1212"/>
        <item x="760"/>
        <item x="719"/>
        <item x="73"/>
        <item x="388"/>
        <item x="847"/>
        <item x="60"/>
        <item x="748"/>
        <item x="857"/>
        <item x="418"/>
        <item x="238"/>
        <item x="301"/>
        <item x="1161"/>
        <item x="900"/>
        <item x="578"/>
        <item x="536"/>
        <item x="714"/>
        <item x="651"/>
        <item x="1243"/>
        <item x="82"/>
        <item x="1182"/>
        <item x="859"/>
        <item x="812"/>
        <item x="802"/>
        <item x="393"/>
        <item x="609"/>
        <item x="1163"/>
        <item x="129"/>
        <item x="795"/>
        <item x="1199"/>
        <item x="1108"/>
        <item x="954"/>
        <item x="696"/>
        <item x="1231"/>
        <item x="886"/>
        <item x="1099"/>
        <item x="1175"/>
        <item x="1181"/>
        <item x="494"/>
        <item x="128"/>
        <item x="1122"/>
        <item x="542"/>
        <item x="674"/>
        <item x="623"/>
        <item x="1208"/>
        <item x="237"/>
        <item x="1014"/>
        <item x="888"/>
        <item x="734"/>
        <item x="147"/>
        <item x="821"/>
        <item x="132"/>
        <item x="632"/>
        <item x="144"/>
        <item x="677"/>
        <item x="1188"/>
        <item x="399"/>
        <item x="1046"/>
        <item x="1073"/>
        <item x="573"/>
        <item x="604"/>
        <item x="730"/>
        <item x="1150"/>
        <item x="788"/>
        <item x="1052"/>
        <item x="430"/>
        <item x="575"/>
        <item x="195"/>
        <item x="903"/>
        <item x="4"/>
        <item x="130"/>
        <item x="1240"/>
        <item x="140"/>
        <item x="540"/>
        <item x="484"/>
        <item x="959"/>
        <item x="1223"/>
        <item x="1198"/>
        <item x="660"/>
        <item x="593"/>
        <item x="747"/>
        <item x="1129"/>
        <item x="1189"/>
        <item x="839"/>
        <item x="556"/>
        <item x="159"/>
        <item x="143"/>
        <item x="271"/>
        <item x="482"/>
        <item x="355"/>
        <item x="543"/>
        <item x="989"/>
        <item x="127"/>
        <item x="1106"/>
        <item x="162"/>
        <item x="589"/>
        <item x="1195"/>
        <item x="412"/>
        <item x="869"/>
        <item x="1009"/>
        <item x="1211"/>
        <item x="466"/>
        <item x="119"/>
        <item x="561"/>
        <item x="773"/>
        <item x="321"/>
        <item x="481"/>
        <item x="914"/>
        <item x="958"/>
        <item x="768"/>
        <item x="155"/>
        <item x="411"/>
        <item x="428"/>
        <item x="51"/>
        <item x="184"/>
        <item x="868"/>
        <item x="345"/>
        <item x="308"/>
        <item x="1008"/>
        <item x="964"/>
        <item x="513"/>
        <item x="971"/>
        <item x="1249"/>
        <item x="771"/>
        <item x="491"/>
        <item x="1155"/>
        <item x="591"/>
        <item x="467"/>
        <item x="587"/>
        <item x="742"/>
        <item x="102"/>
        <item x="323"/>
        <item x="608"/>
        <item x="892"/>
        <item x="318"/>
        <item x="716"/>
        <item x="736"/>
        <item x="990"/>
        <item x="723"/>
        <item x="726"/>
        <item x="1227"/>
        <item x="861"/>
        <item x="1111"/>
        <item x="669"/>
        <item x="368"/>
        <item x="645"/>
        <item x="1037"/>
        <item x="938"/>
        <item x="1071"/>
        <item x="757"/>
        <item x="882"/>
        <item x="1202"/>
        <item x="1220"/>
        <item x="1172"/>
        <item x="417"/>
        <item x="934"/>
        <item x="824"/>
        <item x="1151"/>
        <item x="1068"/>
        <item x="1171"/>
        <item x="664"/>
        <item x="662"/>
        <item x="803"/>
        <item x="104"/>
        <item x="1064"/>
        <item x="887"/>
        <item x="976"/>
        <item x="1190"/>
        <item x="163"/>
        <item x="448"/>
        <item x="777"/>
        <item x="829"/>
        <item x="254"/>
        <item x="1107"/>
        <item x="1054"/>
        <item x="582"/>
        <item x="279"/>
        <item x="28"/>
        <item x="703"/>
        <item x="369"/>
        <item x="91"/>
        <item x="1180"/>
        <item x="192"/>
        <item x="642"/>
        <item x="154"/>
        <item x="1228"/>
        <item x="1116"/>
        <item x="1242"/>
        <item x="85"/>
        <item x="1134"/>
        <item x="1070"/>
        <item x="749"/>
        <item x="451"/>
        <item x="1246"/>
        <item x="427"/>
        <item x="334"/>
        <item x="545"/>
        <item x="291"/>
        <item x="595"/>
        <item x="572"/>
        <item x="1032"/>
        <item x="920"/>
        <item x="83"/>
        <item x="1094"/>
        <item x="769"/>
        <item x="636"/>
        <item x="1048"/>
        <item x="235"/>
        <item x="1082"/>
        <item x="1184"/>
        <item x="671"/>
        <item x="118"/>
        <item x="784"/>
        <item x="137"/>
        <item x="5"/>
        <item x="250"/>
        <item x="377"/>
        <item x="843"/>
        <item x="544"/>
        <item x="756"/>
        <item x="898"/>
        <item x="150"/>
        <item x="164"/>
        <item x="827"/>
        <item x="194"/>
        <item x="952"/>
        <item x="433"/>
        <item x="1095"/>
        <item x="1018"/>
        <item x="666"/>
        <item x="1090"/>
        <item x="167"/>
        <item x="663"/>
        <item x="661"/>
        <item x="449"/>
        <item x="1145"/>
        <item x="1247"/>
        <item x="657"/>
        <item x="158"/>
        <item x="1100"/>
        <item x="476"/>
        <item x="797"/>
        <item x="258"/>
        <item x="372"/>
        <item x="1023"/>
        <item x="624"/>
        <item x="993"/>
        <item x="1191"/>
        <item x="546"/>
        <item x="1250"/>
        <item x="66"/>
        <item x="457"/>
        <item x="929"/>
        <item x="951"/>
        <item x="390"/>
        <item x="753"/>
        <item x="793"/>
        <item x="1236"/>
        <item x="574"/>
        <item x="74"/>
        <item x="266"/>
        <item x="274"/>
        <item x="720"/>
        <item x="45"/>
        <item x="149"/>
        <item x="1131"/>
        <item x="1232"/>
        <item x="1080"/>
        <item x="1207"/>
        <item x="731"/>
        <item x="725"/>
        <item x="1056"/>
        <item x="44"/>
        <item x="294"/>
        <item x="504"/>
        <item x="837"/>
        <item x="425"/>
        <item x="439"/>
        <item x="1194"/>
        <item x="1059"/>
        <item x="1168"/>
        <item x="270"/>
        <item x="643"/>
        <item x="3"/>
        <item x="225"/>
        <item x="533"/>
        <item x="871"/>
        <item x="800"/>
        <item x="214"/>
        <item x="7"/>
        <item x="790"/>
        <item x="210"/>
        <item x="241"/>
        <item x="204"/>
        <item x="111"/>
        <item x="751"/>
        <item x="1128"/>
        <item x="1176"/>
        <item x="779"/>
        <item x="528"/>
        <item x="854"/>
        <item x="687"/>
        <item x="106"/>
        <item x="984"/>
        <item x="405"/>
        <item x="365"/>
        <item x="1053"/>
        <item x="1102"/>
        <item x="675"/>
        <item x="519"/>
        <item x="978"/>
        <item x="1043"/>
        <item x="679"/>
        <item x="1020"/>
        <item x="746"/>
        <item x="229"/>
        <item x="758"/>
        <item x="354"/>
        <item x="927"/>
        <item x="576"/>
        <item x="738"/>
        <item x="1001"/>
        <item x="1115"/>
        <item x="395"/>
        <item x="117"/>
        <item x="644"/>
        <item x="177"/>
        <item x="188"/>
        <item x="690"/>
        <item x="684"/>
        <item x="764"/>
        <item x="87"/>
        <item x="161"/>
        <item x="1002"/>
        <item x="378"/>
        <item x="1153"/>
        <item x="398"/>
        <item x="913"/>
        <item x="1117"/>
        <item x="815"/>
        <item x="46"/>
        <item x="268"/>
        <item x="212"/>
        <item x="889"/>
        <item x="620"/>
        <item x="1214"/>
        <item x="259"/>
        <item x="501"/>
        <item x="678"/>
        <item x="605"/>
        <item x="470"/>
        <item x="303"/>
        <item x="986"/>
        <item x="1039"/>
        <item x="244"/>
        <item x="945"/>
        <item x="650"/>
        <item x="727"/>
        <item x="1075"/>
        <item x="558"/>
        <item x="1132"/>
        <item x="755"/>
        <item x="13"/>
        <item x="907"/>
        <item x="551"/>
        <item x="1096"/>
        <item x="1017"/>
        <item x="826"/>
        <item x="283"/>
        <item x="213"/>
        <item x="641"/>
        <item x="665"/>
        <item x="420"/>
        <item x="367"/>
        <item x="896"/>
        <item x="57"/>
        <item x="701"/>
        <item x="1081"/>
        <item x="1079"/>
        <item x="23"/>
        <item x="152"/>
        <item x="1209"/>
        <item x="987"/>
        <item x="1126"/>
        <item x="1219"/>
        <item x="1055"/>
        <item x="633"/>
        <item x="1047"/>
        <item x="994"/>
        <item x="579"/>
        <item x="511"/>
        <item x="124"/>
        <item x="852"/>
        <item x="31"/>
        <item x="84"/>
        <item x="1237"/>
        <item x="1069"/>
        <item x="520"/>
        <item x="239"/>
        <item x="392"/>
        <item x="931"/>
        <item x="456"/>
        <item x="284"/>
        <item x="743"/>
        <item x="860"/>
        <item x="1050"/>
        <item x="808"/>
        <item x="765"/>
        <item x="109"/>
        <item x="532"/>
        <item x="1238"/>
        <item x="189"/>
        <item x="547"/>
        <item x="822"/>
        <item x="265"/>
        <item x="811"/>
        <item x="932"/>
        <item x="273"/>
        <item x="503"/>
        <item x="1041"/>
        <item x="873"/>
        <item x="1164"/>
        <item x="658"/>
        <item x="208"/>
        <item x="1173"/>
        <item x="600"/>
        <item x="850"/>
        <item x="947"/>
        <item x="115"/>
        <item x="469"/>
        <item x="702"/>
        <item x="346"/>
        <item x="187"/>
        <item x="1088"/>
        <item x="352"/>
        <item x="890"/>
        <item x="737"/>
        <item x="550"/>
        <item x="901"/>
        <item x="884"/>
        <item x="253"/>
        <item x="762"/>
        <item x="1013"/>
        <item x="186"/>
        <item x="6"/>
        <item x="447"/>
        <item x="909"/>
        <item x="877"/>
        <item x="1130"/>
        <item x="383"/>
        <item x="1012"/>
        <item x="269"/>
        <item x="728"/>
        <item x="682"/>
        <item x="317"/>
        <item x="211"/>
        <item x="54"/>
        <item x="778"/>
        <item x="40"/>
        <item x="1201"/>
        <item x="521"/>
        <item x="1123"/>
        <item x="1120"/>
        <item x="52"/>
        <item x="151"/>
        <item x="108"/>
        <item x="820"/>
        <item x="1015"/>
        <item x="1005"/>
        <item x="396"/>
        <item x="331"/>
        <item x="21"/>
        <item x="1218"/>
        <item x="146"/>
        <item x="915"/>
        <item x="689"/>
        <item x="856"/>
        <item x="401"/>
        <item x="834"/>
        <item x="1076"/>
        <item x="698"/>
        <item x="1118"/>
        <item x="916"/>
        <item x="740"/>
        <item x="786"/>
        <item x="205"/>
        <item x="1169"/>
        <item x="599"/>
        <item x="139"/>
        <item x="1045"/>
        <item x="541"/>
        <item x="176"/>
        <item x="944"/>
        <item x="1138"/>
        <item x="885"/>
        <item x="996"/>
        <item x="688"/>
        <item x="840"/>
        <item x="806"/>
        <item x="1021"/>
        <item x="1040"/>
        <item x="586"/>
        <item x="974"/>
        <item x="911"/>
        <item x="1003"/>
        <item x="1114"/>
        <item x="116"/>
        <item x="382"/>
        <item x="930"/>
        <item x="566"/>
        <item x="879"/>
        <item x="1036"/>
        <item x="804"/>
        <item x="1062"/>
        <item x="359"/>
        <item x="320"/>
        <item x="1019"/>
        <item x="722"/>
        <item x="126"/>
        <item x="531"/>
        <item x="506"/>
        <item x="1146"/>
        <item x="616"/>
        <item x="148"/>
        <item x="357"/>
        <item x="1051"/>
        <item x="876"/>
        <item x="2"/>
        <item x="174"/>
        <item x="178"/>
        <item x="1086"/>
        <item x="100"/>
        <item x="1067"/>
        <item x="1200"/>
        <item x="1093"/>
        <item x="483"/>
        <item x="1170"/>
        <item x="1077"/>
        <item x="610"/>
        <item x="862"/>
        <item x="782"/>
        <item x="70"/>
        <item x="110"/>
        <item x="157"/>
        <item x="631"/>
        <item x="729"/>
        <item x="741"/>
        <item x="1215"/>
        <item x="209"/>
        <item x="299"/>
        <item x="979"/>
        <item x="1058"/>
        <item x="612"/>
        <item x="864"/>
        <item x="440"/>
        <item x="752"/>
        <item x="791"/>
        <item x="394"/>
        <item x="895"/>
        <item x="326"/>
        <item x="292"/>
        <item x="141"/>
        <item x="1030"/>
        <item x="670"/>
        <item x="257"/>
        <item x="512"/>
        <item x="499"/>
        <item x="732"/>
        <item x="905"/>
        <item x="217"/>
        <item x="527"/>
        <item x="893"/>
        <item x="142"/>
        <item x="493"/>
        <item x="1066"/>
        <item x="1119"/>
        <item x="1203"/>
        <item x="848"/>
        <item x="1225"/>
        <item x="461"/>
        <item x="353"/>
        <item x="1078"/>
        <item x="113"/>
        <item x="1084"/>
        <item x="487"/>
        <item x="537"/>
        <item x="1235"/>
        <item x="1210"/>
        <item x="530"/>
        <item x="351"/>
        <item t="default"/>
      </items>
    </pivotField>
    <pivotField showAll="0" defaultSubtotal="0"/>
    <pivotField showAll="0" defaultSubtotal="0"/>
  </pivotFields>
  <rowFields count="1">
    <field x="11"/>
  </rowFields>
  <rowItems count="15">
    <i>
      <x v="26"/>
    </i>
    <i>
      <x v="96"/>
    </i>
    <i>
      <x v="165"/>
    </i>
    <i>
      <x v="233"/>
    </i>
    <i>
      <x v="809"/>
    </i>
    <i>
      <x v="825"/>
    </i>
    <i>
      <x v="872"/>
    </i>
    <i>
      <x v="920"/>
    </i>
    <i>
      <x v="955"/>
    </i>
    <i>
      <x v="1019"/>
    </i>
    <i>
      <x v="1057"/>
    </i>
    <i>
      <x v="1167"/>
    </i>
    <i>
      <x v="1193"/>
    </i>
    <i>
      <x v="1235"/>
    </i>
    <i t="grand">
      <x/>
    </i>
  </rowItems>
  <colItems count="1">
    <i/>
  </colItems>
  <pageFields count="2">
    <pageField fld="6" item="0" hier="-1"/>
    <pageField fld="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A000000}" name="Tabela dinâmica19" cacheId="8" applyNumberFormats="0" applyBorderFormats="0" applyFontFormats="0" applyPatternFormats="0" applyAlignmentFormats="0" applyWidthHeightFormats="1" dataCaption="Valores" updatedVersion="6" minRefreshableVersion="3" useAutoFormatting="1" itemPrintTitles="1" createdVersion="4" indent="0" outline="1" outlineData="1" multipleFieldFilters="0">
  <location ref="M202:M235" firstHeaderRow="1" firstDataRow="1" firstDataCol="1" rowPageCount="2" colPageCount="1"/>
  <pivotFields count="14">
    <pivotField showAll="0"/>
    <pivotField showAll="0"/>
    <pivotField showAll="0"/>
    <pivotField showAll="0"/>
    <pivotField showAll="0"/>
    <pivotField axis="axisPage" showAll="0">
      <items count="243">
        <item m="1" x="131"/>
        <item m="1" x="78"/>
        <item m="1" x="161"/>
        <item m="1" x="148"/>
        <item m="1" x="121"/>
        <item m="1" x="94"/>
        <item m="1" x="229"/>
        <item m="1" x="67"/>
        <item m="1" x="139"/>
        <item m="1" x="71"/>
        <item m="1" x="138"/>
        <item m="1" x="100"/>
        <item m="1" x="186"/>
        <item m="1" x="164"/>
        <item m="1" x="207"/>
        <item m="1" x="134"/>
        <item m="1" x="222"/>
        <item m="1" x="171"/>
        <item m="1" x="115"/>
        <item m="1" x="117"/>
        <item m="1" x="172"/>
        <item m="1" x="90"/>
        <item m="1" x="193"/>
        <item m="1" x="69"/>
        <item x="23"/>
        <item m="1" x="232"/>
        <item m="1" x="197"/>
        <item x="0"/>
        <item m="1" x="159"/>
        <item m="1" x="140"/>
        <item x="47"/>
        <item m="1" x="76"/>
        <item m="1" x="228"/>
        <item x="15"/>
        <item m="1" x="123"/>
        <item m="1" x="96"/>
        <item x="25"/>
        <item m="1" x="130"/>
        <item m="1" x="108"/>
        <item x="16"/>
        <item m="1" x="98"/>
        <item m="1" x="77"/>
        <item x="24"/>
        <item m="1" x="104"/>
        <item m="1" x="80"/>
        <item m="1" x="176"/>
        <item m="1" x="125"/>
        <item m="1" x="95"/>
        <item x="22"/>
        <item m="1" x="110"/>
        <item m="1" x="83"/>
        <item x="13"/>
        <item m="1" x="201"/>
        <item m="1" x="106"/>
        <item x="57"/>
        <item x="12"/>
        <item m="1" x="73"/>
        <item m="1" x="223"/>
        <item m="1" x="181"/>
        <item m="1" x="173"/>
        <item m="1" x="158"/>
        <item x="42"/>
        <item m="1" x="194"/>
        <item m="1" x="157"/>
        <item m="1" x="143"/>
        <item m="1" x="142"/>
        <item m="1" x="239"/>
        <item m="1" x="111"/>
        <item x="33"/>
        <item x="53"/>
        <item m="1" x="188"/>
        <item m="1" x="153"/>
        <item x="58"/>
        <item m="1" x="116"/>
        <item m="1" x="195"/>
        <item x="38"/>
        <item m="1" x="105"/>
        <item m="1" x="178"/>
        <item m="1" x="202"/>
        <item x="31"/>
        <item m="1" x="236"/>
        <item m="1" x="203"/>
        <item x="37"/>
        <item m="1" x="234"/>
        <item m="1" x="205"/>
        <item x="45"/>
        <item m="1" x="224"/>
        <item m="1" x="183"/>
        <item m="1" x="235"/>
        <item x="3"/>
        <item m="1" x="128"/>
        <item m="1" x="213"/>
        <item x="8"/>
        <item m="1" x="218"/>
        <item x="63"/>
        <item x="36"/>
        <item m="1" x="200"/>
        <item m="1" x="103"/>
        <item x="6"/>
        <item m="1" x="169"/>
        <item m="1" x="231"/>
        <item x="40"/>
        <item m="1" x="182"/>
        <item m="1" x="89"/>
        <item m="1" x="152"/>
        <item m="1" x="170"/>
        <item m="1" x="146"/>
        <item x="11"/>
        <item m="1" x="120"/>
        <item m="1" x="198"/>
        <item x="17"/>
        <item m="1" x="187"/>
        <item m="1" x="150"/>
        <item x="43"/>
        <item m="1" x="118"/>
        <item m="1" x="87"/>
        <item x="1"/>
        <item m="1" x="160"/>
        <item m="1" x="217"/>
        <item x="55"/>
        <item m="1" x="84"/>
        <item m="1" x="237"/>
        <item x="54"/>
        <item m="1" x="190"/>
        <item m="1" x="155"/>
        <item x="48"/>
        <item m="1" x="92"/>
        <item m="1" x="85"/>
        <item x="21"/>
        <item m="1" x="119"/>
        <item m="1" x="199"/>
        <item x="64"/>
        <item m="1" x="241"/>
        <item x="14"/>
        <item m="1" x="167"/>
        <item m="1" x="144"/>
        <item x="26"/>
        <item m="1" x="168"/>
        <item m="1" x="145"/>
        <item m="1" x="154"/>
        <item x="29"/>
        <item m="1" x="147"/>
        <item m="1" x="129"/>
        <item x="19"/>
        <item m="1" x="126"/>
        <item m="1" x="97"/>
        <item x="9"/>
        <item m="1" x="133"/>
        <item x="61"/>
        <item x="51"/>
        <item m="1" x="88"/>
        <item m="1" x="70"/>
        <item x="32"/>
        <item x="10"/>
        <item m="1" x="109"/>
        <item m="1" x="81"/>
        <item x="4"/>
        <item m="1" x="141"/>
        <item m="1" x="240"/>
        <item m="1" x="72"/>
        <item x="20"/>
        <item m="1" x="74"/>
        <item m="1" x="225"/>
        <item x="18"/>
        <item m="1" x="219"/>
        <item m="1" x="180"/>
        <item x="52"/>
        <item m="1" x="127"/>
        <item m="1" x="101"/>
        <item x="7"/>
        <item m="1" x="226"/>
        <item m="1" x="122"/>
        <item x="59"/>
        <item m="1" x="124"/>
        <item m="1" x="209"/>
        <item x="41"/>
        <item m="1" x="91"/>
        <item m="1" x="75"/>
        <item x="2"/>
        <item m="1" x="184"/>
        <item m="1" x="151"/>
        <item x="44"/>
        <item m="1" x="215"/>
        <item m="1" x="174"/>
        <item m="1" x="214"/>
        <item m="1" x="238"/>
        <item m="1" x="206"/>
        <item x="34"/>
        <item m="1" x="192"/>
        <item m="1" x="156"/>
        <item x="35"/>
        <item m="1" x="136"/>
        <item m="1" x="112"/>
        <item x="39"/>
        <item m="1" x="135"/>
        <item m="1" x="113"/>
        <item x="27"/>
        <item m="1" x="66"/>
        <item x="62"/>
        <item x="49"/>
        <item m="1" x="211"/>
        <item m="1" x="163"/>
        <item m="1" x="165"/>
        <item m="1" x="162"/>
        <item m="1" x="86"/>
        <item x="28"/>
        <item m="1" x="212"/>
        <item m="1" x="166"/>
        <item x="50"/>
        <item m="1" x="185"/>
        <item m="1" x="149"/>
        <item m="1" x="175"/>
        <item m="1" x="204"/>
        <item m="1" x="230"/>
        <item m="1" x="196"/>
        <item m="1" x="102"/>
        <item m="1" x="227"/>
        <item m="1" x="189"/>
        <item m="1" x="137"/>
        <item m="1" x="82"/>
        <item m="1" x="233"/>
        <item x="46"/>
        <item m="1" x="132"/>
        <item m="1" x="220"/>
        <item m="1" x="93"/>
        <item x="30"/>
        <item m="1" x="221"/>
        <item m="1" x="177"/>
        <item x="5"/>
        <item m="1" x="107"/>
        <item m="1" x="179"/>
        <item x="60"/>
        <item m="1" x="191"/>
        <item m="1" x="99"/>
        <item m="1" x="210"/>
        <item m="1" x="208"/>
        <item m="1" x="114"/>
        <item x="56"/>
        <item m="1" x="216"/>
        <item m="1" x="79"/>
        <item m="1" x="68"/>
        <item m="1" x="65"/>
        <item t="default"/>
      </items>
    </pivotField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numFmtId="165" showAll="0"/>
    <pivotField axis="axisRow" numFmtId="166" showAll="0">
      <items count="1252">
        <item x="42"/>
        <item x="828"/>
        <item x="63"/>
        <item x="94"/>
        <item x="446"/>
        <item x="92"/>
        <item x="58"/>
        <item x="288"/>
        <item x="437"/>
        <item x="312"/>
        <item x="249"/>
        <item x="919"/>
        <item x="201"/>
        <item x="560"/>
        <item x="444"/>
        <item x="443"/>
        <item x="577"/>
        <item x="717"/>
        <item x="329"/>
        <item x="774"/>
        <item x="373"/>
        <item x="131"/>
        <item x="817"/>
        <item x="539"/>
        <item x="169"/>
        <item x="293"/>
        <item x="404"/>
        <item x="387"/>
        <item x="1092"/>
        <item x="121"/>
        <item x="490"/>
        <item x="710"/>
        <item x="435"/>
        <item x="1143"/>
        <item x="474"/>
        <item x="1112"/>
        <item x="686"/>
        <item x="196"/>
        <item x="371"/>
        <item x="341"/>
        <item x="166"/>
        <item x="928"/>
        <item x="985"/>
        <item x="248"/>
        <item x="419"/>
        <item x="77"/>
        <item x="1089"/>
        <item x="315"/>
        <item x="1216"/>
        <item x="69"/>
        <item x="646"/>
        <item x="899"/>
        <item x="170"/>
        <item x="59"/>
        <item x="222"/>
        <item x="438"/>
        <item x="471"/>
        <item x="712"/>
        <item x="870"/>
        <item x="264"/>
        <item x="694"/>
        <item x="61"/>
        <item x="168"/>
        <item x="584"/>
        <item x="472"/>
        <item x="685"/>
        <item x="912"/>
        <item x="507"/>
        <item x="276"/>
        <item x="197"/>
        <item x="172"/>
        <item x="789"/>
        <item x="76"/>
        <item x="611"/>
        <item x="432"/>
        <item x="794"/>
        <item x="309"/>
        <item x="538"/>
        <item x="338"/>
        <item x="639"/>
        <item x="297"/>
        <item x="565"/>
        <item x="510"/>
        <item x="496"/>
        <item x="145"/>
        <item x="628"/>
        <item x="133"/>
        <item x="221"/>
        <item x="389"/>
        <item x="1144"/>
        <item x="625"/>
        <item x="606"/>
        <item x="655"/>
        <item x="473"/>
        <item x="64"/>
        <item x="290"/>
        <item x="638"/>
        <item x="343"/>
        <item x="1022"/>
        <item x="122"/>
        <item x="49"/>
        <item x="185"/>
        <item x="924"/>
        <item x="598"/>
        <item x="630"/>
        <item x="614"/>
        <item x="19"/>
        <item x="300"/>
        <item x="968"/>
        <item x="781"/>
        <item x="1034"/>
        <item x="810"/>
        <item x="416"/>
        <item x="272"/>
        <item x="564"/>
        <item x="602"/>
        <item x="267"/>
        <item x="421"/>
        <item x="67"/>
        <item x="441"/>
        <item x="240"/>
        <item x="287"/>
        <item x="970"/>
        <item x="965"/>
        <item x="770"/>
        <item x="960"/>
        <item x="659"/>
        <item x="724"/>
        <item x="780"/>
        <item x="199"/>
        <item x="652"/>
        <item x="79"/>
        <item x="681"/>
        <item x="107"/>
        <item x="35"/>
        <item x="819"/>
        <item x="559"/>
        <item x="442"/>
        <item x="464"/>
        <item x="601"/>
        <item x="78"/>
        <item x="450"/>
        <item x="505"/>
        <item x="11"/>
        <item x="647"/>
        <item x="705"/>
        <item x="62"/>
        <item x="1186"/>
        <item x="942"/>
        <item x="236"/>
        <item x="649"/>
        <item x="135"/>
        <item x="12"/>
        <item x="1087"/>
        <item x="676"/>
        <item x="980"/>
        <item x="807"/>
        <item x="306"/>
        <item x="627"/>
        <item x="307"/>
        <item x="424"/>
        <item x="29"/>
        <item x="20"/>
        <item x="95"/>
        <item x="397"/>
        <item x="89"/>
        <item x="231"/>
        <item x="39"/>
        <item x="707"/>
        <item x="47"/>
        <item x="337"/>
        <item x="17"/>
        <item x="55"/>
        <item x="622"/>
        <item x="844"/>
        <item x="304"/>
        <item x="71"/>
        <item x="311"/>
        <item x="227"/>
        <item x="226"/>
        <item x="453"/>
        <item x="160"/>
        <item x="975"/>
        <item x="348"/>
        <item x="656"/>
        <item x="370"/>
        <item x="637"/>
        <item x="1230"/>
        <item x="403"/>
        <item x="459"/>
        <item x="75"/>
        <item x="53"/>
        <item x="883"/>
        <item x="65"/>
        <item x="454"/>
        <item x="103"/>
        <item x="1104"/>
        <item x="629"/>
        <item x="1226"/>
        <item x="114"/>
        <item x="841"/>
        <item x="603"/>
        <item x="219"/>
        <item x="596"/>
        <item x="983"/>
        <item x="426"/>
        <item x="866"/>
        <item x="281"/>
        <item x="246"/>
        <item x="1204"/>
        <item x="1174"/>
        <item x="881"/>
        <item x="298"/>
        <item x="904"/>
        <item x="224"/>
        <item x="202"/>
        <item x="955"/>
        <item x="25"/>
        <item x="32"/>
        <item x="776"/>
        <item x="8"/>
        <item x="1221"/>
        <item x="1213"/>
        <item x="350"/>
        <item x="296"/>
        <item x="517"/>
        <item x="480"/>
        <item x="391"/>
        <item x="939"/>
        <item x="1159"/>
        <item x="234"/>
        <item x="27"/>
        <item x="667"/>
        <item x="112"/>
        <item x="497"/>
        <item x="1177"/>
        <item x="1027"/>
        <item x="191"/>
        <item x="509"/>
        <item x="535"/>
        <item x="362"/>
        <item x="617"/>
        <item x="1044"/>
        <item x="488"/>
        <item x="692"/>
        <item x="1233"/>
        <item x="1061"/>
        <item x="721"/>
        <item x="567"/>
        <item x="514"/>
        <item x="529"/>
        <item x="463"/>
        <item x="621"/>
        <item x="123"/>
        <item x="50"/>
        <item x="516"/>
        <item x="548"/>
        <item x="709"/>
        <item x="1158"/>
        <item x="38"/>
        <item x="683"/>
        <item x="242"/>
        <item x="891"/>
        <item x="695"/>
        <item x="813"/>
        <item x="672"/>
        <item x="1025"/>
        <item x="923"/>
        <item x="967"/>
        <item x="1141"/>
        <item x="218"/>
        <item x="97"/>
        <item x="1136"/>
        <item x="173"/>
        <item x="1127"/>
        <item x="261"/>
        <item x="950"/>
        <item x="356"/>
        <item x="906"/>
        <item x="9"/>
        <item x="830"/>
        <item x="754"/>
        <item x="858"/>
        <item x="963"/>
        <item x="653"/>
        <item x="832"/>
        <item x="744"/>
        <item x="361"/>
        <item x="215"/>
        <item x="571"/>
        <item x="340"/>
        <item x="711"/>
        <item x="88"/>
        <item x="330"/>
        <item x="713"/>
        <item x="22"/>
        <item x="165"/>
        <item x="997"/>
        <item x="783"/>
        <item x="697"/>
        <item x="36"/>
        <item x="1166"/>
        <item x="182"/>
        <item x="414"/>
        <item x="1139"/>
        <item x="295"/>
        <item x="953"/>
        <item x="1156"/>
        <item x="1098"/>
        <item x="384"/>
        <item x="136"/>
        <item x="1060"/>
        <item x="1154"/>
        <item x="936"/>
        <item x="1149"/>
        <item x="153"/>
        <item x="1248"/>
        <item x="500"/>
        <item x="486"/>
        <item x="981"/>
        <item x="524"/>
        <item x="376"/>
        <item x="838"/>
        <item x="851"/>
        <item x="423"/>
        <item x="569"/>
        <item x="410"/>
        <item x="99"/>
        <item x="1162"/>
        <item x="1042"/>
        <item x="700"/>
        <item x="327"/>
        <item x="251"/>
        <item x="522"/>
        <item x="1"/>
        <item x="526"/>
        <item x="1239"/>
        <item x="407"/>
        <item x="846"/>
        <item x="344"/>
        <item x="324"/>
        <item x="379"/>
        <item x="634"/>
        <item x="635"/>
        <item x="233"/>
        <item x="1033"/>
        <item x="956"/>
        <item x="1224"/>
        <item x="445"/>
        <item x="282"/>
        <item x="81"/>
        <item x="408"/>
        <item x="313"/>
        <item x="766"/>
        <item x="626"/>
        <item x="342"/>
        <item x="485"/>
        <item x="518"/>
        <item x="198"/>
        <item x="10"/>
        <item x="1160"/>
        <item x="708"/>
        <item x="570"/>
        <item x="18"/>
        <item x="498"/>
        <item x="831"/>
        <item x="966"/>
        <item x="216"/>
        <item x="1140"/>
        <item x="1083"/>
        <item x="1142"/>
        <item x="363"/>
        <item x="1024"/>
        <item x="508"/>
        <item x="1137"/>
        <item x="704"/>
        <item x="1152"/>
        <item x="973"/>
        <item x="228"/>
        <item x="1135"/>
        <item x="1229"/>
        <item x="380"/>
        <item x="922"/>
        <item x="413"/>
        <item x="902"/>
        <item x="406"/>
        <item x="262"/>
        <item x="247"/>
        <item x="949"/>
        <item x="1121"/>
        <item x="289"/>
        <item x="699"/>
        <item x="798"/>
        <item x="37"/>
        <item x="775"/>
        <item x="946"/>
        <item x="33"/>
        <item x="1125"/>
        <item x="845"/>
        <item x="385"/>
        <item x="588"/>
        <item x="325"/>
        <item x="523"/>
        <item x="926"/>
        <item x="98"/>
        <item x="745"/>
        <item x="654"/>
        <item x="333"/>
        <item x="339"/>
        <item x="880"/>
        <item x="833"/>
        <item x="515"/>
        <item x="316"/>
        <item x="1187"/>
        <item x="875"/>
        <item x="1165"/>
        <item x="328"/>
        <item x="1000"/>
        <item x="120"/>
        <item x="207"/>
        <item x="894"/>
        <item x="349"/>
        <item x="1222"/>
        <item x="619"/>
        <item x="48"/>
        <item x="171"/>
        <item x="1179"/>
        <item x="998"/>
        <item x="607"/>
        <item x="1148"/>
        <item x="849"/>
        <item x="319"/>
        <item x="615"/>
        <item x="1241"/>
        <item x="1245"/>
        <item x="640"/>
        <item x="68"/>
        <item x="962"/>
        <item x="478"/>
        <item x="1035"/>
        <item x="175"/>
        <item x="842"/>
        <item x="1178"/>
        <item x="1004"/>
        <item x="992"/>
        <item x="93"/>
        <item x="1029"/>
        <item x="580"/>
        <item x="759"/>
        <item x="1074"/>
        <item x="594"/>
        <item x="305"/>
        <item x="278"/>
        <item x="86"/>
        <item x="366"/>
        <item x="134"/>
        <item x="72"/>
        <item x="56"/>
        <item x="1113"/>
        <item x="1072"/>
        <item x="1196"/>
        <item x="597"/>
        <item x="243"/>
        <item x="865"/>
        <item x="1011"/>
        <item x="585"/>
        <item x="680"/>
        <item x="458"/>
        <item x="977"/>
        <item x="358"/>
        <item x="14"/>
        <item x="1103"/>
        <item x="43"/>
        <item x="805"/>
        <item x="825"/>
        <item x="223"/>
        <item x="452"/>
        <item x="918"/>
        <item x="534"/>
        <item x="557"/>
        <item x="1057"/>
        <item x="982"/>
        <item x="693"/>
        <item x="1105"/>
        <item x="552"/>
        <item x="910"/>
        <item x="1026"/>
        <item x="809"/>
        <item x="347"/>
        <item x="203"/>
        <item x="921"/>
        <item x="455"/>
        <item x="336"/>
        <item x="1157"/>
        <item x="1206"/>
        <item x="477"/>
        <item x="1234"/>
        <item x="590"/>
        <item x="937"/>
        <item x="255"/>
        <item x="415"/>
        <item x="1063"/>
        <item x="360"/>
        <item x="1007"/>
        <item x="30"/>
        <item x="41"/>
        <item x="799"/>
        <item x="1124"/>
        <item x="460"/>
        <item x="96"/>
        <item x="402"/>
        <item x="943"/>
        <item x="26"/>
        <item x="785"/>
        <item x="468"/>
        <item x="553"/>
        <item x="863"/>
        <item x="256"/>
        <item x="1147"/>
        <item x="180"/>
        <item x="867"/>
        <item x="1091"/>
        <item x="252"/>
        <item x="823"/>
        <item x="715"/>
        <item x="277"/>
        <item x="285"/>
        <item x="739"/>
        <item x="941"/>
        <item x="24"/>
        <item x="787"/>
        <item x="855"/>
        <item x="16"/>
        <item x="431"/>
        <item x="835"/>
        <item x="940"/>
        <item x="673"/>
        <item x="581"/>
        <item x="1028"/>
        <item x="1217"/>
        <item x="230"/>
        <item x="1031"/>
        <item x="897"/>
        <item x="969"/>
        <item x="1006"/>
        <item x="1101"/>
        <item x="818"/>
        <item x="816"/>
        <item x="434"/>
        <item x="232"/>
        <item x="995"/>
        <item x="972"/>
        <item x="872"/>
        <item x="260"/>
        <item x="750"/>
        <item x="220"/>
        <item x="489"/>
        <item x="280"/>
        <item x="1110"/>
        <item x="792"/>
        <item x="908"/>
        <item x="733"/>
        <item x="462"/>
        <item x="554"/>
        <item x="275"/>
        <item x="1085"/>
        <item x="0"/>
        <item x="1097"/>
        <item x="796"/>
        <item x="181"/>
        <item x="735"/>
        <item x="193"/>
        <item x="183"/>
        <item x="310"/>
        <item x="335"/>
        <item x="935"/>
        <item x="853"/>
        <item x="1065"/>
        <item x="286"/>
        <item x="563"/>
        <item x="874"/>
        <item x="90"/>
        <item x="1010"/>
        <item x="988"/>
        <item x="101"/>
        <item x="555"/>
        <item x="613"/>
        <item x="34"/>
        <item x="105"/>
        <item x="156"/>
        <item x="562"/>
        <item x="961"/>
        <item x="991"/>
        <item x="1193"/>
        <item x="583"/>
        <item x="691"/>
        <item x="1192"/>
        <item x="1133"/>
        <item x="592"/>
        <item x="245"/>
        <item x="206"/>
        <item x="648"/>
        <item x="1016"/>
        <item x="836"/>
        <item x="549"/>
        <item x="1205"/>
        <item x="409"/>
        <item x="668"/>
        <item x="125"/>
        <item x="878"/>
        <item x="436"/>
        <item x="618"/>
        <item x="948"/>
        <item x="1038"/>
        <item x="763"/>
        <item x="925"/>
        <item x="814"/>
        <item x="999"/>
        <item x="200"/>
        <item x="933"/>
        <item x="375"/>
        <item x="80"/>
        <item x="1109"/>
        <item x="495"/>
        <item x="801"/>
        <item x="767"/>
        <item x="190"/>
        <item x="15"/>
        <item x="706"/>
        <item x="475"/>
        <item x="479"/>
        <item x="332"/>
        <item x="761"/>
        <item x="138"/>
        <item x="386"/>
        <item x="502"/>
        <item x="718"/>
        <item x="917"/>
        <item x="364"/>
        <item x="302"/>
        <item x="179"/>
        <item x="957"/>
        <item x="322"/>
        <item x="429"/>
        <item x="492"/>
        <item x="1244"/>
        <item x="381"/>
        <item x="314"/>
        <item x="772"/>
        <item x="263"/>
        <item x="1185"/>
        <item x="1183"/>
        <item x="525"/>
        <item x="374"/>
        <item x="1197"/>
        <item x="1049"/>
        <item x="1167"/>
        <item x="465"/>
        <item x="422"/>
        <item x="568"/>
        <item x="400"/>
        <item x="1212"/>
        <item x="760"/>
        <item x="719"/>
        <item x="73"/>
        <item x="388"/>
        <item x="847"/>
        <item x="60"/>
        <item x="748"/>
        <item x="857"/>
        <item x="418"/>
        <item x="238"/>
        <item x="301"/>
        <item x="1161"/>
        <item x="900"/>
        <item x="578"/>
        <item x="536"/>
        <item x="714"/>
        <item x="651"/>
        <item x="1243"/>
        <item x="82"/>
        <item x="1182"/>
        <item x="859"/>
        <item x="812"/>
        <item x="802"/>
        <item x="393"/>
        <item x="609"/>
        <item x="1163"/>
        <item x="129"/>
        <item x="795"/>
        <item x="1199"/>
        <item x="1108"/>
        <item x="954"/>
        <item x="696"/>
        <item x="1231"/>
        <item x="886"/>
        <item x="1099"/>
        <item x="1175"/>
        <item x="1181"/>
        <item x="494"/>
        <item x="128"/>
        <item x="1122"/>
        <item x="542"/>
        <item x="674"/>
        <item x="623"/>
        <item x="1208"/>
        <item x="237"/>
        <item x="1014"/>
        <item x="888"/>
        <item x="734"/>
        <item x="147"/>
        <item x="821"/>
        <item x="132"/>
        <item x="632"/>
        <item x="144"/>
        <item x="677"/>
        <item x="1188"/>
        <item x="399"/>
        <item x="1046"/>
        <item x="1073"/>
        <item x="573"/>
        <item x="604"/>
        <item x="730"/>
        <item x="1150"/>
        <item x="788"/>
        <item x="1052"/>
        <item x="430"/>
        <item x="575"/>
        <item x="195"/>
        <item x="903"/>
        <item x="4"/>
        <item x="130"/>
        <item x="1240"/>
        <item x="140"/>
        <item x="540"/>
        <item x="484"/>
        <item x="959"/>
        <item x="1223"/>
        <item x="1198"/>
        <item x="660"/>
        <item x="593"/>
        <item x="747"/>
        <item x="1129"/>
        <item x="1189"/>
        <item x="839"/>
        <item x="556"/>
        <item x="159"/>
        <item x="143"/>
        <item x="271"/>
        <item x="482"/>
        <item x="355"/>
        <item x="543"/>
        <item x="989"/>
        <item x="127"/>
        <item x="1106"/>
        <item x="162"/>
        <item x="589"/>
        <item x="1195"/>
        <item x="412"/>
        <item x="869"/>
        <item x="1009"/>
        <item x="1211"/>
        <item x="466"/>
        <item x="119"/>
        <item x="561"/>
        <item x="773"/>
        <item x="321"/>
        <item x="481"/>
        <item x="914"/>
        <item x="958"/>
        <item x="768"/>
        <item x="155"/>
        <item x="411"/>
        <item x="428"/>
        <item x="51"/>
        <item x="184"/>
        <item x="868"/>
        <item x="345"/>
        <item x="308"/>
        <item x="1008"/>
        <item x="964"/>
        <item x="513"/>
        <item x="971"/>
        <item x="1249"/>
        <item x="771"/>
        <item x="491"/>
        <item x="1155"/>
        <item x="591"/>
        <item x="467"/>
        <item x="587"/>
        <item x="742"/>
        <item x="102"/>
        <item x="323"/>
        <item x="608"/>
        <item x="892"/>
        <item x="318"/>
        <item x="716"/>
        <item x="736"/>
        <item x="990"/>
        <item x="723"/>
        <item x="726"/>
        <item x="1227"/>
        <item x="861"/>
        <item x="1111"/>
        <item x="669"/>
        <item x="368"/>
        <item x="645"/>
        <item x="1037"/>
        <item x="938"/>
        <item x="1071"/>
        <item x="757"/>
        <item x="882"/>
        <item x="1202"/>
        <item x="1220"/>
        <item x="1172"/>
        <item x="417"/>
        <item x="934"/>
        <item x="824"/>
        <item x="1151"/>
        <item x="1068"/>
        <item x="1171"/>
        <item x="664"/>
        <item x="662"/>
        <item x="803"/>
        <item x="104"/>
        <item x="1064"/>
        <item x="887"/>
        <item x="976"/>
        <item x="1190"/>
        <item x="163"/>
        <item x="448"/>
        <item x="777"/>
        <item x="829"/>
        <item x="254"/>
        <item x="1107"/>
        <item x="1054"/>
        <item x="582"/>
        <item x="279"/>
        <item x="28"/>
        <item x="703"/>
        <item x="369"/>
        <item x="91"/>
        <item x="1180"/>
        <item x="192"/>
        <item x="642"/>
        <item x="154"/>
        <item x="1228"/>
        <item x="1116"/>
        <item x="1242"/>
        <item x="85"/>
        <item x="1134"/>
        <item x="1070"/>
        <item x="749"/>
        <item x="451"/>
        <item x="1246"/>
        <item x="427"/>
        <item x="334"/>
        <item x="545"/>
        <item x="291"/>
        <item x="595"/>
        <item x="572"/>
        <item x="1032"/>
        <item x="920"/>
        <item x="83"/>
        <item x="1094"/>
        <item x="769"/>
        <item x="636"/>
        <item x="1048"/>
        <item x="235"/>
        <item x="1082"/>
        <item x="1184"/>
        <item x="671"/>
        <item x="118"/>
        <item x="784"/>
        <item x="137"/>
        <item x="5"/>
        <item x="250"/>
        <item x="377"/>
        <item x="843"/>
        <item x="544"/>
        <item x="756"/>
        <item x="898"/>
        <item x="150"/>
        <item x="164"/>
        <item x="827"/>
        <item x="194"/>
        <item x="952"/>
        <item x="433"/>
        <item x="1095"/>
        <item x="1018"/>
        <item x="666"/>
        <item x="1090"/>
        <item x="167"/>
        <item x="663"/>
        <item x="661"/>
        <item x="449"/>
        <item x="1145"/>
        <item x="1247"/>
        <item x="657"/>
        <item x="158"/>
        <item x="1100"/>
        <item x="476"/>
        <item x="797"/>
        <item x="258"/>
        <item x="372"/>
        <item x="1023"/>
        <item x="624"/>
        <item x="993"/>
        <item x="1191"/>
        <item x="546"/>
        <item x="1250"/>
        <item x="66"/>
        <item x="457"/>
        <item x="929"/>
        <item x="951"/>
        <item x="390"/>
        <item x="753"/>
        <item x="793"/>
        <item x="1236"/>
        <item x="574"/>
        <item x="74"/>
        <item x="266"/>
        <item x="274"/>
        <item x="720"/>
        <item x="45"/>
        <item x="149"/>
        <item x="1131"/>
        <item x="1232"/>
        <item x="1080"/>
        <item x="1207"/>
        <item x="731"/>
        <item x="725"/>
        <item x="1056"/>
        <item x="44"/>
        <item x="294"/>
        <item x="504"/>
        <item x="837"/>
        <item x="425"/>
        <item x="439"/>
        <item x="1194"/>
        <item x="1059"/>
        <item x="1168"/>
        <item x="270"/>
        <item x="643"/>
        <item x="3"/>
        <item x="225"/>
        <item x="533"/>
        <item x="871"/>
        <item x="800"/>
        <item x="214"/>
        <item x="7"/>
        <item x="790"/>
        <item x="210"/>
        <item x="241"/>
        <item x="204"/>
        <item x="111"/>
        <item x="751"/>
        <item x="1128"/>
        <item x="1176"/>
        <item x="779"/>
        <item x="528"/>
        <item x="854"/>
        <item x="687"/>
        <item x="106"/>
        <item x="984"/>
        <item x="405"/>
        <item x="365"/>
        <item x="1053"/>
        <item x="1102"/>
        <item x="675"/>
        <item x="519"/>
        <item x="978"/>
        <item x="1043"/>
        <item x="679"/>
        <item x="1020"/>
        <item x="746"/>
        <item x="229"/>
        <item x="758"/>
        <item x="354"/>
        <item x="927"/>
        <item x="576"/>
        <item x="738"/>
        <item x="1001"/>
        <item x="1115"/>
        <item x="395"/>
        <item x="117"/>
        <item x="644"/>
        <item x="177"/>
        <item x="188"/>
        <item x="690"/>
        <item x="684"/>
        <item x="764"/>
        <item x="87"/>
        <item x="161"/>
        <item x="1002"/>
        <item x="378"/>
        <item x="1153"/>
        <item x="398"/>
        <item x="913"/>
        <item x="1117"/>
        <item x="815"/>
        <item x="46"/>
        <item x="268"/>
        <item x="212"/>
        <item x="889"/>
        <item x="620"/>
        <item x="1214"/>
        <item x="259"/>
        <item x="501"/>
        <item x="678"/>
        <item x="605"/>
        <item x="470"/>
        <item x="303"/>
        <item x="986"/>
        <item x="1039"/>
        <item x="244"/>
        <item x="945"/>
        <item x="650"/>
        <item x="727"/>
        <item x="1075"/>
        <item x="558"/>
        <item x="1132"/>
        <item x="755"/>
        <item x="13"/>
        <item x="907"/>
        <item x="551"/>
        <item x="1096"/>
        <item x="1017"/>
        <item x="826"/>
        <item x="283"/>
        <item x="213"/>
        <item x="641"/>
        <item x="665"/>
        <item x="420"/>
        <item x="367"/>
        <item x="896"/>
        <item x="57"/>
        <item x="701"/>
        <item x="1081"/>
        <item x="1079"/>
        <item x="23"/>
        <item x="152"/>
        <item x="1209"/>
        <item x="987"/>
        <item x="1126"/>
        <item x="1219"/>
        <item x="1055"/>
        <item x="633"/>
        <item x="1047"/>
        <item x="994"/>
        <item x="579"/>
        <item x="511"/>
        <item x="124"/>
        <item x="852"/>
        <item x="31"/>
        <item x="84"/>
        <item x="1237"/>
        <item x="1069"/>
        <item x="520"/>
        <item x="239"/>
        <item x="392"/>
        <item x="931"/>
        <item x="456"/>
        <item x="284"/>
        <item x="743"/>
        <item x="860"/>
        <item x="1050"/>
        <item x="808"/>
        <item x="765"/>
        <item x="109"/>
        <item x="532"/>
        <item x="1238"/>
        <item x="189"/>
        <item x="547"/>
        <item x="822"/>
        <item x="265"/>
        <item x="811"/>
        <item x="932"/>
        <item x="273"/>
        <item x="503"/>
        <item x="1041"/>
        <item x="873"/>
        <item x="1164"/>
        <item x="658"/>
        <item x="208"/>
        <item x="1173"/>
        <item x="600"/>
        <item x="850"/>
        <item x="947"/>
        <item x="115"/>
        <item x="469"/>
        <item x="702"/>
        <item x="346"/>
        <item x="187"/>
        <item x="1088"/>
        <item x="352"/>
        <item x="890"/>
        <item x="737"/>
        <item x="550"/>
        <item x="901"/>
        <item x="884"/>
        <item x="253"/>
        <item x="762"/>
        <item x="1013"/>
        <item x="186"/>
        <item x="6"/>
        <item x="447"/>
        <item x="909"/>
        <item x="877"/>
        <item x="1130"/>
        <item x="383"/>
        <item x="1012"/>
        <item x="269"/>
        <item x="728"/>
        <item x="682"/>
        <item x="317"/>
        <item x="211"/>
        <item x="54"/>
        <item x="778"/>
        <item x="40"/>
        <item x="1201"/>
        <item x="521"/>
        <item x="1123"/>
        <item x="1120"/>
        <item x="52"/>
        <item x="151"/>
        <item x="108"/>
        <item x="820"/>
        <item x="1015"/>
        <item x="1005"/>
        <item x="396"/>
        <item x="331"/>
        <item x="21"/>
        <item x="1218"/>
        <item x="146"/>
        <item x="915"/>
        <item x="689"/>
        <item x="856"/>
        <item x="401"/>
        <item x="834"/>
        <item x="1076"/>
        <item x="698"/>
        <item x="1118"/>
        <item x="916"/>
        <item x="740"/>
        <item x="786"/>
        <item x="205"/>
        <item x="1169"/>
        <item x="599"/>
        <item x="139"/>
        <item x="1045"/>
        <item x="541"/>
        <item x="176"/>
        <item x="944"/>
        <item x="1138"/>
        <item x="885"/>
        <item x="996"/>
        <item x="688"/>
        <item x="840"/>
        <item x="806"/>
        <item x="1021"/>
        <item x="1040"/>
        <item x="586"/>
        <item x="974"/>
        <item x="911"/>
        <item x="1003"/>
        <item x="1114"/>
        <item x="116"/>
        <item x="382"/>
        <item x="930"/>
        <item x="566"/>
        <item x="879"/>
        <item x="1036"/>
        <item x="804"/>
        <item x="1062"/>
        <item x="359"/>
        <item x="320"/>
        <item x="1019"/>
        <item x="722"/>
        <item x="126"/>
        <item x="531"/>
        <item x="506"/>
        <item x="1146"/>
        <item x="616"/>
        <item x="148"/>
        <item x="357"/>
        <item x="1051"/>
        <item x="876"/>
        <item x="2"/>
        <item x="174"/>
        <item x="178"/>
        <item x="1086"/>
        <item x="100"/>
        <item x="1067"/>
        <item x="1200"/>
        <item x="1093"/>
        <item x="483"/>
        <item x="1170"/>
        <item x="1077"/>
        <item x="610"/>
        <item x="862"/>
        <item x="782"/>
        <item x="70"/>
        <item x="110"/>
        <item x="157"/>
        <item x="631"/>
        <item x="729"/>
        <item x="741"/>
        <item x="1215"/>
        <item x="209"/>
        <item x="299"/>
        <item x="979"/>
        <item x="1058"/>
        <item x="612"/>
        <item x="864"/>
        <item x="440"/>
        <item x="752"/>
        <item x="791"/>
        <item x="394"/>
        <item x="895"/>
        <item x="326"/>
        <item x="292"/>
        <item x="141"/>
        <item x="1030"/>
        <item x="670"/>
        <item x="257"/>
        <item x="512"/>
        <item x="499"/>
        <item x="732"/>
        <item x="905"/>
        <item x="217"/>
        <item x="527"/>
        <item x="893"/>
        <item x="142"/>
        <item x="493"/>
        <item x="1066"/>
        <item x="1119"/>
        <item x="1203"/>
        <item x="848"/>
        <item x="1225"/>
        <item x="461"/>
        <item x="353"/>
        <item x="1078"/>
        <item x="113"/>
        <item x="1084"/>
        <item x="487"/>
        <item x="537"/>
        <item x="1235"/>
        <item x="1210"/>
        <item x="530"/>
        <item x="351"/>
        <item t="default"/>
      </items>
    </pivotField>
    <pivotField showAll="0" defaultSubtotal="0"/>
    <pivotField showAll="0" defaultSubtotal="0"/>
  </pivotFields>
  <rowFields count="1">
    <field x="11"/>
  </rowFields>
  <rowItems count="33">
    <i>
      <x v="4"/>
    </i>
    <i>
      <x v="21"/>
    </i>
    <i>
      <x v="32"/>
    </i>
    <i>
      <x v="63"/>
    </i>
    <i>
      <x v="92"/>
    </i>
    <i>
      <x v="104"/>
    </i>
    <i>
      <x v="123"/>
    </i>
    <i>
      <x v="190"/>
    </i>
    <i>
      <x v="244"/>
    </i>
    <i>
      <x v="259"/>
    </i>
    <i>
      <x v="260"/>
    </i>
    <i>
      <x v="312"/>
    </i>
    <i>
      <x v="314"/>
    </i>
    <i>
      <x v="352"/>
    </i>
    <i>
      <x v="389"/>
    </i>
    <i>
      <x v="446"/>
    </i>
    <i>
      <x v="459"/>
    </i>
    <i>
      <x v="475"/>
    </i>
    <i>
      <x v="661"/>
    </i>
    <i>
      <x v="693"/>
    </i>
    <i>
      <x v="701"/>
    </i>
    <i>
      <x v="703"/>
    </i>
    <i>
      <x v="751"/>
    </i>
    <i>
      <x v="814"/>
    </i>
    <i>
      <x v="819"/>
    </i>
    <i>
      <x v="870"/>
    </i>
    <i>
      <x v="990"/>
    </i>
    <i>
      <x v="1006"/>
    </i>
    <i>
      <x v="1042"/>
    </i>
    <i>
      <x v="1056"/>
    </i>
    <i>
      <x v="1136"/>
    </i>
    <i>
      <x v="1142"/>
    </i>
    <i t="grand">
      <x/>
    </i>
  </rowItems>
  <colItems count="1">
    <i/>
  </colItems>
  <pageFields count="2">
    <pageField fld="6" item="0" hier="-1"/>
    <pageField fld="5" item="163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15000000}" name="Tabela dinâmica9" cacheId="8" applyNumberFormats="0" applyBorderFormats="0" applyFontFormats="0" applyPatternFormats="0" applyAlignmentFormats="0" applyWidthHeightFormats="1" dataCaption="Valores" updatedVersion="6" minRefreshableVersion="3" useAutoFormatting="1" itemPrintTitles="1" createdVersion="4" indent="0" outline="1" outlineData="1" multipleFieldFilters="0">
  <location ref="Q191:R194" firstHeaderRow="1" firstDataRow="1" firstDataCol="1" rowPageCount="2" colPageCount="1"/>
  <pivotFields count="14"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axis="axisPage" showAll="0">
      <items count="243">
        <item m="1" x="131"/>
        <item m="1" x="78"/>
        <item m="1" x="161"/>
        <item m="1" x="148"/>
        <item m="1" x="121"/>
        <item m="1" x="94"/>
        <item m="1" x="229"/>
        <item m="1" x="67"/>
        <item m="1" x="139"/>
        <item m="1" x="71"/>
        <item m="1" x="138"/>
        <item m="1" x="100"/>
        <item m="1" x="186"/>
        <item m="1" x="164"/>
        <item m="1" x="207"/>
        <item m="1" x="134"/>
        <item m="1" x="222"/>
        <item m="1" x="171"/>
        <item m="1" x="115"/>
        <item m="1" x="117"/>
        <item m="1" x="172"/>
        <item m="1" x="90"/>
        <item m="1" x="193"/>
        <item m="1" x="69"/>
        <item x="23"/>
        <item m="1" x="232"/>
        <item m="1" x="197"/>
        <item x="0"/>
        <item m="1" x="159"/>
        <item m="1" x="140"/>
        <item x="47"/>
        <item m="1" x="76"/>
        <item m="1" x="228"/>
        <item x="15"/>
        <item m="1" x="123"/>
        <item m="1" x="96"/>
        <item x="25"/>
        <item m="1" x="130"/>
        <item m="1" x="108"/>
        <item x="16"/>
        <item m="1" x="98"/>
        <item m="1" x="77"/>
        <item x="24"/>
        <item m="1" x="104"/>
        <item m="1" x="80"/>
        <item m="1" x="176"/>
        <item m="1" x="125"/>
        <item m="1" x="95"/>
        <item x="22"/>
        <item m="1" x="110"/>
        <item m="1" x="83"/>
        <item x="13"/>
        <item m="1" x="201"/>
        <item m="1" x="106"/>
        <item x="57"/>
        <item x="12"/>
        <item m="1" x="73"/>
        <item m="1" x="223"/>
        <item m="1" x="181"/>
        <item m="1" x="173"/>
        <item m="1" x="158"/>
        <item x="42"/>
        <item m="1" x="194"/>
        <item m="1" x="157"/>
        <item m="1" x="143"/>
        <item m="1" x="142"/>
        <item m="1" x="239"/>
        <item m="1" x="111"/>
        <item x="33"/>
        <item x="53"/>
        <item m="1" x="188"/>
        <item m="1" x="153"/>
        <item x="58"/>
        <item m="1" x="116"/>
        <item m="1" x="195"/>
        <item x="38"/>
        <item m="1" x="105"/>
        <item m="1" x="178"/>
        <item m="1" x="202"/>
        <item x="31"/>
        <item m="1" x="236"/>
        <item m="1" x="203"/>
        <item x="37"/>
        <item m="1" x="234"/>
        <item m="1" x="205"/>
        <item x="45"/>
        <item m="1" x="224"/>
        <item m="1" x="183"/>
        <item m="1" x="235"/>
        <item x="3"/>
        <item m="1" x="128"/>
        <item m="1" x="213"/>
        <item x="8"/>
        <item m="1" x="218"/>
        <item x="63"/>
        <item x="36"/>
        <item m="1" x="200"/>
        <item m="1" x="103"/>
        <item x="6"/>
        <item m="1" x="169"/>
        <item m="1" x="231"/>
        <item x="40"/>
        <item m="1" x="182"/>
        <item m="1" x="89"/>
        <item m="1" x="152"/>
        <item m="1" x="170"/>
        <item m="1" x="146"/>
        <item x="11"/>
        <item m="1" x="120"/>
        <item m="1" x="198"/>
        <item x="17"/>
        <item m="1" x="187"/>
        <item m="1" x="150"/>
        <item x="43"/>
        <item m="1" x="118"/>
        <item m="1" x="87"/>
        <item x="1"/>
        <item m="1" x="160"/>
        <item m="1" x="217"/>
        <item x="55"/>
        <item m="1" x="84"/>
        <item m="1" x="237"/>
        <item x="54"/>
        <item m="1" x="190"/>
        <item m="1" x="155"/>
        <item x="48"/>
        <item m="1" x="92"/>
        <item m="1" x="85"/>
        <item x="21"/>
        <item m="1" x="119"/>
        <item m="1" x="199"/>
        <item x="64"/>
        <item m="1" x="241"/>
        <item x="14"/>
        <item m="1" x="167"/>
        <item m="1" x="144"/>
        <item x="26"/>
        <item m="1" x="168"/>
        <item m="1" x="145"/>
        <item m="1" x="154"/>
        <item x="29"/>
        <item m="1" x="147"/>
        <item m="1" x="129"/>
        <item x="19"/>
        <item m="1" x="126"/>
        <item m="1" x="97"/>
        <item x="9"/>
        <item m="1" x="133"/>
        <item x="61"/>
        <item x="51"/>
        <item m="1" x="88"/>
        <item m="1" x="70"/>
        <item x="32"/>
        <item x="10"/>
        <item m="1" x="109"/>
        <item m="1" x="81"/>
        <item x="4"/>
        <item m="1" x="141"/>
        <item m="1" x="240"/>
        <item m="1" x="72"/>
        <item x="20"/>
        <item m="1" x="74"/>
        <item m="1" x="225"/>
        <item x="18"/>
        <item m="1" x="219"/>
        <item m="1" x="180"/>
        <item x="52"/>
        <item m="1" x="127"/>
        <item m="1" x="101"/>
        <item x="7"/>
        <item m="1" x="226"/>
        <item m="1" x="122"/>
        <item x="59"/>
        <item m="1" x="124"/>
        <item m="1" x="209"/>
        <item x="41"/>
        <item m="1" x="91"/>
        <item m="1" x="75"/>
        <item x="2"/>
        <item m="1" x="184"/>
        <item m="1" x="151"/>
        <item x="44"/>
        <item m="1" x="215"/>
        <item m="1" x="174"/>
        <item m="1" x="214"/>
        <item m="1" x="238"/>
        <item m="1" x="206"/>
        <item x="34"/>
        <item m="1" x="192"/>
        <item m="1" x="156"/>
        <item x="35"/>
        <item m="1" x="136"/>
        <item m="1" x="112"/>
        <item x="39"/>
        <item m="1" x="135"/>
        <item m="1" x="113"/>
        <item x="27"/>
        <item m="1" x="66"/>
        <item x="62"/>
        <item x="49"/>
        <item m="1" x="211"/>
        <item m="1" x="163"/>
        <item m="1" x="165"/>
        <item m="1" x="162"/>
        <item m="1" x="86"/>
        <item x="28"/>
        <item m="1" x="212"/>
        <item m="1" x="166"/>
        <item x="50"/>
        <item m="1" x="185"/>
        <item m="1" x="149"/>
        <item m="1" x="175"/>
        <item m="1" x="204"/>
        <item m="1" x="230"/>
        <item m="1" x="196"/>
        <item m="1" x="102"/>
        <item m="1" x="227"/>
        <item m="1" x="189"/>
        <item m="1" x="137"/>
        <item m="1" x="82"/>
        <item m="1" x="233"/>
        <item x="46"/>
        <item m="1" x="132"/>
        <item m="1" x="220"/>
        <item m="1" x="93"/>
        <item x="30"/>
        <item m="1" x="221"/>
        <item m="1" x="177"/>
        <item x="5"/>
        <item m="1" x="107"/>
        <item m="1" x="179"/>
        <item x="60"/>
        <item m="1" x="191"/>
        <item m="1" x="99"/>
        <item m="1" x="210"/>
        <item m="1" x="208"/>
        <item m="1" x="114"/>
        <item x="56"/>
        <item m="1" x="216"/>
        <item m="1" x="79"/>
        <item m="1" x="68"/>
        <item m="1" x="65"/>
        <item t="default"/>
      </items>
    </pivotField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numFmtId="165" showAll="0"/>
    <pivotField dataField="1" numFmtId="166" showAll="0"/>
    <pivotField showAll="0" defaultSubtotal="0"/>
    <pivotField showAll="0" defaultSubtotal="0"/>
  </pivotFields>
  <rowFields count="1">
    <field x="2"/>
  </rowFields>
  <rowItems count="3">
    <i>
      <x/>
    </i>
    <i>
      <x v="1"/>
    </i>
    <i t="grand">
      <x/>
    </i>
  </rowItems>
  <colItems count="1">
    <i/>
  </colItems>
  <pageFields count="2">
    <pageField fld="6" item="0" hier="-1"/>
    <pageField fld="5" item="221" hier="-1"/>
  </pageFields>
  <dataFields count="1">
    <dataField name="Média de TOTAL DIAS" fld="11" subtotal="average" baseField="2" baseItem="1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Tabela dinâmica10" cacheId="8" applyNumberFormats="0" applyBorderFormats="0" applyFontFormats="0" applyPatternFormats="0" applyAlignmentFormats="0" applyWidthHeightFormats="1" dataCaption="Valores" updatedVersion="6" minRefreshableVersion="3" useAutoFormatting="1" itemPrintTitles="1" createdVersion="4" indent="0" outline="1" outlineData="1" multipleFieldFilters="0">
  <location ref="A128:B133" firstHeaderRow="1" firstDataRow="1" firstDataCol="1" rowPageCount="2" colPageCount="1"/>
  <pivotFields count="14"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axis="axisRow" multipleItemSelectionAllowed="1" showAll="0">
      <items count="243">
        <item m="1" x="131"/>
        <item m="1" x="78"/>
        <item m="1" x="161"/>
        <item m="1" x="148"/>
        <item m="1" x="121"/>
        <item m="1" x="94"/>
        <item m="1" x="229"/>
        <item m="1" x="67"/>
        <item m="1" x="139"/>
        <item m="1" x="71"/>
        <item m="1" x="138"/>
        <item m="1" x="100"/>
        <item m="1" x="186"/>
        <item m="1" x="164"/>
        <item m="1" x="207"/>
        <item m="1" x="134"/>
        <item m="1" x="222"/>
        <item m="1" x="171"/>
        <item m="1" x="115"/>
        <item m="1" x="117"/>
        <item m="1" x="172"/>
        <item m="1" x="90"/>
        <item m="1" x="193"/>
        <item m="1" x="69"/>
        <item h="1" x="23"/>
        <item m="1" x="232"/>
        <item m="1" x="197"/>
        <item h="1" x="0"/>
        <item m="1" x="159"/>
        <item m="1" x="140"/>
        <item h="1" x="47"/>
        <item m="1" x="76"/>
        <item m="1" x="228"/>
        <item h="1" x="15"/>
        <item m="1" x="123"/>
        <item m="1" x="96"/>
        <item h="1" x="25"/>
        <item m="1" x="130"/>
        <item m="1" x="108"/>
        <item h="1" x="16"/>
        <item m="1" x="98"/>
        <item m="1" x="77"/>
        <item h="1" x="24"/>
        <item m="1" x="104"/>
        <item m="1" x="80"/>
        <item m="1" x="176"/>
        <item m="1" x="125"/>
        <item m="1" x="95"/>
        <item h="1" x="22"/>
        <item m="1" x="110"/>
        <item m="1" x="83"/>
        <item h="1" x="13"/>
        <item m="1" x="201"/>
        <item m="1" x="106"/>
        <item h="1" x="57"/>
        <item h="1" x="12"/>
        <item m="1" x="73"/>
        <item m="1" x="223"/>
        <item m="1" x="181"/>
        <item m="1" x="173"/>
        <item m="1" x="158"/>
        <item h="1" x="42"/>
        <item m="1" x="194"/>
        <item m="1" x="157"/>
        <item h="1" m="1" x="143"/>
        <item m="1" x="142"/>
        <item m="1" x="239"/>
        <item m="1" x="111"/>
        <item h="1" x="33"/>
        <item h="1" x="53"/>
        <item m="1" x="188"/>
        <item m="1" x="153"/>
        <item h="1" x="58"/>
        <item m="1" x="116"/>
        <item m="1" x="195"/>
        <item h="1" x="38"/>
        <item m="1" x="105"/>
        <item m="1" x="178"/>
        <item m="1" x="202"/>
        <item h="1" x="31"/>
        <item m="1" x="236"/>
        <item m="1" x="203"/>
        <item h="1" x="37"/>
        <item m="1" x="234"/>
        <item m="1" x="205"/>
        <item h="1" x="45"/>
        <item m="1" x="224"/>
        <item m="1" x="183"/>
        <item m="1" x="235"/>
        <item x="3"/>
        <item m="1" x="128"/>
        <item m="1" x="213"/>
        <item h="1" x="8"/>
        <item m="1" x="218"/>
        <item h="1" x="63"/>
        <item h="1" x="36"/>
        <item m="1" x="200"/>
        <item m="1" x="103"/>
        <item h="1" x="6"/>
        <item m="1" x="169"/>
        <item m="1" x="231"/>
        <item h="1" x="40"/>
        <item m="1" x="182"/>
        <item m="1" x="89"/>
        <item h="1" m="1" x="152"/>
        <item m="1" x="170"/>
        <item m="1" x="146"/>
        <item h="1" x="11"/>
        <item m="1" x="120"/>
        <item m="1" x="198"/>
        <item h="1" x="17"/>
        <item m="1" x="187"/>
        <item m="1" x="150"/>
        <item h="1" x="43"/>
        <item m="1" x="118"/>
        <item m="1" x="87"/>
        <item h="1" x="1"/>
        <item m="1" x="160"/>
        <item m="1" x="217"/>
        <item h="1" x="55"/>
        <item m="1" x="84"/>
        <item m="1" x="237"/>
        <item x="54"/>
        <item m="1" x="190"/>
        <item m="1" x="155"/>
        <item h="1" x="48"/>
        <item m="1" x="92"/>
        <item m="1" x="85"/>
        <item h="1" x="21"/>
        <item m="1" x="119"/>
        <item m="1" x="199"/>
        <item h="1" x="64"/>
        <item m="1" x="241"/>
        <item h="1" x="14"/>
        <item m="1" x="167"/>
        <item m="1" x="144"/>
        <item h="1" x="26"/>
        <item m="1" x="168"/>
        <item m="1" x="145"/>
        <item m="1" x="154"/>
        <item h="1" x="29"/>
        <item m="1" x="147"/>
        <item m="1" x="129"/>
        <item h="1" x="19"/>
        <item m="1" x="126"/>
        <item m="1" x="97"/>
        <item h="1" x="9"/>
        <item m="1" x="133"/>
        <item h="1" x="61"/>
        <item h="1" x="51"/>
        <item m="1" x="88"/>
        <item m="1" x="70"/>
        <item h="1" x="32"/>
        <item h="1" x="10"/>
        <item m="1" x="109"/>
        <item m="1" x="81"/>
        <item h="1" x="4"/>
        <item m="1" x="141"/>
        <item m="1" x="240"/>
        <item m="1" x="72"/>
        <item h="1" x="20"/>
        <item m="1" x="74"/>
        <item m="1" x="225"/>
        <item x="18"/>
        <item m="1" x="219"/>
        <item m="1" x="180"/>
        <item h="1" x="52"/>
        <item m="1" x="127"/>
        <item m="1" x="101"/>
        <item h="1" x="7"/>
        <item m="1" x="226"/>
        <item m="1" x="122"/>
        <item h="1" x="59"/>
        <item m="1" x="124"/>
        <item m="1" x="209"/>
        <item h="1" x="41"/>
        <item m="1" x="91"/>
        <item m="1" x="75"/>
        <item h="1" x="2"/>
        <item m="1" x="184"/>
        <item m="1" x="151"/>
        <item h="1" x="44"/>
        <item m="1" x="215"/>
        <item m="1" x="174"/>
        <item m="1" x="214"/>
        <item m="1" x="238"/>
        <item m="1" x="206"/>
        <item h="1" x="34"/>
        <item m="1" x="192"/>
        <item m="1" x="156"/>
        <item h="1" x="35"/>
        <item m="1" x="136"/>
        <item m="1" x="112"/>
        <item h="1" x="39"/>
        <item m="1" x="135"/>
        <item m="1" x="113"/>
        <item h="1" x="27"/>
        <item m="1" x="66"/>
        <item h="1" x="62"/>
        <item h="1" x="49"/>
        <item m="1" x="211"/>
        <item m="1" x="163"/>
        <item m="1" x="165"/>
        <item m="1" x="162"/>
        <item m="1" x="86"/>
        <item x="28"/>
        <item m="1" x="212"/>
        <item m="1" x="166"/>
        <item x="50"/>
        <item m="1" x="185"/>
        <item m="1" x="149"/>
        <item m="1" x="175"/>
        <item m="1" x="204"/>
        <item m="1" x="230"/>
        <item m="1" x="196"/>
        <item m="1" x="102"/>
        <item m="1" x="227"/>
        <item m="1" x="189"/>
        <item m="1" x="137"/>
        <item m="1" x="82"/>
        <item m="1" x="233"/>
        <item h="1" x="46"/>
        <item m="1" x="132"/>
        <item m="1" x="220"/>
        <item m="1" x="93"/>
        <item h="1" x="30"/>
        <item m="1" x="221"/>
        <item m="1" x="177"/>
        <item h="1" x="5"/>
        <item m="1" x="107"/>
        <item m="1" x="179"/>
        <item h="1" x="60"/>
        <item m="1" x="191"/>
        <item m="1" x="99"/>
        <item m="1" x="210"/>
        <item m="1" x="208"/>
        <item m="1" x="114"/>
        <item h="1" x="56"/>
        <item m="1" x="216"/>
        <item m="1" x="79"/>
        <item m="1" x="68"/>
        <item m="1" x="65"/>
        <item t="default"/>
      </items>
    </pivotField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numFmtId="165" showAll="0"/>
    <pivotField dataField="1" numFmtId="166" showAll="0"/>
    <pivotField showAll="0" defaultSubtotal="0"/>
    <pivotField showAll="0" defaultSubtotal="0"/>
  </pivotFields>
  <rowFields count="1">
    <field x="5"/>
  </rowFields>
  <rowItems count="5">
    <i>
      <x v="89"/>
    </i>
    <i>
      <x v="163"/>
    </i>
    <i>
      <x v="205"/>
    </i>
    <i>
      <x v="208"/>
    </i>
    <i t="grand">
      <x/>
    </i>
  </rowItems>
  <colItems count="1">
    <i/>
  </colItems>
  <pageFields count="2">
    <pageField fld="6" item="0" hier="-1"/>
    <pageField fld="0" item="1" hier="-1"/>
  </pageFields>
  <dataFields count="1">
    <dataField name="Média de TOTAL DIAS" fld="11" subtotal="average" baseField="0" baseItem="0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2000000}" name="Tabela dinâmica11" cacheId="8" applyNumberFormats="0" applyBorderFormats="0" applyFontFormats="0" applyPatternFormats="0" applyAlignmentFormats="0" applyWidthHeightFormats="1" dataCaption="Valores" updatedVersion="6" minRefreshableVersion="3" useAutoFormatting="1" itemPrintTitles="1" createdVersion="4" indent="0" outline="1" outlineData="1" multipleFieldFilters="0">
  <location ref="Q266:R269" firstHeaderRow="1" firstDataRow="1" firstDataCol="1" rowPageCount="2" colPageCount="1"/>
  <pivotFields count="14"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axis="axisPage" showAll="0">
      <items count="243">
        <item m="1" x="131"/>
        <item m="1" x="78"/>
        <item m="1" x="161"/>
        <item m="1" x="148"/>
        <item m="1" x="121"/>
        <item m="1" x="94"/>
        <item m="1" x="229"/>
        <item m="1" x="67"/>
        <item m="1" x="139"/>
        <item m="1" x="71"/>
        <item m="1" x="138"/>
        <item m="1" x="100"/>
        <item m="1" x="186"/>
        <item m="1" x="164"/>
        <item m="1" x="207"/>
        <item m="1" x="134"/>
        <item m="1" x="222"/>
        <item m="1" x="171"/>
        <item m="1" x="115"/>
        <item m="1" x="117"/>
        <item m="1" x="172"/>
        <item m="1" x="90"/>
        <item m="1" x="193"/>
        <item m="1" x="69"/>
        <item x="23"/>
        <item m="1" x="232"/>
        <item m="1" x="197"/>
        <item x="0"/>
        <item m="1" x="159"/>
        <item m="1" x="140"/>
        <item x="47"/>
        <item m="1" x="76"/>
        <item m="1" x="228"/>
        <item x="15"/>
        <item m="1" x="123"/>
        <item m="1" x="96"/>
        <item x="25"/>
        <item m="1" x="130"/>
        <item m="1" x="108"/>
        <item x="16"/>
        <item m="1" x="98"/>
        <item m="1" x="77"/>
        <item x="24"/>
        <item m="1" x="104"/>
        <item m="1" x="80"/>
        <item m="1" x="176"/>
        <item m="1" x="125"/>
        <item m="1" x="95"/>
        <item x="22"/>
        <item m="1" x="110"/>
        <item m="1" x="83"/>
        <item x="13"/>
        <item m="1" x="201"/>
        <item m="1" x="106"/>
        <item x="57"/>
        <item x="12"/>
        <item m="1" x="73"/>
        <item m="1" x="223"/>
        <item m="1" x="181"/>
        <item m="1" x="173"/>
        <item m="1" x="158"/>
        <item x="42"/>
        <item m="1" x="194"/>
        <item m="1" x="157"/>
        <item m="1" x="143"/>
        <item m="1" x="142"/>
        <item m="1" x="239"/>
        <item m="1" x="111"/>
        <item x="33"/>
        <item x="53"/>
        <item m="1" x="188"/>
        <item m="1" x="153"/>
        <item x="58"/>
        <item m="1" x="116"/>
        <item m="1" x="195"/>
        <item x="38"/>
        <item m="1" x="105"/>
        <item m="1" x="178"/>
        <item m="1" x="202"/>
        <item x="31"/>
        <item m="1" x="236"/>
        <item m="1" x="203"/>
        <item x="37"/>
        <item m="1" x="234"/>
        <item m="1" x="205"/>
        <item x="45"/>
        <item m="1" x="224"/>
        <item m="1" x="183"/>
        <item m="1" x="235"/>
        <item x="3"/>
        <item m="1" x="128"/>
        <item m="1" x="213"/>
        <item x="8"/>
        <item m="1" x="218"/>
        <item x="63"/>
        <item x="36"/>
        <item m="1" x="200"/>
        <item m="1" x="103"/>
        <item x="6"/>
        <item m="1" x="169"/>
        <item m="1" x="231"/>
        <item x="40"/>
        <item m="1" x="182"/>
        <item m="1" x="89"/>
        <item m="1" x="152"/>
        <item m="1" x="170"/>
        <item m="1" x="146"/>
        <item x="11"/>
        <item m="1" x="120"/>
        <item m="1" x="198"/>
        <item x="17"/>
        <item m="1" x="187"/>
        <item m="1" x="150"/>
        <item x="43"/>
        <item m="1" x="118"/>
        <item m="1" x="87"/>
        <item x="1"/>
        <item m="1" x="160"/>
        <item m="1" x="217"/>
        <item x="55"/>
        <item m="1" x="84"/>
        <item m="1" x="237"/>
        <item x="54"/>
        <item m="1" x="190"/>
        <item m="1" x="155"/>
        <item x="48"/>
        <item m="1" x="92"/>
        <item m="1" x="85"/>
        <item x="21"/>
        <item m="1" x="119"/>
        <item m="1" x="199"/>
        <item x="64"/>
        <item m="1" x="241"/>
        <item x="14"/>
        <item m="1" x="167"/>
        <item m="1" x="144"/>
        <item x="26"/>
        <item m="1" x="168"/>
        <item m="1" x="145"/>
        <item m="1" x="154"/>
        <item x="29"/>
        <item m="1" x="147"/>
        <item m="1" x="129"/>
        <item x="19"/>
        <item m="1" x="126"/>
        <item m="1" x="97"/>
        <item x="9"/>
        <item m="1" x="133"/>
        <item x="61"/>
        <item x="51"/>
        <item m="1" x="88"/>
        <item m="1" x="70"/>
        <item x="32"/>
        <item x="10"/>
        <item m="1" x="109"/>
        <item m="1" x="81"/>
        <item x="4"/>
        <item m="1" x="141"/>
        <item m="1" x="240"/>
        <item m="1" x="72"/>
        <item x="20"/>
        <item m="1" x="74"/>
        <item m="1" x="225"/>
        <item x="18"/>
        <item m="1" x="219"/>
        <item m="1" x="180"/>
        <item x="52"/>
        <item m="1" x="127"/>
        <item m="1" x="101"/>
        <item x="7"/>
        <item m="1" x="226"/>
        <item m="1" x="122"/>
        <item x="59"/>
        <item m="1" x="124"/>
        <item m="1" x="209"/>
        <item x="41"/>
        <item m="1" x="91"/>
        <item m="1" x="75"/>
        <item x="2"/>
        <item m="1" x="184"/>
        <item m="1" x="151"/>
        <item x="44"/>
        <item m="1" x="215"/>
        <item m="1" x="174"/>
        <item m="1" x="214"/>
        <item m="1" x="238"/>
        <item m="1" x="206"/>
        <item x="34"/>
        <item m="1" x="192"/>
        <item m="1" x="156"/>
        <item x="35"/>
        <item m="1" x="136"/>
        <item m="1" x="112"/>
        <item x="39"/>
        <item m="1" x="135"/>
        <item m="1" x="113"/>
        <item x="27"/>
        <item m="1" x="66"/>
        <item x="62"/>
        <item x="49"/>
        <item m="1" x="211"/>
        <item m="1" x="163"/>
        <item m="1" x="165"/>
        <item m="1" x="162"/>
        <item m="1" x="86"/>
        <item x="28"/>
        <item m="1" x="212"/>
        <item m="1" x="166"/>
        <item x="50"/>
        <item m="1" x="185"/>
        <item m="1" x="149"/>
        <item m="1" x="175"/>
        <item m="1" x="204"/>
        <item m="1" x="230"/>
        <item m="1" x="196"/>
        <item m="1" x="102"/>
        <item m="1" x="227"/>
        <item m="1" x="189"/>
        <item m="1" x="137"/>
        <item m="1" x="82"/>
        <item m="1" x="233"/>
        <item x="46"/>
        <item m="1" x="132"/>
        <item m="1" x="220"/>
        <item m="1" x="93"/>
        <item x="30"/>
        <item m="1" x="221"/>
        <item m="1" x="177"/>
        <item x="5"/>
        <item m="1" x="107"/>
        <item m="1" x="179"/>
        <item x="60"/>
        <item m="1" x="191"/>
        <item m="1" x="99"/>
        <item m="1" x="210"/>
        <item m="1" x="208"/>
        <item m="1" x="114"/>
        <item x="56"/>
        <item m="1" x="216"/>
        <item m="1" x="79"/>
        <item m="1" x="68"/>
        <item m="1" x="65"/>
        <item t="default"/>
      </items>
    </pivotField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numFmtId="165" showAll="0"/>
    <pivotField dataField="1" numFmtId="166" showAll="0"/>
    <pivotField showAll="0" defaultSubtotal="0"/>
    <pivotField showAll="0" defaultSubtotal="0"/>
  </pivotFields>
  <rowFields count="1">
    <field x="2"/>
  </rowFields>
  <rowItems count="3">
    <i>
      <x/>
    </i>
    <i>
      <x v="1"/>
    </i>
    <i t="grand">
      <x/>
    </i>
  </rowItems>
  <colItems count="1">
    <i/>
  </colItems>
  <pageFields count="2">
    <pageField fld="6" item="0" hier="-1"/>
    <pageField fld="5" item="163" hier="-1"/>
  </pageFields>
  <dataFields count="1">
    <dataField name="Média de TOTAL DIAS" fld="11" subtotal="average" baseField="2" baseItem="0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D000000}" name="Tabela dinâmica21" cacheId="8" applyNumberFormats="0" applyBorderFormats="0" applyFontFormats="0" applyPatternFormats="0" applyAlignmentFormats="0" applyWidthHeightFormats="1" dataCaption="Valores" updatedVersion="6" minRefreshableVersion="3" useAutoFormatting="1" itemPrintTitles="1" createdVersion="4" indent="0" outline="1" outlineData="1" multipleFieldFilters="0">
  <location ref="D220:D228" firstHeaderRow="1" firstDataRow="1" firstDataCol="1" rowPageCount="2" colPageCount="1"/>
  <pivotFields count="14">
    <pivotField showAll="0"/>
    <pivotField showAll="0"/>
    <pivotField showAll="0"/>
    <pivotField showAll="0"/>
    <pivotField showAll="0"/>
    <pivotField axis="axisPage" showAll="0">
      <items count="243">
        <item m="1" x="131"/>
        <item m="1" x="78"/>
        <item m="1" x="161"/>
        <item m="1" x="148"/>
        <item m="1" x="121"/>
        <item m="1" x="94"/>
        <item m="1" x="229"/>
        <item m="1" x="67"/>
        <item m="1" x="139"/>
        <item m="1" x="71"/>
        <item m="1" x="138"/>
        <item m="1" x="100"/>
        <item m="1" x="186"/>
        <item m="1" x="164"/>
        <item m="1" x="207"/>
        <item m="1" x="134"/>
        <item m="1" x="222"/>
        <item m="1" x="171"/>
        <item m="1" x="115"/>
        <item m="1" x="117"/>
        <item m="1" x="172"/>
        <item m="1" x="90"/>
        <item m="1" x="193"/>
        <item m="1" x="69"/>
        <item x="23"/>
        <item m="1" x="232"/>
        <item m="1" x="197"/>
        <item x="0"/>
        <item m="1" x="159"/>
        <item m="1" x="140"/>
        <item x="47"/>
        <item m="1" x="76"/>
        <item m="1" x="228"/>
        <item x="15"/>
        <item m="1" x="123"/>
        <item m="1" x="96"/>
        <item x="25"/>
        <item m="1" x="130"/>
        <item m="1" x="108"/>
        <item x="16"/>
        <item m="1" x="98"/>
        <item m="1" x="77"/>
        <item x="24"/>
        <item m="1" x="104"/>
        <item m="1" x="80"/>
        <item m="1" x="176"/>
        <item m="1" x="125"/>
        <item m="1" x="95"/>
        <item x="22"/>
        <item m="1" x="110"/>
        <item m="1" x="83"/>
        <item x="13"/>
        <item m="1" x="201"/>
        <item m="1" x="106"/>
        <item x="57"/>
        <item x="12"/>
        <item m="1" x="73"/>
        <item m="1" x="223"/>
        <item m="1" x="181"/>
        <item m="1" x="173"/>
        <item m="1" x="158"/>
        <item x="42"/>
        <item m="1" x="194"/>
        <item m="1" x="157"/>
        <item m="1" x="143"/>
        <item m="1" x="142"/>
        <item m="1" x="239"/>
        <item m="1" x="111"/>
        <item x="33"/>
        <item x="53"/>
        <item m="1" x="188"/>
        <item m="1" x="153"/>
        <item x="58"/>
        <item m="1" x="116"/>
        <item m="1" x="195"/>
        <item x="38"/>
        <item m="1" x="105"/>
        <item m="1" x="178"/>
        <item m="1" x="202"/>
        <item x="31"/>
        <item m="1" x="236"/>
        <item m="1" x="203"/>
        <item x="37"/>
        <item m="1" x="234"/>
        <item m="1" x="205"/>
        <item x="45"/>
        <item m="1" x="224"/>
        <item m="1" x="183"/>
        <item m="1" x="235"/>
        <item x="3"/>
        <item m="1" x="128"/>
        <item m="1" x="213"/>
        <item x="8"/>
        <item m="1" x="218"/>
        <item x="63"/>
        <item x="36"/>
        <item m="1" x="200"/>
        <item m="1" x="103"/>
        <item x="6"/>
        <item m="1" x="169"/>
        <item m="1" x="231"/>
        <item x="40"/>
        <item m="1" x="182"/>
        <item m="1" x="89"/>
        <item m="1" x="152"/>
        <item m="1" x="170"/>
        <item m="1" x="146"/>
        <item x="11"/>
        <item m="1" x="120"/>
        <item m="1" x="198"/>
        <item x="17"/>
        <item m="1" x="187"/>
        <item m="1" x="150"/>
        <item x="43"/>
        <item m="1" x="118"/>
        <item m="1" x="87"/>
        <item x="1"/>
        <item m="1" x="160"/>
        <item m="1" x="217"/>
        <item x="55"/>
        <item m="1" x="84"/>
        <item m="1" x="237"/>
        <item x="54"/>
        <item m="1" x="190"/>
        <item m="1" x="155"/>
        <item x="48"/>
        <item m="1" x="92"/>
        <item m="1" x="85"/>
        <item x="21"/>
        <item m="1" x="119"/>
        <item m="1" x="199"/>
        <item x="64"/>
        <item m="1" x="241"/>
        <item x="14"/>
        <item m="1" x="167"/>
        <item m="1" x="144"/>
        <item x="26"/>
        <item m="1" x="168"/>
        <item m="1" x="145"/>
        <item m="1" x="154"/>
        <item x="29"/>
        <item m="1" x="147"/>
        <item m="1" x="129"/>
        <item x="19"/>
        <item m="1" x="126"/>
        <item m="1" x="97"/>
        <item x="9"/>
        <item m="1" x="133"/>
        <item x="61"/>
        <item x="51"/>
        <item m="1" x="88"/>
        <item m="1" x="70"/>
        <item x="32"/>
        <item x="10"/>
        <item m="1" x="109"/>
        <item m="1" x="81"/>
        <item x="4"/>
        <item m="1" x="141"/>
        <item m="1" x="240"/>
        <item m="1" x="72"/>
        <item x="20"/>
        <item m="1" x="74"/>
        <item m="1" x="225"/>
        <item x="18"/>
        <item m="1" x="219"/>
        <item m="1" x="180"/>
        <item x="52"/>
        <item m="1" x="127"/>
        <item m="1" x="101"/>
        <item x="7"/>
        <item m="1" x="226"/>
        <item m="1" x="122"/>
        <item x="59"/>
        <item m="1" x="124"/>
        <item m="1" x="209"/>
        <item x="41"/>
        <item m="1" x="91"/>
        <item m="1" x="75"/>
        <item x="2"/>
        <item m="1" x="184"/>
        <item m="1" x="151"/>
        <item x="44"/>
        <item m="1" x="215"/>
        <item m="1" x="174"/>
        <item m="1" x="214"/>
        <item m="1" x="238"/>
        <item m="1" x="206"/>
        <item x="34"/>
        <item m="1" x="192"/>
        <item m="1" x="156"/>
        <item x="35"/>
        <item m="1" x="136"/>
        <item m="1" x="112"/>
        <item x="39"/>
        <item m="1" x="135"/>
        <item m="1" x="113"/>
        <item x="27"/>
        <item m="1" x="66"/>
        <item x="62"/>
        <item x="49"/>
        <item m="1" x="211"/>
        <item m="1" x="163"/>
        <item m="1" x="165"/>
        <item m="1" x="162"/>
        <item m="1" x="86"/>
        <item x="28"/>
        <item m="1" x="212"/>
        <item m="1" x="166"/>
        <item x="50"/>
        <item m="1" x="185"/>
        <item m="1" x="149"/>
        <item m="1" x="175"/>
        <item m="1" x="204"/>
        <item m="1" x="230"/>
        <item m="1" x="196"/>
        <item m="1" x="102"/>
        <item m="1" x="227"/>
        <item m="1" x="189"/>
        <item m="1" x="137"/>
        <item m="1" x="82"/>
        <item m="1" x="233"/>
        <item x="46"/>
        <item m="1" x="132"/>
        <item m="1" x="220"/>
        <item m="1" x="93"/>
        <item x="30"/>
        <item m="1" x="221"/>
        <item m="1" x="177"/>
        <item x="5"/>
        <item m="1" x="107"/>
        <item m="1" x="179"/>
        <item x="60"/>
        <item m="1" x="191"/>
        <item m="1" x="99"/>
        <item m="1" x="210"/>
        <item m="1" x="208"/>
        <item m="1" x="114"/>
        <item x="56"/>
        <item m="1" x="216"/>
        <item m="1" x="79"/>
        <item m="1" x="68"/>
        <item m="1" x="65"/>
        <item t="default"/>
      </items>
    </pivotField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numFmtId="165" showAll="0"/>
    <pivotField axis="axisRow" numFmtId="166" showAll="0">
      <items count="1252">
        <item x="42"/>
        <item x="828"/>
        <item x="63"/>
        <item x="94"/>
        <item x="446"/>
        <item x="92"/>
        <item x="58"/>
        <item x="288"/>
        <item x="437"/>
        <item x="312"/>
        <item x="249"/>
        <item x="919"/>
        <item x="201"/>
        <item x="560"/>
        <item x="444"/>
        <item x="443"/>
        <item x="577"/>
        <item x="717"/>
        <item x="329"/>
        <item x="774"/>
        <item x="373"/>
        <item x="131"/>
        <item x="817"/>
        <item x="539"/>
        <item x="169"/>
        <item x="293"/>
        <item x="404"/>
        <item x="387"/>
        <item x="1092"/>
        <item x="121"/>
        <item x="490"/>
        <item x="710"/>
        <item x="435"/>
        <item x="1143"/>
        <item x="474"/>
        <item x="1112"/>
        <item x="686"/>
        <item x="196"/>
        <item x="371"/>
        <item x="341"/>
        <item x="166"/>
        <item x="928"/>
        <item x="985"/>
        <item x="248"/>
        <item x="419"/>
        <item x="77"/>
        <item x="1089"/>
        <item x="315"/>
        <item x="1216"/>
        <item x="69"/>
        <item x="646"/>
        <item x="899"/>
        <item x="170"/>
        <item x="59"/>
        <item x="222"/>
        <item x="438"/>
        <item x="471"/>
        <item x="712"/>
        <item x="870"/>
        <item x="264"/>
        <item x="694"/>
        <item x="61"/>
        <item x="168"/>
        <item x="584"/>
        <item x="472"/>
        <item x="685"/>
        <item x="912"/>
        <item x="507"/>
        <item x="276"/>
        <item x="197"/>
        <item x="172"/>
        <item x="789"/>
        <item x="76"/>
        <item x="611"/>
        <item x="432"/>
        <item x="794"/>
        <item x="309"/>
        <item x="538"/>
        <item x="338"/>
        <item x="639"/>
        <item x="297"/>
        <item x="565"/>
        <item x="510"/>
        <item x="496"/>
        <item x="145"/>
        <item x="628"/>
        <item x="133"/>
        <item x="221"/>
        <item x="389"/>
        <item x="1144"/>
        <item x="625"/>
        <item x="606"/>
        <item x="655"/>
        <item x="473"/>
        <item x="64"/>
        <item x="290"/>
        <item x="638"/>
        <item x="343"/>
        <item x="1022"/>
        <item x="122"/>
        <item x="49"/>
        <item x="185"/>
        <item x="924"/>
        <item x="598"/>
        <item x="630"/>
        <item x="614"/>
        <item x="19"/>
        <item x="300"/>
        <item x="968"/>
        <item x="781"/>
        <item x="1034"/>
        <item x="810"/>
        <item x="416"/>
        <item x="272"/>
        <item x="564"/>
        <item x="602"/>
        <item x="267"/>
        <item x="421"/>
        <item x="67"/>
        <item x="441"/>
        <item x="240"/>
        <item x="287"/>
        <item x="970"/>
        <item x="965"/>
        <item x="770"/>
        <item x="960"/>
        <item x="659"/>
        <item x="724"/>
        <item x="780"/>
        <item x="199"/>
        <item x="652"/>
        <item x="79"/>
        <item x="681"/>
        <item x="107"/>
        <item x="35"/>
        <item x="819"/>
        <item x="559"/>
        <item x="442"/>
        <item x="464"/>
        <item x="601"/>
        <item x="78"/>
        <item x="450"/>
        <item x="505"/>
        <item x="11"/>
        <item x="647"/>
        <item x="705"/>
        <item x="62"/>
        <item x="1186"/>
        <item x="942"/>
        <item x="236"/>
        <item x="649"/>
        <item x="135"/>
        <item x="12"/>
        <item x="1087"/>
        <item x="676"/>
        <item x="980"/>
        <item x="807"/>
        <item x="306"/>
        <item x="627"/>
        <item x="307"/>
        <item x="424"/>
        <item x="29"/>
        <item x="20"/>
        <item x="95"/>
        <item x="397"/>
        <item x="89"/>
        <item x="231"/>
        <item x="39"/>
        <item x="707"/>
        <item x="47"/>
        <item x="337"/>
        <item x="17"/>
        <item x="55"/>
        <item x="622"/>
        <item x="844"/>
        <item x="304"/>
        <item x="71"/>
        <item x="311"/>
        <item x="227"/>
        <item x="226"/>
        <item x="453"/>
        <item x="160"/>
        <item x="975"/>
        <item x="348"/>
        <item x="656"/>
        <item x="370"/>
        <item x="637"/>
        <item x="1230"/>
        <item x="403"/>
        <item x="459"/>
        <item x="75"/>
        <item x="53"/>
        <item x="883"/>
        <item x="65"/>
        <item x="454"/>
        <item x="103"/>
        <item x="1104"/>
        <item x="629"/>
        <item x="1226"/>
        <item x="114"/>
        <item x="841"/>
        <item x="603"/>
        <item x="219"/>
        <item x="596"/>
        <item x="983"/>
        <item x="426"/>
        <item x="866"/>
        <item x="281"/>
        <item x="246"/>
        <item x="1204"/>
        <item x="1174"/>
        <item x="881"/>
        <item x="298"/>
        <item x="904"/>
        <item x="224"/>
        <item x="202"/>
        <item x="955"/>
        <item x="25"/>
        <item x="32"/>
        <item x="776"/>
        <item x="8"/>
        <item x="1221"/>
        <item x="1213"/>
        <item x="350"/>
        <item x="296"/>
        <item x="517"/>
        <item x="480"/>
        <item x="391"/>
        <item x="939"/>
        <item x="1159"/>
        <item x="234"/>
        <item x="27"/>
        <item x="667"/>
        <item x="112"/>
        <item x="497"/>
        <item x="1177"/>
        <item x="1027"/>
        <item x="191"/>
        <item x="509"/>
        <item x="535"/>
        <item x="362"/>
        <item x="617"/>
        <item x="1044"/>
        <item x="488"/>
        <item x="692"/>
        <item x="1233"/>
        <item x="1061"/>
        <item x="721"/>
        <item x="567"/>
        <item x="514"/>
        <item x="529"/>
        <item x="463"/>
        <item x="621"/>
        <item x="123"/>
        <item x="50"/>
        <item x="516"/>
        <item x="548"/>
        <item x="709"/>
        <item x="1158"/>
        <item x="38"/>
        <item x="683"/>
        <item x="242"/>
        <item x="891"/>
        <item x="695"/>
        <item x="813"/>
        <item x="672"/>
        <item x="1025"/>
        <item x="923"/>
        <item x="967"/>
        <item x="1141"/>
        <item x="218"/>
        <item x="97"/>
        <item x="1136"/>
        <item x="173"/>
        <item x="1127"/>
        <item x="261"/>
        <item x="950"/>
        <item x="356"/>
        <item x="906"/>
        <item x="9"/>
        <item x="830"/>
        <item x="754"/>
        <item x="858"/>
        <item x="963"/>
        <item x="653"/>
        <item x="832"/>
        <item x="744"/>
        <item x="361"/>
        <item x="215"/>
        <item x="571"/>
        <item x="340"/>
        <item x="711"/>
        <item x="88"/>
        <item x="330"/>
        <item x="713"/>
        <item x="22"/>
        <item x="165"/>
        <item x="997"/>
        <item x="783"/>
        <item x="697"/>
        <item x="36"/>
        <item x="1166"/>
        <item x="182"/>
        <item x="414"/>
        <item x="1139"/>
        <item x="295"/>
        <item x="953"/>
        <item x="1156"/>
        <item x="1098"/>
        <item x="384"/>
        <item x="136"/>
        <item x="1060"/>
        <item x="1154"/>
        <item x="936"/>
        <item x="1149"/>
        <item x="153"/>
        <item x="1248"/>
        <item x="500"/>
        <item x="486"/>
        <item x="981"/>
        <item x="524"/>
        <item x="376"/>
        <item x="838"/>
        <item x="851"/>
        <item x="423"/>
        <item x="569"/>
        <item x="410"/>
        <item x="99"/>
        <item x="1162"/>
        <item x="1042"/>
        <item x="700"/>
        <item x="327"/>
        <item x="251"/>
        <item x="522"/>
        <item x="1"/>
        <item x="526"/>
        <item x="1239"/>
        <item x="407"/>
        <item x="846"/>
        <item x="344"/>
        <item x="324"/>
        <item x="379"/>
        <item x="634"/>
        <item x="635"/>
        <item x="233"/>
        <item x="1033"/>
        <item x="956"/>
        <item x="1224"/>
        <item x="445"/>
        <item x="282"/>
        <item x="81"/>
        <item x="408"/>
        <item x="313"/>
        <item x="766"/>
        <item x="626"/>
        <item x="342"/>
        <item x="485"/>
        <item x="518"/>
        <item x="198"/>
        <item x="10"/>
        <item x="1160"/>
        <item x="708"/>
        <item x="570"/>
        <item x="18"/>
        <item x="498"/>
        <item x="831"/>
        <item x="966"/>
        <item x="216"/>
        <item x="1140"/>
        <item x="1083"/>
        <item x="1142"/>
        <item x="363"/>
        <item x="1024"/>
        <item x="508"/>
        <item x="1137"/>
        <item x="704"/>
        <item x="1152"/>
        <item x="973"/>
        <item x="228"/>
        <item x="1135"/>
        <item x="1229"/>
        <item x="380"/>
        <item x="922"/>
        <item x="413"/>
        <item x="902"/>
        <item x="406"/>
        <item x="262"/>
        <item x="247"/>
        <item x="949"/>
        <item x="1121"/>
        <item x="289"/>
        <item x="699"/>
        <item x="798"/>
        <item x="37"/>
        <item x="775"/>
        <item x="946"/>
        <item x="33"/>
        <item x="1125"/>
        <item x="845"/>
        <item x="385"/>
        <item x="588"/>
        <item x="325"/>
        <item x="523"/>
        <item x="926"/>
        <item x="98"/>
        <item x="745"/>
        <item x="654"/>
        <item x="333"/>
        <item x="339"/>
        <item x="880"/>
        <item x="833"/>
        <item x="515"/>
        <item x="316"/>
        <item x="1187"/>
        <item x="875"/>
        <item x="1165"/>
        <item x="328"/>
        <item x="1000"/>
        <item x="120"/>
        <item x="207"/>
        <item x="894"/>
        <item x="349"/>
        <item x="1222"/>
        <item x="619"/>
        <item x="48"/>
        <item x="171"/>
        <item x="1179"/>
        <item x="998"/>
        <item x="607"/>
        <item x="1148"/>
        <item x="849"/>
        <item x="319"/>
        <item x="615"/>
        <item x="1241"/>
        <item x="1245"/>
        <item x="640"/>
        <item x="68"/>
        <item x="962"/>
        <item x="478"/>
        <item x="1035"/>
        <item x="175"/>
        <item x="842"/>
        <item x="1178"/>
        <item x="1004"/>
        <item x="992"/>
        <item x="93"/>
        <item x="1029"/>
        <item x="580"/>
        <item x="759"/>
        <item x="1074"/>
        <item x="594"/>
        <item x="305"/>
        <item x="278"/>
        <item x="86"/>
        <item x="366"/>
        <item x="134"/>
        <item x="72"/>
        <item x="56"/>
        <item x="1113"/>
        <item x="1072"/>
        <item x="1196"/>
        <item x="597"/>
        <item x="243"/>
        <item x="865"/>
        <item x="1011"/>
        <item x="585"/>
        <item x="680"/>
        <item x="458"/>
        <item x="977"/>
        <item x="358"/>
        <item x="14"/>
        <item x="1103"/>
        <item x="43"/>
        <item x="805"/>
        <item x="825"/>
        <item x="223"/>
        <item x="452"/>
        <item x="918"/>
        <item x="534"/>
        <item x="557"/>
        <item x="1057"/>
        <item x="982"/>
        <item x="693"/>
        <item x="1105"/>
        <item x="552"/>
        <item x="910"/>
        <item x="1026"/>
        <item x="809"/>
        <item x="347"/>
        <item x="203"/>
        <item x="921"/>
        <item x="455"/>
        <item x="336"/>
        <item x="1157"/>
        <item x="1206"/>
        <item x="477"/>
        <item x="1234"/>
        <item x="590"/>
        <item x="937"/>
        <item x="255"/>
        <item x="415"/>
        <item x="1063"/>
        <item x="360"/>
        <item x="1007"/>
        <item x="30"/>
        <item x="41"/>
        <item x="799"/>
        <item x="1124"/>
        <item x="460"/>
        <item x="96"/>
        <item x="402"/>
        <item x="943"/>
        <item x="26"/>
        <item x="785"/>
        <item x="468"/>
        <item x="553"/>
        <item x="863"/>
        <item x="256"/>
        <item x="1147"/>
        <item x="180"/>
        <item x="867"/>
        <item x="1091"/>
        <item x="252"/>
        <item x="823"/>
        <item x="715"/>
        <item x="277"/>
        <item x="285"/>
        <item x="739"/>
        <item x="941"/>
        <item x="24"/>
        <item x="787"/>
        <item x="855"/>
        <item x="16"/>
        <item x="431"/>
        <item x="835"/>
        <item x="940"/>
        <item x="673"/>
        <item x="581"/>
        <item x="1028"/>
        <item x="1217"/>
        <item x="230"/>
        <item x="1031"/>
        <item x="897"/>
        <item x="969"/>
        <item x="1006"/>
        <item x="1101"/>
        <item x="818"/>
        <item x="816"/>
        <item x="434"/>
        <item x="232"/>
        <item x="995"/>
        <item x="972"/>
        <item x="872"/>
        <item x="260"/>
        <item x="750"/>
        <item x="220"/>
        <item x="489"/>
        <item x="280"/>
        <item x="1110"/>
        <item x="792"/>
        <item x="908"/>
        <item x="733"/>
        <item x="462"/>
        <item x="554"/>
        <item x="275"/>
        <item x="1085"/>
        <item x="0"/>
        <item x="1097"/>
        <item x="796"/>
        <item x="181"/>
        <item x="735"/>
        <item x="193"/>
        <item x="183"/>
        <item x="310"/>
        <item x="335"/>
        <item x="935"/>
        <item x="853"/>
        <item x="1065"/>
        <item x="286"/>
        <item x="563"/>
        <item x="874"/>
        <item x="90"/>
        <item x="1010"/>
        <item x="988"/>
        <item x="101"/>
        <item x="555"/>
        <item x="613"/>
        <item x="34"/>
        <item x="105"/>
        <item x="156"/>
        <item x="562"/>
        <item x="961"/>
        <item x="991"/>
        <item x="1193"/>
        <item x="583"/>
        <item x="691"/>
        <item x="1192"/>
        <item x="1133"/>
        <item x="592"/>
        <item x="245"/>
        <item x="206"/>
        <item x="648"/>
        <item x="1016"/>
        <item x="836"/>
        <item x="549"/>
        <item x="1205"/>
        <item x="409"/>
        <item x="668"/>
        <item x="125"/>
        <item x="878"/>
        <item x="436"/>
        <item x="618"/>
        <item x="948"/>
        <item x="1038"/>
        <item x="763"/>
        <item x="925"/>
        <item x="814"/>
        <item x="999"/>
        <item x="200"/>
        <item x="933"/>
        <item x="375"/>
        <item x="80"/>
        <item x="1109"/>
        <item x="495"/>
        <item x="801"/>
        <item x="767"/>
        <item x="190"/>
        <item x="15"/>
        <item x="706"/>
        <item x="475"/>
        <item x="479"/>
        <item x="332"/>
        <item x="761"/>
        <item x="138"/>
        <item x="386"/>
        <item x="502"/>
        <item x="718"/>
        <item x="917"/>
        <item x="364"/>
        <item x="302"/>
        <item x="179"/>
        <item x="957"/>
        <item x="322"/>
        <item x="429"/>
        <item x="492"/>
        <item x="1244"/>
        <item x="381"/>
        <item x="314"/>
        <item x="772"/>
        <item x="263"/>
        <item x="1185"/>
        <item x="1183"/>
        <item x="525"/>
        <item x="374"/>
        <item x="1197"/>
        <item x="1049"/>
        <item x="1167"/>
        <item x="465"/>
        <item x="422"/>
        <item x="568"/>
        <item x="400"/>
        <item x="1212"/>
        <item x="760"/>
        <item x="719"/>
        <item x="73"/>
        <item x="388"/>
        <item x="847"/>
        <item x="60"/>
        <item x="748"/>
        <item x="857"/>
        <item x="418"/>
        <item x="238"/>
        <item x="301"/>
        <item x="1161"/>
        <item x="900"/>
        <item x="578"/>
        <item x="536"/>
        <item x="714"/>
        <item x="651"/>
        <item x="1243"/>
        <item x="82"/>
        <item x="1182"/>
        <item x="859"/>
        <item x="812"/>
        <item x="802"/>
        <item x="393"/>
        <item x="609"/>
        <item x="1163"/>
        <item x="129"/>
        <item x="795"/>
        <item x="1199"/>
        <item x="1108"/>
        <item x="954"/>
        <item x="696"/>
        <item x="1231"/>
        <item x="886"/>
        <item x="1099"/>
        <item x="1175"/>
        <item x="1181"/>
        <item x="494"/>
        <item x="128"/>
        <item x="1122"/>
        <item x="542"/>
        <item x="674"/>
        <item x="623"/>
        <item x="1208"/>
        <item x="237"/>
        <item x="1014"/>
        <item x="888"/>
        <item x="734"/>
        <item x="147"/>
        <item x="821"/>
        <item x="132"/>
        <item x="632"/>
        <item x="144"/>
        <item x="677"/>
        <item x="1188"/>
        <item x="399"/>
        <item x="1046"/>
        <item x="1073"/>
        <item x="573"/>
        <item x="604"/>
        <item x="730"/>
        <item x="1150"/>
        <item x="788"/>
        <item x="1052"/>
        <item x="430"/>
        <item x="575"/>
        <item x="195"/>
        <item x="903"/>
        <item x="4"/>
        <item x="130"/>
        <item x="1240"/>
        <item x="140"/>
        <item x="540"/>
        <item x="484"/>
        <item x="959"/>
        <item x="1223"/>
        <item x="1198"/>
        <item x="660"/>
        <item x="593"/>
        <item x="747"/>
        <item x="1129"/>
        <item x="1189"/>
        <item x="839"/>
        <item x="556"/>
        <item x="159"/>
        <item x="143"/>
        <item x="271"/>
        <item x="482"/>
        <item x="355"/>
        <item x="543"/>
        <item x="989"/>
        <item x="127"/>
        <item x="1106"/>
        <item x="162"/>
        <item x="589"/>
        <item x="1195"/>
        <item x="412"/>
        <item x="869"/>
        <item x="1009"/>
        <item x="1211"/>
        <item x="466"/>
        <item x="119"/>
        <item x="561"/>
        <item x="773"/>
        <item x="321"/>
        <item x="481"/>
        <item x="914"/>
        <item x="958"/>
        <item x="768"/>
        <item x="155"/>
        <item x="411"/>
        <item x="428"/>
        <item x="51"/>
        <item x="184"/>
        <item x="868"/>
        <item x="345"/>
        <item x="308"/>
        <item x="1008"/>
        <item x="964"/>
        <item x="513"/>
        <item x="971"/>
        <item x="1249"/>
        <item x="771"/>
        <item x="491"/>
        <item x="1155"/>
        <item x="591"/>
        <item x="467"/>
        <item x="587"/>
        <item x="742"/>
        <item x="102"/>
        <item x="323"/>
        <item x="608"/>
        <item x="892"/>
        <item x="318"/>
        <item x="716"/>
        <item x="736"/>
        <item x="990"/>
        <item x="723"/>
        <item x="726"/>
        <item x="1227"/>
        <item x="861"/>
        <item x="1111"/>
        <item x="669"/>
        <item x="368"/>
        <item x="645"/>
        <item x="1037"/>
        <item x="938"/>
        <item x="1071"/>
        <item x="757"/>
        <item x="882"/>
        <item x="1202"/>
        <item x="1220"/>
        <item x="1172"/>
        <item x="417"/>
        <item x="934"/>
        <item x="824"/>
        <item x="1151"/>
        <item x="1068"/>
        <item x="1171"/>
        <item x="664"/>
        <item x="662"/>
        <item x="803"/>
        <item x="104"/>
        <item x="1064"/>
        <item x="887"/>
        <item x="976"/>
        <item x="1190"/>
        <item x="163"/>
        <item x="448"/>
        <item x="777"/>
        <item x="829"/>
        <item x="254"/>
        <item x="1107"/>
        <item x="1054"/>
        <item x="582"/>
        <item x="279"/>
        <item x="28"/>
        <item x="703"/>
        <item x="369"/>
        <item x="91"/>
        <item x="1180"/>
        <item x="192"/>
        <item x="642"/>
        <item x="154"/>
        <item x="1228"/>
        <item x="1116"/>
        <item x="1242"/>
        <item x="85"/>
        <item x="1134"/>
        <item x="1070"/>
        <item x="749"/>
        <item x="451"/>
        <item x="1246"/>
        <item x="427"/>
        <item x="334"/>
        <item x="545"/>
        <item x="291"/>
        <item x="595"/>
        <item x="572"/>
        <item x="1032"/>
        <item x="920"/>
        <item x="83"/>
        <item x="1094"/>
        <item x="769"/>
        <item x="636"/>
        <item x="1048"/>
        <item x="235"/>
        <item x="1082"/>
        <item x="1184"/>
        <item x="671"/>
        <item x="118"/>
        <item x="784"/>
        <item x="137"/>
        <item x="5"/>
        <item x="250"/>
        <item x="377"/>
        <item x="843"/>
        <item x="544"/>
        <item x="756"/>
        <item x="898"/>
        <item x="150"/>
        <item x="164"/>
        <item x="827"/>
        <item x="194"/>
        <item x="952"/>
        <item x="433"/>
        <item x="1095"/>
        <item x="1018"/>
        <item x="666"/>
        <item x="1090"/>
        <item x="167"/>
        <item x="663"/>
        <item x="661"/>
        <item x="449"/>
        <item x="1145"/>
        <item x="1247"/>
        <item x="657"/>
        <item x="158"/>
        <item x="1100"/>
        <item x="476"/>
        <item x="797"/>
        <item x="258"/>
        <item x="372"/>
        <item x="1023"/>
        <item x="624"/>
        <item x="993"/>
        <item x="1191"/>
        <item x="546"/>
        <item x="1250"/>
        <item x="66"/>
        <item x="457"/>
        <item x="929"/>
        <item x="951"/>
        <item x="390"/>
        <item x="753"/>
        <item x="793"/>
        <item x="1236"/>
        <item x="574"/>
        <item x="74"/>
        <item x="266"/>
        <item x="274"/>
        <item x="720"/>
        <item x="45"/>
        <item x="149"/>
        <item x="1131"/>
        <item x="1232"/>
        <item x="1080"/>
        <item x="1207"/>
        <item x="731"/>
        <item x="725"/>
        <item x="1056"/>
        <item x="44"/>
        <item x="294"/>
        <item x="504"/>
        <item x="837"/>
        <item x="425"/>
        <item x="439"/>
        <item x="1194"/>
        <item x="1059"/>
        <item x="1168"/>
        <item x="270"/>
        <item x="643"/>
        <item x="3"/>
        <item x="225"/>
        <item x="533"/>
        <item x="871"/>
        <item x="800"/>
        <item x="214"/>
        <item x="7"/>
        <item x="790"/>
        <item x="210"/>
        <item x="241"/>
        <item x="204"/>
        <item x="111"/>
        <item x="751"/>
        <item x="1128"/>
        <item x="1176"/>
        <item x="779"/>
        <item x="528"/>
        <item x="854"/>
        <item x="687"/>
        <item x="106"/>
        <item x="984"/>
        <item x="405"/>
        <item x="365"/>
        <item x="1053"/>
        <item x="1102"/>
        <item x="675"/>
        <item x="519"/>
        <item x="978"/>
        <item x="1043"/>
        <item x="679"/>
        <item x="1020"/>
        <item x="746"/>
        <item x="229"/>
        <item x="758"/>
        <item x="354"/>
        <item x="927"/>
        <item x="576"/>
        <item x="738"/>
        <item x="1001"/>
        <item x="1115"/>
        <item x="395"/>
        <item x="117"/>
        <item x="644"/>
        <item x="177"/>
        <item x="188"/>
        <item x="690"/>
        <item x="684"/>
        <item x="764"/>
        <item x="87"/>
        <item x="161"/>
        <item x="1002"/>
        <item x="378"/>
        <item x="1153"/>
        <item x="398"/>
        <item x="913"/>
        <item x="1117"/>
        <item x="815"/>
        <item x="46"/>
        <item x="268"/>
        <item x="212"/>
        <item x="889"/>
        <item x="620"/>
        <item x="1214"/>
        <item x="259"/>
        <item x="501"/>
        <item x="678"/>
        <item x="605"/>
        <item x="470"/>
        <item x="303"/>
        <item x="986"/>
        <item x="1039"/>
        <item x="244"/>
        <item x="945"/>
        <item x="650"/>
        <item x="727"/>
        <item x="1075"/>
        <item x="558"/>
        <item x="1132"/>
        <item x="755"/>
        <item x="13"/>
        <item x="907"/>
        <item x="551"/>
        <item x="1096"/>
        <item x="1017"/>
        <item x="826"/>
        <item x="283"/>
        <item x="213"/>
        <item x="641"/>
        <item x="665"/>
        <item x="420"/>
        <item x="367"/>
        <item x="896"/>
        <item x="57"/>
        <item x="701"/>
        <item x="1081"/>
        <item x="1079"/>
        <item x="23"/>
        <item x="152"/>
        <item x="1209"/>
        <item x="987"/>
        <item x="1126"/>
        <item x="1219"/>
        <item x="1055"/>
        <item x="633"/>
        <item x="1047"/>
        <item x="994"/>
        <item x="579"/>
        <item x="511"/>
        <item x="124"/>
        <item x="852"/>
        <item x="31"/>
        <item x="84"/>
        <item x="1237"/>
        <item x="1069"/>
        <item x="520"/>
        <item x="239"/>
        <item x="392"/>
        <item x="931"/>
        <item x="456"/>
        <item x="284"/>
        <item x="743"/>
        <item x="860"/>
        <item x="1050"/>
        <item x="808"/>
        <item x="765"/>
        <item x="109"/>
        <item x="532"/>
        <item x="1238"/>
        <item x="189"/>
        <item x="547"/>
        <item x="822"/>
        <item x="265"/>
        <item x="811"/>
        <item x="932"/>
        <item x="273"/>
        <item x="503"/>
        <item x="1041"/>
        <item x="873"/>
        <item x="1164"/>
        <item x="658"/>
        <item x="208"/>
        <item x="1173"/>
        <item x="600"/>
        <item x="850"/>
        <item x="947"/>
        <item x="115"/>
        <item x="469"/>
        <item x="702"/>
        <item x="346"/>
        <item x="187"/>
        <item x="1088"/>
        <item x="352"/>
        <item x="890"/>
        <item x="737"/>
        <item x="550"/>
        <item x="901"/>
        <item x="884"/>
        <item x="253"/>
        <item x="762"/>
        <item x="1013"/>
        <item x="186"/>
        <item x="6"/>
        <item x="447"/>
        <item x="909"/>
        <item x="877"/>
        <item x="1130"/>
        <item x="383"/>
        <item x="1012"/>
        <item x="269"/>
        <item x="728"/>
        <item x="682"/>
        <item x="317"/>
        <item x="211"/>
        <item x="54"/>
        <item x="778"/>
        <item x="40"/>
        <item x="1201"/>
        <item x="521"/>
        <item x="1123"/>
        <item x="1120"/>
        <item x="52"/>
        <item x="151"/>
        <item x="108"/>
        <item x="820"/>
        <item x="1015"/>
        <item x="1005"/>
        <item x="396"/>
        <item x="331"/>
        <item x="21"/>
        <item x="1218"/>
        <item x="146"/>
        <item x="915"/>
        <item x="689"/>
        <item x="856"/>
        <item x="401"/>
        <item x="834"/>
        <item x="1076"/>
        <item x="698"/>
        <item x="1118"/>
        <item x="916"/>
        <item x="740"/>
        <item x="786"/>
        <item x="205"/>
        <item x="1169"/>
        <item x="599"/>
        <item x="139"/>
        <item x="1045"/>
        <item x="541"/>
        <item x="176"/>
        <item x="944"/>
        <item x="1138"/>
        <item x="885"/>
        <item x="996"/>
        <item x="688"/>
        <item x="840"/>
        <item x="806"/>
        <item x="1021"/>
        <item x="1040"/>
        <item x="586"/>
        <item x="974"/>
        <item x="911"/>
        <item x="1003"/>
        <item x="1114"/>
        <item x="116"/>
        <item x="382"/>
        <item x="930"/>
        <item x="566"/>
        <item x="879"/>
        <item x="1036"/>
        <item x="804"/>
        <item x="1062"/>
        <item x="359"/>
        <item x="320"/>
        <item x="1019"/>
        <item x="722"/>
        <item x="126"/>
        <item x="531"/>
        <item x="506"/>
        <item x="1146"/>
        <item x="616"/>
        <item x="148"/>
        <item x="357"/>
        <item x="1051"/>
        <item x="876"/>
        <item x="2"/>
        <item x="174"/>
        <item x="178"/>
        <item x="1086"/>
        <item x="100"/>
        <item x="1067"/>
        <item x="1200"/>
        <item x="1093"/>
        <item x="483"/>
        <item x="1170"/>
        <item x="1077"/>
        <item x="610"/>
        <item x="862"/>
        <item x="782"/>
        <item x="70"/>
        <item x="110"/>
        <item x="157"/>
        <item x="631"/>
        <item x="729"/>
        <item x="741"/>
        <item x="1215"/>
        <item x="209"/>
        <item x="299"/>
        <item x="979"/>
        <item x="1058"/>
        <item x="612"/>
        <item x="864"/>
        <item x="440"/>
        <item x="752"/>
        <item x="791"/>
        <item x="394"/>
        <item x="895"/>
        <item x="326"/>
        <item x="292"/>
        <item x="141"/>
        <item x="1030"/>
        <item x="670"/>
        <item x="257"/>
        <item x="512"/>
        <item x="499"/>
        <item x="732"/>
        <item x="905"/>
        <item x="217"/>
        <item x="527"/>
        <item x="893"/>
        <item x="142"/>
        <item x="493"/>
        <item x="1066"/>
        <item x="1119"/>
        <item x="1203"/>
        <item x="848"/>
        <item x="1225"/>
        <item x="461"/>
        <item x="353"/>
        <item x="1078"/>
        <item x="113"/>
        <item x="1084"/>
        <item x="487"/>
        <item x="537"/>
        <item x="1235"/>
        <item x="1210"/>
        <item x="530"/>
        <item x="351"/>
        <item t="default"/>
      </items>
    </pivotField>
    <pivotField showAll="0" defaultSubtotal="0"/>
    <pivotField showAll="0" defaultSubtotal="0"/>
  </pivotFields>
  <rowFields count="1">
    <field x="11"/>
  </rowFields>
  <rowItems count="8">
    <i>
      <x v="566"/>
    </i>
    <i>
      <x v="694"/>
    </i>
    <i>
      <x v="810"/>
    </i>
    <i>
      <x v="1113"/>
    </i>
    <i>
      <x v="1207"/>
    </i>
    <i>
      <x v="1239"/>
    </i>
    <i>
      <x v="1247"/>
    </i>
    <i t="grand">
      <x/>
    </i>
  </rowItems>
  <colItems count="1">
    <i/>
  </colItems>
  <pageFields count="2">
    <pageField fld="6" item="0" hier="-1"/>
    <pageField fld="5" item="208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10000000}" name="Tabela dinâmica4" cacheId="8" applyNumberFormats="0" applyBorderFormats="0" applyFontFormats="0" applyPatternFormats="0" applyAlignmentFormats="0" applyWidthHeightFormats="1" dataCaption="Valores" updatedVersion="6" minRefreshableVersion="3" useAutoFormatting="1" itemPrintTitles="1" createdVersion="4" indent="0" outline="1" outlineData="1" multipleFieldFilters="0">
  <location ref="Q126:R129" firstHeaderRow="1" firstDataRow="1" firstDataCol="1" rowPageCount="2" colPageCount="1"/>
  <pivotFields count="14"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axis="axisPage" multipleItemSelectionAllowed="1" showAll="0">
      <items count="243">
        <item m="1" x="131"/>
        <item m="1" x="78"/>
        <item m="1" x="161"/>
        <item m="1" x="148"/>
        <item m="1" x="121"/>
        <item m="1" x="94"/>
        <item m="1" x="229"/>
        <item m="1" x="67"/>
        <item m="1" x="139"/>
        <item m="1" x="71"/>
        <item m="1" x="138"/>
        <item m="1" x="100"/>
        <item m="1" x="186"/>
        <item m="1" x="164"/>
        <item m="1" x="207"/>
        <item m="1" x="134"/>
        <item m="1" x="222"/>
        <item m="1" x="171"/>
        <item m="1" x="115"/>
        <item m="1" x="117"/>
        <item m="1" x="172"/>
        <item m="1" x="90"/>
        <item m="1" x="193"/>
        <item m="1" x="69"/>
        <item h="1" x="23"/>
        <item m="1" x="232"/>
        <item m="1" x="197"/>
        <item h="1" x="0"/>
        <item m="1" x="159"/>
        <item m="1" x="140"/>
        <item h="1" x="47"/>
        <item m="1" x="76"/>
        <item m="1" x="228"/>
        <item h="1" x="15"/>
        <item m="1" x="123"/>
        <item m="1" x="96"/>
        <item h="1" x="25"/>
        <item m="1" x="130"/>
        <item m="1" x="108"/>
        <item h="1" x="16"/>
        <item m="1" x="98"/>
        <item m="1" x="77"/>
        <item h="1" x="24"/>
        <item m="1" x="104"/>
        <item m="1" x="80"/>
        <item m="1" x="176"/>
        <item m="1" x="125"/>
        <item m="1" x="95"/>
        <item h="1" x="22"/>
        <item m="1" x="110"/>
        <item m="1" x="83"/>
        <item h="1" x="13"/>
        <item m="1" x="201"/>
        <item m="1" x="106"/>
        <item h="1" x="57"/>
        <item h="1" x="12"/>
        <item m="1" x="73"/>
        <item m="1" x="223"/>
        <item m="1" x="181"/>
        <item m="1" x="173"/>
        <item m="1" x="158"/>
        <item h="1" x="42"/>
        <item m="1" x="194"/>
        <item m="1" x="157"/>
        <item h="1" m="1" x="143"/>
        <item m="1" x="142"/>
        <item m="1" x="239"/>
        <item m="1" x="111"/>
        <item h="1" x="33"/>
        <item h="1" x="53"/>
        <item m="1" x="188"/>
        <item m="1" x="153"/>
        <item h="1" x="58"/>
        <item m="1" x="116"/>
        <item m="1" x="195"/>
        <item h="1" x="38"/>
        <item m="1" x="105"/>
        <item m="1" x="178"/>
        <item m="1" x="202"/>
        <item h="1" x="31"/>
        <item m="1" x="236"/>
        <item m="1" x="203"/>
        <item h="1" x="37"/>
        <item m="1" x="234"/>
        <item m="1" x="205"/>
        <item h="1" x="45"/>
        <item m="1" x="224"/>
        <item m="1" x="183"/>
        <item m="1" x="235"/>
        <item h="1" x="3"/>
        <item m="1" x="128"/>
        <item m="1" x="213"/>
        <item h="1" x="8"/>
        <item m="1" x="218"/>
        <item h="1" x="63"/>
        <item h="1" x="36"/>
        <item m="1" x="200"/>
        <item m="1" x="103"/>
        <item h="1" x="6"/>
        <item m="1" x="169"/>
        <item m="1" x="231"/>
        <item h="1" x="40"/>
        <item m="1" x="182"/>
        <item m="1" x="89"/>
        <item m="1" x="152"/>
        <item m="1" x="170"/>
        <item m="1" x="146"/>
        <item h="1" x="11"/>
        <item m="1" x="120"/>
        <item m="1" x="198"/>
        <item x="17"/>
        <item m="1" x="187"/>
        <item m="1" x="150"/>
        <item h="1" x="43"/>
        <item m="1" x="118"/>
        <item m="1" x="87"/>
        <item h="1" x="1"/>
        <item m="1" x="160"/>
        <item m="1" x="217"/>
        <item h="1" x="55"/>
        <item m="1" x="84"/>
        <item m="1" x="237"/>
        <item h="1" x="54"/>
        <item m="1" x="190"/>
        <item m="1" x="155"/>
        <item h="1" x="48"/>
        <item m="1" x="92"/>
        <item m="1" x="85"/>
        <item h="1" x="21"/>
        <item m="1" x="119"/>
        <item m="1" x="199"/>
        <item h="1" x="64"/>
        <item m="1" x="241"/>
        <item h="1" x="14"/>
        <item m="1" x="167"/>
        <item m="1" x="144"/>
        <item h="1" x="26"/>
        <item m="1" x="168"/>
        <item m="1" x="145"/>
        <item m="1" x="154"/>
        <item h="1" x="29"/>
        <item m="1" x="147"/>
        <item m="1" x="129"/>
        <item h="1" x="19"/>
        <item m="1" x="126"/>
        <item m="1" x="97"/>
        <item h="1" x="9"/>
        <item m="1" x="133"/>
        <item h="1" x="61"/>
        <item h="1" x="51"/>
        <item m="1" x="88"/>
        <item m="1" x="70"/>
        <item h="1" x="32"/>
        <item h="1" x="10"/>
        <item m="1" x="109"/>
        <item m="1" x="81"/>
        <item h="1" x="4"/>
        <item m="1" x="141"/>
        <item m="1" x="240"/>
        <item m="1" x="72"/>
        <item h="1" x="20"/>
        <item m="1" x="74"/>
        <item m="1" x="225"/>
        <item h="1" x="18"/>
        <item m="1" x="219"/>
        <item m="1" x="180"/>
        <item h="1" x="52"/>
        <item m="1" x="127"/>
        <item m="1" x="101"/>
        <item h="1" x="7"/>
        <item m="1" x="226"/>
        <item m="1" x="122"/>
        <item h="1" x="59"/>
        <item m="1" x="124"/>
        <item m="1" x="209"/>
        <item h="1" x="41"/>
        <item m="1" x="91"/>
        <item m="1" x="75"/>
        <item h="1" x="2"/>
        <item m="1" x="184"/>
        <item m="1" x="151"/>
        <item h="1" x="44"/>
        <item m="1" x="215"/>
        <item m="1" x="174"/>
        <item m="1" x="214"/>
        <item m="1" x="238"/>
        <item m="1" x="206"/>
        <item h="1" x="34"/>
        <item m="1" x="192"/>
        <item m="1" x="156"/>
        <item h="1" x="35"/>
        <item m="1" x="136"/>
        <item m="1" x="112"/>
        <item h="1" x="39"/>
        <item m="1" x="135"/>
        <item m="1" x="113"/>
        <item h="1" x="27"/>
        <item m="1" x="66"/>
        <item h="1" x="62"/>
        <item h="1" x="49"/>
        <item m="1" x="211"/>
        <item m="1" x="163"/>
        <item m="1" x="165"/>
        <item m="1" x="162"/>
        <item m="1" x="86"/>
        <item h="1" x="28"/>
        <item m="1" x="212"/>
        <item m="1" x="166"/>
        <item h="1" x="50"/>
        <item m="1" x="185"/>
        <item m="1" x="149"/>
        <item m="1" x="175"/>
        <item m="1" x="204"/>
        <item m="1" x="230"/>
        <item m="1" x="196"/>
        <item m="1" x="102"/>
        <item m="1" x="227"/>
        <item m="1" x="189"/>
        <item m="1" x="137"/>
        <item m="1" x="82"/>
        <item m="1" x="233"/>
        <item h="1" x="46"/>
        <item m="1" x="132"/>
        <item m="1" x="220"/>
        <item m="1" x="93"/>
        <item h="1" x="30"/>
        <item m="1" x="221"/>
        <item m="1" x="177"/>
        <item h="1" x="5"/>
        <item m="1" x="107"/>
        <item m="1" x="179"/>
        <item h="1" x="60"/>
        <item m="1" x="191"/>
        <item m="1" x="99"/>
        <item m="1" x="210"/>
        <item m="1" x="208"/>
        <item m="1" x="114"/>
        <item h="1" x="56"/>
        <item m="1" x="216"/>
        <item m="1" x="79"/>
        <item m="1" x="68"/>
        <item m="1" x="65"/>
        <item t="default"/>
      </items>
    </pivotField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numFmtId="165" showAll="0"/>
    <pivotField dataField="1" numFmtId="166" showAll="0"/>
    <pivotField showAll="0" defaultSubtotal="0"/>
    <pivotField showAll="0" defaultSubtotal="0"/>
  </pivotFields>
  <rowFields count="1">
    <field x="2"/>
  </rowFields>
  <rowItems count="3">
    <i>
      <x/>
    </i>
    <i>
      <x v="1"/>
    </i>
    <i t="grand">
      <x/>
    </i>
  </rowItems>
  <colItems count="1">
    <i/>
  </colItems>
  <pageFields count="2">
    <pageField fld="5" hier="-1"/>
    <pageField fld="6" item="0" hier="-1"/>
  </pageFields>
  <dataFields count="1">
    <dataField name="Média de TOTAL DIAS" fld="11" subtotal="average" baseField="2" baseItem="0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14000000}" name="Tabela dinâmica8" cacheId="8" applyNumberFormats="0" applyBorderFormats="0" applyFontFormats="0" applyPatternFormats="0" applyAlignmentFormats="0" applyWidthHeightFormats="1" dataCaption="Valores" updatedVersion="6" minRefreshableVersion="3" useAutoFormatting="1" itemPrintTitles="1" createdVersion="4" indent="0" outline="1" outlineData="1" multipleFieldFilters="0">
  <location ref="Q172:R174" firstHeaderRow="1" firstDataRow="1" firstDataCol="1" rowPageCount="2" colPageCount="1"/>
  <pivotFields count="14"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axis="axisPage" multipleItemSelectionAllowed="1" showAll="0">
      <items count="243">
        <item m="1" x="131"/>
        <item m="1" x="78"/>
        <item m="1" x="161"/>
        <item m="1" x="148"/>
        <item m="1" x="121"/>
        <item m="1" x="94"/>
        <item m="1" x="229"/>
        <item m="1" x="67"/>
        <item m="1" x="139"/>
        <item m="1" x="71"/>
        <item m="1" x="138"/>
        <item m="1" x="100"/>
        <item m="1" x="186"/>
        <item m="1" x="164"/>
        <item m="1" x="207"/>
        <item m="1" x="134"/>
        <item m="1" x="222"/>
        <item m="1" x="171"/>
        <item m="1" x="115"/>
        <item m="1" x="117"/>
        <item m="1" x="172"/>
        <item m="1" x="90"/>
        <item m="1" x="193"/>
        <item m="1" x="69"/>
        <item h="1" x="23"/>
        <item m="1" x="232"/>
        <item m="1" x="197"/>
        <item h="1" x="0"/>
        <item m="1" x="159"/>
        <item m="1" x="140"/>
        <item h="1" x="47"/>
        <item m="1" x="76"/>
        <item m="1" x="228"/>
        <item h="1" x="15"/>
        <item m="1" x="123"/>
        <item m="1" x="96"/>
        <item h="1" x="25"/>
        <item m="1" x="130"/>
        <item m="1" x="108"/>
        <item h="1" x="16"/>
        <item m="1" x="98"/>
        <item m="1" x="77"/>
        <item h="1" x="24"/>
        <item m="1" x="104"/>
        <item m="1" x="80"/>
        <item m="1" x="176"/>
        <item m="1" x="125"/>
        <item m="1" x="95"/>
        <item h="1" x="22"/>
        <item m="1" x="110"/>
        <item m="1" x="83"/>
        <item h="1" x="13"/>
        <item m="1" x="201"/>
        <item m="1" x="106"/>
        <item h="1" x="57"/>
        <item h="1" x="12"/>
        <item m="1" x="73"/>
        <item m="1" x="223"/>
        <item m="1" x="181"/>
        <item m="1" x="173"/>
        <item m="1" x="158"/>
        <item h="1" x="42"/>
        <item m="1" x="194"/>
        <item m="1" x="157"/>
        <item h="1" m="1" x="143"/>
        <item m="1" x="142"/>
        <item m="1" x="239"/>
        <item m="1" x="111"/>
        <item h="1" x="33"/>
        <item h="1" x="53"/>
        <item m="1" x="188"/>
        <item m="1" x="153"/>
        <item h="1" x="58"/>
        <item m="1" x="116"/>
        <item m="1" x="195"/>
        <item h="1" x="38"/>
        <item m="1" x="105"/>
        <item m="1" x="178"/>
        <item m="1" x="202"/>
        <item h="1" x="31"/>
        <item m="1" x="236"/>
        <item m="1" x="203"/>
        <item h="1" x="37"/>
        <item m="1" x="234"/>
        <item m="1" x="205"/>
        <item h="1" x="45"/>
        <item m="1" x="224"/>
        <item m="1" x="183"/>
        <item m="1" x="235"/>
        <item h="1" x="3"/>
        <item m="1" x="128"/>
        <item m="1" x="213"/>
        <item h="1" x="8"/>
        <item m="1" x="218"/>
        <item h="1" x="63"/>
        <item h="1" x="36"/>
        <item m="1" x="200"/>
        <item m="1" x="103"/>
        <item h="1" x="6"/>
        <item m="1" x="169"/>
        <item m="1" x="231"/>
        <item h="1" x="40"/>
        <item m="1" x="182"/>
        <item m="1" x="89"/>
        <item m="1" x="152"/>
        <item m="1" x="170"/>
        <item m="1" x="146"/>
        <item h="1" x="11"/>
        <item m="1" x="120"/>
        <item m="1" x="198"/>
        <item h="1" x="17"/>
        <item m="1" x="187"/>
        <item m="1" x="150"/>
        <item h="1" x="43"/>
        <item m="1" x="118"/>
        <item m="1" x="87"/>
        <item h="1" x="1"/>
        <item m="1" x="160"/>
        <item m="1" x="217"/>
        <item h="1" x="55"/>
        <item m="1" x="84"/>
        <item m="1" x="237"/>
        <item h="1" x="54"/>
        <item m="1" x="190"/>
        <item m="1" x="155"/>
        <item h="1" x="48"/>
        <item m="1" x="92"/>
        <item m="1" x="85"/>
        <item h="1" x="21"/>
        <item m="1" x="119"/>
        <item m="1" x="199"/>
        <item h="1" x="64"/>
        <item m="1" x="241"/>
        <item h="1" x="14"/>
        <item m="1" x="167"/>
        <item m="1" x="144"/>
        <item h="1" x="26"/>
        <item m="1" x="168"/>
        <item m="1" x="145"/>
        <item m="1" x="154"/>
        <item x="29"/>
        <item m="1" x="147"/>
        <item m="1" x="129"/>
        <item h="1" x="19"/>
        <item m="1" x="126"/>
        <item m="1" x="97"/>
        <item h="1" x="9"/>
        <item m="1" x="133"/>
        <item h="1" x="61"/>
        <item h="1" x="51"/>
        <item m="1" x="88"/>
        <item m="1" x="70"/>
        <item h="1" x="32"/>
        <item h="1" x="10"/>
        <item m="1" x="109"/>
        <item m="1" x="81"/>
        <item h="1" x="4"/>
        <item m="1" x="141"/>
        <item m="1" x="240"/>
        <item m="1" x="72"/>
        <item h="1" x="20"/>
        <item m="1" x="74"/>
        <item m="1" x="225"/>
        <item h="1" x="18"/>
        <item m="1" x="219"/>
        <item m="1" x="180"/>
        <item h="1" x="52"/>
        <item m="1" x="127"/>
        <item m="1" x="101"/>
        <item h="1" x="7"/>
        <item m="1" x="226"/>
        <item m="1" x="122"/>
        <item h="1" x="59"/>
        <item m="1" x="124"/>
        <item m="1" x="209"/>
        <item h="1" x="41"/>
        <item m="1" x="91"/>
        <item m="1" x="75"/>
        <item h="1" x="2"/>
        <item m="1" x="184"/>
        <item m="1" x="151"/>
        <item h="1" x="44"/>
        <item m="1" x="215"/>
        <item m="1" x="174"/>
        <item m="1" x="214"/>
        <item m="1" x="238"/>
        <item m="1" x="206"/>
        <item h="1" x="34"/>
        <item m="1" x="192"/>
        <item m="1" x="156"/>
        <item h="1" x="35"/>
        <item m="1" x="136"/>
        <item m="1" x="112"/>
        <item h="1" x="39"/>
        <item m="1" x="135"/>
        <item m="1" x="113"/>
        <item h="1" x="27"/>
        <item m="1" x="66"/>
        <item h="1" x="62"/>
        <item h="1" x="49"/>
        <item m="1" x="211"/>
        <item m="1" x="163"/>
        <item m="1" x="165"/>
        <item m="1" x="162"/>
        <item m="1" x="86"/>
        <item h="1" x="28"/>
        <item m="1" x="212"/>
        <item m="1" x="166"/>
        <item h="1" x="50"/>
        <item m="1" x="185"/>
        <item m="1" x="149"/>
        <item m="1" x="175"/>
        <item m="1" x="204"/>
        <item m="1" x="230"/>
        <item m="1" x="196"/>
        <item m="1" x="102"/>
        <item m="1" x="227"/>
        <item m="1" x="189"/>
        <item m="1" x="137"/>
        <item m="1" x="82"/>
        <item m="1" x="233"/>
        <item h="1" x="46"/>
        <item m="1" x="132"/>
        <item m="1" x="220"/>
        <item m="1" x="93"/>
        <item h="1" x="30"/>
        <item m="1" x="221"/>
        <item m="1" x="177"/>
        <item h="1" x="5"/>
        <item m="1" x="107"/>
        <item m="1" x="179"/>
        <item h="1" x="60"/>
        <item m="1" x="191"/>
        <item m="1" x="99"/>
        <item m="1" x="210"/>
        <item m="1" x="208"/>
        <item m="1" x="114"/>
        <item h="1" x="56"/>
        <item m="1" x="216"/>
        <item m="1" x="79"/>
        <item m="1" x="68"/>
        <item m="1" x="65"/>
        <item t="default"/>
      </items>
    </pivotField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numFmtId="165" showAll="0"/>
    <pivotField dataField="1" numFmtId="166" showAll="0"/>
    <pivotField showAll="0" defaultSubtotal="0"/>
    <pivotField showAll="0" defaultSubtotal="0"/>
  </pivotFields>
  <rowFields count="1">
    <field x="2"/>
  </rowFields>
  <rowItems count="2">
    <i>
      <x v="1"/>
    </i>
    <i t="grand">
      <x/>
    </i>
  </rowItems>
  <colItems count="1">
    <i/>
  </colItems>
  <pageFields count="2">
    <pageField fld="6" item="0" hier="-1"/>
    <pageField fld="5" hier="-1"/>
  </pageFields>
  <dataFields count="1">
    <dataField name="Média de TOTAL DIAS" fld="11" subtotal="average" baseField="2" baseItem="1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B000000}" name="Tabela dinâmica2" cacheId="8" applyNumberFormats="0" applyBorderFormats="0" applyFontFormats="0" applyPatternFormats="0" applyAlignmentFormats="0" applyWidthHeightFormats="1" dataCaption="Valores" updatedVersion="6" minRefreshableVersion="3" useAutoFormatting="1" itemPrintTitles="1" createdVersion="4" indent="0" outline="1" outlineData="1" multipleFieldFilters="0">
  <location ref="Q102:R104" firstHeaderRow="1" firstDataRow="1" firstDataCol="1" rowPageCount="2" colPageCount="1"/>
  <pivotFields count="14"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axis="axisPage" multipleItemSelectionAllowed="1" showAll="0">
      <items count="243">
        <item m="1" x="131"/>
        <item m="1" x="78"/>
        <item m="1" x="161"/>
        <item m="1" x="148"/>
        <item m="1" x="121"/>
        <item m="1" x="94"/>
        <item m="1" x="229"/>
        <item m="1" x="67"/>
        <item m="1" x="139"/>
        <item m="1" x="71"/>
        <item m="1" x="138"/>
        <item m="1" x="100"/>
        <item m="1" x="186"/>
        <item m="1" x="164"/>
        <item m="1" x="207"/>
        <item m="1" x="134"/>
        <item m="1" x="222"/>
        <item m="1" x="171"/>
        <item m="1" x="115"/>
        <item m="1" x="117"/>
        <item m="1" x="172"/>
        <item m="1" x="90"/>
        <item m="1" x="193"/>
        <item m="1" x="69"/>
        <item h="1" x="23"/>
        <item m="1" x="232"/>
        <item m="1" x="197"/>
        <item h="1" x="0"/>
        <item m="1" x="159"/>
        <item m="1" x="140"/>
        <item h="1" x="47"/>
        <item m="1" x="76"/>
        <item m="1" x="228"/>
        <item h="1" x="15"/>
        <item m="1" x="123"/>
        <item m="1" x="96"/>
        <item h="1" x="25"/>
        <item m="1" x="130"/>
        <item m="1" x="108"/>
        <item h="1" x="16"/>
        <item m="1" x="98"/>
        <item m="1" x="77"/>
        <item h="1" x="24"/>
        <item m="1" x="104"/>
        <item m="1" x="80"/>
        <item m="1" x="176"/>
        <item m="1" x="125"/>
        <item m="1" x="95"/>
        <item h="1" x="22"/>
        <item m="1" x="110"/>
        <item m="1" x="83"/>
        <item h="1" x="13"/>
        <item m="1" x="201"/>
        <item m="1" x="106"/>
        <item h="1" x="57"/>
        <item h="1" x="12"/>
        <item m="1" x="73"/>
        <item m="1" x="223"/>
        <item m="1" x="181"/>
        <item m="1" x="173"/>
        <item m="1" x="158"/>
        <item h="1" x="42"/>
        <item m="1" x="194"/>
        <item m="1" x="157"/>
        <item h="1" m="1" x="143"/>
        <item m="1" x="142"/>
        <item m="1" x="239"/>
        <item m="1" x="111"/>
        <item h="1" x="33"/>
        <item h="1" x="53"/>
        <item m="1" x="188"/>
        <item m="1" x="153"/>
        <item h="1" x="58"/>
        <item m="1" x="116"/>
        <item m="1" x="195"/>
        <item h="1" x="38"/>
        <item m="1" x="105"/>
        <item m="1" x="178"/>
        <item m="1" x="202"/>
        <item h="1" x="31"/>
        <item m="1" x="236"/>
        <item m="1" x="203"/>
        <item h="1" x="37"/>
        <item m="1" x="234"/>
        <item m="1" x="205"/>
        <item h="1" x="45"/>
        <item m="1" x="224"/>
        <item m="1" x="183"/>
        <item m="1" x="235"/>
        <item h="1" x="3"/>
        <item m="1" x="128"/>
        <item m="1" x="213"/>
        <item h="1" x="8"/>
        <item m="1" x="218"/>
        <item h="1" x="63"/>
        <item h="1" x="36"/>
        <item m="1" x="200"/>
        <item m="1" x="103"/>
        <item h="1" x="6"/>
        <item m="1" x="169"/>
        <item m="1" x="231"/>
        <item h="1" x="40"/>
        <item m="1" x="182"/>
        <item m="1" x="89"/>
        <item m="1" x="152"/>
        <item m="1" x="170"/>
        <item m="1" x="146"/>
        <item h="1" x="11"/>
        <item m="1" x="120"/>
        <item m="1" x="198"/>
        <item h="1" x="17"/>
        <item m="1" x="187"/>
        <item m="1" x="150"/>
        <item h="1" x="43"/>
        <item m="1" x="118"/>
        <item m="1" x="87"/>
        <item h="1" x="1"/>
        <item m="1" x="160"/>
        <item m="1" x="217"/>
        <item h="1" x="55"/>
        <item m="1" x="84"/>
        <item m="1" x="237"/>
        <item h="1" x="54"/>
        <item m="1" x="190"/>
        <item m="1" x="155"/>
        <item h="1" x="48"/>
        <item m="1" x="92"/>
        <item m="1" x="85"/>
        <item h="1" x="21"/>
        <item m="1" x="119"/>
        <item m="1" x="199"/>
        <item h="1" x="64"/>
        <item m="1" x="241"/>
        <item h="1" x="14"/>
        <item m="1" x="167"/>
        <item m="1" x="144"/>
        <item h="1" x="26"/>
        <item m="1" x="168"/>
        <item m="1" x="145"/>
        <item m="1" x="154"/>
        <item h="1" x="29"/>
        <item m="1" x="147"/>
        <item m="1" x="129"/>
        <item h="1" x="19"/>
        <item m="1" x="126"/>
        <item m="1" x="97"/>
        <item h="1" x="9"/>
        <item m="1" x="133"/>
        <item h="1" x="61"/>
        <item h="1" x="51"/>
        <item m="1" x="88"/>
        <item m="1" x="70"/>
        <item h="1" x="32"/>
        <item h="1" x="10"/>
        <item m="1" x="109"/>
        <item m="1" x="81"/>
        <item h="1" x="4"/>
        <item m="1" x="141"/>
        <item m="1" x="240"/>
        <item m="1" x="72"/>
        <item h="1" x="20"/>
        <item m="1" x="74"/>
        <item m="1" x="225"/>
        <item h="1" x="18"/>
        <item m="1" x="219"/>
        <item m="1" x="180"/>
        <item h="1" x="52"/>
        <item m="1" x="127"/>
        <item m="1" x="101"/>
        <item h="1" x="7"/>
        <item m="1" x="226"/>
        <item m="1" x="122"/>
        <item h="1" x="59"/>
        <item m="1" x="124"/>
        <item m="1" x="209"/>
        <item h="1" x="41"/>
        <item m="1" x="91"/>
        <item m="1" x="75"/>
        <item x="2"/>
        <item m="1" x="184"/>
        <item m="1" x="151"/>
        <item h="1" x="44"/>
        <item m="1" x="215"/>
        <item m="1" x="174"/>
        <item m="1" x="214"/>
        <item m="1" x="238"/>
        <item m="1" x="206"/>
        <item h="1" x="34"/>
        <item m="1" x="192"/>
        <item m="1" x="156"/>
        <item h="1" x="35"/>
        <item m="1" x="136"/>
        <item m="1" x="112"/>
        <item h="1" x="39"/>
        <item m="1" x="135"/>
        <item m="1" x="113"/>
        <item h="1" x="27"/>
        <item m="1" x="66"/>
        <item h="1" x="62"/>
        <item h="1" x="49"/>
        <item m="1" x="211"/>
        <item m="1" x="163"/>
        <item m="1" x="165"/>
        <item m="1" x="162"/>
        <item m="1" x="86"/>
        <item h="1" x="28"/>
        <item m="1" x="212"/>
        <item m="1" x="166"/>
        <item h="1" x="50"/>
        <item m="1" x="185"/>
        <item m="1" x="149"/>
        <item m="1" x="175"/>
        <item m="1" x="204"/>
        <item m="1" x="230"/>
        <item m="1" x="196"/>
        <item m="1" x="102"/>
        <item m="1" x="227"/>
        <item m="1" x="189"/>
        <item m="1" x="137"/>
        <item m="1" x="82"/>
        <item m="1" x="233"/>
        <item h="1" x="46"/>
        <item m="1" x="132"/>
        <item m="1" x="220"/>
        <item m="1" x="93"/>
        <item h="1" x="30"/>
        <item m="1" x="221"/>
        <item m="1" x="177"/>
        <item h="1" x="5"/>
        <item m="1" x="107"/>
        <item m="1" x="179"/>
        <item h="1" x="60"/>
        <item m="1" x="191"/>
        <item m="1" x="99"/>
        <item m="1" x="210"/>
        <item m="1" x="208"/>
        <item m="1" x="114"/>
        <item h="1" x="56"/>
        <item m="1" x="216"/>
        <item m="1" x="79"/>
        <item m="1" x="68"/>
        <item m="1" x="65"/>
        <item t="default"/>
      </items>
    </pivotField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numFmtId="165" showAll="0"/>
    <pivotField dataField="1" numFmtId="166" showAll="0"/>
    <pivotField showAll="0" defaultSubtotal="0"/>
    <pivotField showAll="0" defaultSubtotal="0"/>
  </pivotFields>
  <rowFields count="1">
    <field x="2"/>
  </rowFields>
  <rowItems count="2">
    <i>
      <x/>
    </i>
    <i t="grand">
      <x/>
    </i>
  </rowItems>
  <colItems count="1">
    <i/>
  </colItems>
  <pageFields count="2">
    <pageField fld="5" hier="-1"/>
    <pageField fld="6" item="0" hier="-1"/>
  </pageFields>
  <dataFields count="1">
    <dataField name="Média de TOTAL DIAS" fld="11" subtotal="average" baseField="2" baseItem="0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C000000}" name="Tabela dinâmica20" cacheId="8" applyNumberFormats="0" applyBorderFormats="0" applyFontFormats="0" applyPatternFormats="0" applyAlignmentFormats="0" applyWidthHeightFormats="1" dataCaption="Valores" updatedVersion="6" minRefreshableVersion="3" useAutoFormatting="1" itemPrintTitles="1" createdVersion="4" indent="0" outline="1" outlineData="1" multipleFieldFilters="0">
  <location ref="A206:A313" firstHeaderRow="1" firstDataRow="1" firstDataCol="1" rowPageCount="2" colPageCount="1"/>
  <pivotFields count="14">
    <pivotField showAll="0"/>
    <pivotField showAll="0"/>
    <pivotField showAll="0"/>
    <pivotField showAll="0"/>
    <pivotField showAll="0"/>
    <pivotField axis="axisPage" showAll="0">
      <items count="243">
        <item m="1" x="131"/>
        <item m="1" x="78"/>
        <item m="1" x="161"/>
        <item m="1" x="148"/>
        <item m="1" x="121"/>
        <item m="1" x="94"/>
        <item m="1" x="229"/>
        <item m="1" x="67"/>
        <item m="1" x="139"/>
        <item m="1" x="71"/>
        <item m="1" x="138"/>
        <item m="1" x="100"/>
        <item m="1" x="186"/>
        <item m="1" x="164"/>
        <item m="1" x="207"/>
        <item m="1" x="134"/>
        <item m="1" x="222"/>
        <item m="1" x="171"/>
        <item m="1" x="115"/>
        <item m="1" x="117"/>
        <item m="1" x="172"/>
        <item m="1" x="90"/>
        <item m="1" x="193"/>
        <item m="1" x="69"/>
        <item x="23"/>
        <item m="1" x="232"/>
        <item m="1" x="197"/>
        <item x="0"/>
        <item m="1" x="159"/>
        <item m="1" x="140"/>
        <item x="47"/>
        <item m="1" x="76"/>
        <item m="1" x="228"/>
        <item x="15"/>
        <item m="1" x="123"/>
        <item m="1" x="96"/>
        <item x="25"/>
        <item m="1" x="130"/>
        <item m="1" x="108"/>
        <item x="16"/>
        <item m="1" x="98"/>
        <item m="1" x="77"/>
        <item x="24"/>
        <item m="1" x="104"/>
        <item m="1" x="80"/>
        <item m="1" x="176"/>
        <item m="1" x="125"/>
        <item m="1" x="95"/>
        <item x="22"/>
        <item m="1" x="110"/>
        <item m="1" x="83"/>
        <item x="13"/>
        <item m="1" x="201"/>
        <item m="1" x="106"/>
        <item x="57"/>
        <item x="12"/>
        <item m="1" x="73"/>
        <item m="1" x="223"/>
        <item m="1" x="181"/>
        <item m="1" x="173"/>
        <item m="1" x="158"/>
        <item x="42"/>
        <item m="1" x="194"/>
        <item m="1" x="157"/>
        <item m="1" x="143"/>
        <item m="1" x="142"/>
        <item m="1" x="239"/>
        <item m="1" x="111"/>
        <item x="33"/>
        <item x="53"/>
        <item m="1" x="188"/>
        <item m="1" x="153"/>
        <item x="58"/>
        <item m="1" x="116"/>
        <item m="1" x="195"/>
        <item x="38"/>
        <item m="1" x="105"/>
        <item m="1" x="178"/>
        <item m="1" x="202"/>
        <item x="31"/>
        <item m="1" x="236"/>
        <item m="1" x="203"/>
        <item x="37"/>
        <item m="1" x="234"/>
        <item m="1" x="205"/>
        <item x="45"/>
        <item m="1" x="224"/>
        <item m="1" x="183"/>
        <item m="1" x="235"/>
        <item x="3"/>
        <item m="1" x="128"/>
        <item m="1" x="213"/>
        <item x="8"/>
        <item m="1" x="218"/>
        <item x="63"/>
        <item x="36"/>
        <item m="1" x="200"/>
        <item m="1" x="103"/>
        <item x="6"/>
        <item m="1" x="169"/>
        <item m="1" x="231"/>
        <item x="40"/>
        <item m="1" x="182"/>
        <item m="1" x="89"/>
        <item m="1" x="152"/>
        <item m="1" x="170"/>
        <item m="1" x="146"/>
        <item x="11"/>
        <item m="1" x="120"/>
        <item m="1" x="198"/>
        <item x="17"/>
        <item m="1" x="187"/>
        <item m="1" x="150"/>
        <item x="43"/>
        <item m="1" x="118"/>
        <item m="1" x="87"/>
        <item x="1"/>
        <item m="1" x="160"/>
        <item m="1" x="217"/>
        <item x="55"/>
        <item m="1" x="84"/>
        <item m="1" x="237"/>
        <item x="54"/>
        <item m="1" x="190"/>
        <item m="1" x="155"/>
        <item x="48"/>
        <item m="1" x="92"/>
        <item m="1" x="85"/>
        <item x="21"/>
        <item m="1" x="119"/>
        <item m="1" x="199"/>
        <item x="64"/>
        <item m="1" x="241"/>
        <item x="14"/>
        <item m="1" x="167"/>
        <item m="1" x="144"/>
        <item x="26"/>
        <item m="1" x="168"/>
        <item m="1" x="145"/>
        <item m="1" x="154"/>
        <item x="29"/>
        <item m="1" x="147"/>
        <item m="1" x="129"/>
        <item x="19"/>
        <item m="1" x="126"/>
        <item m="1" x="97"/>
        <item x="9"/>
        <item m="1" x="133"/>
        <item x="61"/>
        <item x="51"/>
        <item m="1" x="88"/>
        <item m="1" x="70"/>
        <item x="32"/>
        <item x="10"/>
        <item m="1" x="109"/>
        <item m="1" x="81"/>
        <item x="4"/>
        <item m="1" x="141"/>
        <item m="1" x="240"/>
        <item m="1" x="72"/>
        <item x="20"/>
        <item m="1" x="74"/>
        <item m="1" x="225"/>
        <item x="18"/>
        <item m="1" x="219"/>
        <item m="1" x="180"/>
        <item x="52"/>
        <item m="1" x="127"/>
        <item m="1" x="101"/>
        <item x="7"/>
        <item m="1" x="226"/>
        <item m="1" x="122"/>
        <item x="59"/>
        <item m="1" x="124"/>
        <item m="1" x="209"/>
        <item x="41"/>
        <item m="1" x="91"/>
        <item m="1" x="75"/>
        <item x="2"/>
        <item m="1" x="184"/>
        <item m="1" x="151"/>
        <item x="44"/>
        <item m="1" x="215"/>
        <item m="1" x="174"/>
        <item m="1" x="214"/>
        <item m="1" x="238"/>
        <item m="1" x="206"/>
        <item x="34"/>
        <item m="1" x="192"/>
        <item m="1" x="156"/>
        <item x="35"/>
        <item m="1" x="136"/>
        <item m="1" x="112"/>
        <item x="39"/>
        <item m="1" x="135"/>
        <item m="1" x="113"/>
        <item x="27"/>
        <item m="1" x="66"/>
        <item x="62"/>
        <item x="49"/>
        <item m="1" x="211"/>
        <item m="1" x="163"/>
        <item m="1" x="165"/>
        <item m="1" x="162"/>
        <item m="1" x="86"/>
        <item x="28"/>
        <item m="1" x="212"/>
        <item m="1" x="166"/>
        <item x="50"/>
        <item m="1" x="185"/>
        <item m="1" x="149"/>
        <item m="1" x="175"/>
        <item m="1" x="204"/>
        <item m="1" x="230"/>
        <item m="1" x="196"/>
        <item m="1" x="102"/>
        <item m="1" x="227"/>
        <item m="1" x="189"/>
        <item m="1" x="137"/>
        <item m="1" x="82"/>
        <item m="1" x="233"/>
        <item x="46"/>
        <item m="1" x="132"/>
        <item m="1" x="220"/>
        <item m="1" x="93"/>
        <item x="30"/>
        <item m="1" x="221"/>
        <item m="1" x="177"/>
        <item x="5"/>
        <item m="1" x="107"/>
        <item m="1" x="179"/>
        <item x="60"/>
        <item m="1" x="191"/>
        <item m="1" x="99"/>
        <item m="1" x="210"/>
        <item m="1" x="208"/>
        <item m="1" x="114"/>
        <item x="56"/>
        <item m="1" x="216"/>
        <item m="1" x="79"/>
        <item m="1" x="68"/>
        <item m="1" x="65"/>
        <item t="default"/>
      </items>
    </pivotField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numFmtId="165" showAll="0"/>
    <pivotField axis="axisRow" numFmtId="166" showAll="0" defaultSubtotal="0">
      <items count="1251">
        <item x="42"/>
        <item x="828"/>
        <item x="63"/>
        <item x="94"/>
        <item x="446"/>
        <item x="92"/>
        <item x="58"/>
        <item x="288"/>
        <item x="437"/>
        <item x="312"/>
        <item x="249"/>
        <item x="919"/>
        <item x="201"/>
        <item x="560"/>
        <item x="444"/>
        <item x="443"/>
        <item x="577"/>
        <item x="717"/>
        <item x="329"/>
        <item x="774"/>
        <item x="373"/>
        <item x="131"/>
        <item x="817"/>
        <item x="539"/>
        <item x="169"/>
        <item x="293"/>
        <item x="404"/>
        <item x="387"/>
        <item x="1092"/>
        <item x="121"/>
        <item x="490"/>
        <item x="710"/>
        <item x="435"/>
        <item x="1143"/>
        <item x="474"/>
        <item x="1112"/>
        <item x="686"/>
        <item x="196"/>
        <item x="371"/>
        <item x="341"/>
        <item x="166"/>
        <item x="928"/>
        <item x="985"/>
        <item x="248"/>
        <item x="419"/>
        <item x="77"/>
        <item x="1089"/>
        <item x="315"/>
        <item x="1216"/>
        <item x="69"/>
        <item x="646"/>
        <item x="899"/>
        <item x="170"/>
        <item x="59"/>
        <item x="222"/>
        <item x="438"/>
        <item x="471"/>
        <item x="712"/>
        <item x="870"/>
        <item x="264"/>
        <item x="694"/>
        <item x="61"/>
        <item x="168"/>
        <item x="584"/>
        <item x="472"/>
        <item x="685"/>
        <item x="912"/>
        <item x="507"/>
        <item x="276"/>
        <item x="197"/>
        <item x="172"/>
        <item x="789"/>
        <item x="76"/>
        <item x="611"/>
        <item x="432"/>
        <item x="794"/>
        <item x="309"/>
        <item x="538"/>
        <item x="338"/>
        <item x="639"/>
        <item x="297"/>
        <item x="565"/>
        <item x="510"/>
        <item x="496"/>
        <item x="145"/>
        <item x="628"/>
        <item x="133"/>
        <item x="221"/>
        <item x="389"/>
        <item x="1144"/>
        <item x="625"/>
        <item x="606"/>
        <item x="655"/>
        <item x="473"/>
        <item x="64"/>
        <item x="290"/>
        <item x="638"/>
        <item x="343"/>
        <item x="1022"/>
        <item x="122"/>
        <item x="49"/>
        <item x="185"/>
        <item x="924"/>
        <item x="598"/>
        <item x="630"/>
        <item x="614"/>
        <item x="19"/>
        <item x="300"/>
        <item x="968"/>
        <item x="781"/>
        <item x="1034"/>
        <item x="810"/>
        <item x="416"/>
        <item x="272"/>
        <item x="564"/>
        <item x="602"/>
        <item x="267"/>
        <item x="421"/>
        <item x="67"/>
        <item x="441"/>
        <item x="240"/>
        <item x="287"/>
        <item x="970"/>
        <item x="965"/>
        <item x="770"/>
        <item x="960"/>
        <item x="659"/>
        <item x="724"/>
        <item x="780"/>
        <item x="199"/>
        <item x="652"/>
        <item x="79"/>
        <item x="681"/>
        <item x="107"/>
        <item x="35"/>
        <item x="819"/>
        <item x="559"/>
        <item x="442"/>
        <item x="464"/>
        <item x="601"/>
        <item x="78"/>
        <item x="450"/>
        <item x="505"/>
        <item x="11"/>
        <item x="647"/>
        <item x="705"/>
        <item x="62"/>
        <item x="1186"/>
        <item x="942"/>
        <item x="236"/>
        <item x="649"/>
        <item x="135"/>
        <item x="12"/>
        <item x="1087"/>
        <item x="676"/>
        <item x="980"/>
        <item x="807"/>
        <item x="306"/>
        <item x="627"/>
        <item x="307"/>
        <item x="424"/>
        <item x="29"/>
        <item x="20"/>
        <item x="95"/>
        <item x="397"/>
        <item x="89"/>
        <item x="231"/>
        <item x="39"/>
        <item x="707"/>
        <item x="47"/>
        <item x="337"/>
        <item x="17"/>
        <item x="55"/>
        <item x="622"/>
        <item x="844"/>
        <item x="304"/>
        <item x="71"/>
        <item x="311"/>
        <item x="227"/>
        <item x="226"/>
        <item x="453"/>
        <item x="160"/>
        <item x="975"/>
        <item x="348"/>
        <item x="656"/>
        <item x="370"/>
        <item x="637"/>
        <item x="1230"/>
        <item x="403"/>
        <item x="459"/>
        <item x="75"/>
        <item x="53"/>
        <item x="883"/>
        <item x="65"/>
        <item x="454"/>
        <item x="103"/>
        <item x="1104"/>
        <item x="629"/>
        <item x="1226"/>
        <item x="114"/>
        <item x="841"/>
        <item x="603"/>
        <item x="219"/>
        <item x="596"/>
        <item x="983"/>
        <item x="426"/>
        <item x="866"/>
        <item x="281"/>
        <item x="246"/>
        <item x="1204"/>
        <item x="1174"/>
        <item x="881"/>
        <item x="298"/>
        <item x="904"/>
        <item x="224"/>
        <item x="202"/>
        <item x="955"/>
        <item x="25"/>
        <item x="32"/>
        <item x="776"/>
        <item x="8"/>
        <item x="1221"/>
        <item x="1213"/>
        <item x="350"/>
        <item x="296"/>
        <item x="517"/>
        <item x="480"/>
        <item x="391"/>
        <item x="939"/>
        <item x="1159"/>
        <item x="234"/>
        <item x="27"/>
        <item x="667"/>
        <item x="112"/>
        <item x="497"/>
        <item x="1177"/>
        <item x="1027"/>
        <item x="191"/>
        <item x="509"/>
        <item x="535"/>
        <item x="362"/>
        <item x="617"/>
        <item x="1044"/>
        <item x="488"/>
        <item x="692"/>
        <item x="1233"/>
        <item x="1061"/>
        <item x="721"/>
        <item x="567"/>
        <item x="514"/>
        <item x="529"/>
        <item x="463"/>
        <item x="621"/>
        <item x="123"/>
        <item x="50"/>
        <item x="516"/>
        <item x="548"/>
        <item x="709"/>
        <item x="1158"/>
        <item x="38"/>
        <item x="683"/>
        <item x="242"/>
        <item x="891"/>
        <item x="695"/>
        <item x="813"/>
        <item x="672"/>
        <item x="1025"/>
        <item x="923"/>
        <item x="967"/>
        <item x="1141"/>
        <item x="218"/>
        <item x="97"/>
        <item x="1136"/>
        <item x="173"/>
        <item x="1127"/>
        <item x="261"/>
        <item x="950"/>
        <item x="356"/>
        <item x="906"/>
        <item x="9"/>
        <item x="830"/>
        <item x="754"/>
        <item x="858"/>
        <item x="963"/>
        <item x="653"/>
        <item x="832"/>
        <item x="744"/>
        <item x="361"/>
        <item x="215"/>
        <item x="571"/>
        <item x="340"/>
        <item x="711"/>
        <item x="88"/>
        <item x="330"/>
        <item x="713"/>
        <item x="22"/>
        <item x="165"/>
        <item x="997"/>
        <item x="783"/>
        <item x="697"/>
        <item x="36"/>
        <item x="1166"/>
        <item x="182"/>
        <item x="414"/>
        <item x="1139"/>
        <item x="295"/>
        <item x="953"/>
        <item x="1156"/>
        <item x="1098"/>
        <item x="384"/>
        <item x="136"/>
        <item x="1060"/>
        <item x="1154"/>
        <item x="936"/>
        <item x="1149"/>
        <item x="153"/>
        <item x="1248"/>
        <item x="500"/>
        <item x="486"/>
        <item x="981"/>
        <item x="524"/>
        <item x="376"/>
        <item x="838"/>
        <item x="851"/>
        <item x="423"/>
        <item x="569"/>
        <item x="410"/>
        <item x="99"/>
        <item x="1162"/>
        <item x="1042"/>
        <item x="700"/>
        <item x="327"/>
        <item x="251"/>
        <item x="522"/>
        <item x="1"/>
        <item x="526"/>
        <item x="1239"/>
        <item x="407"/>
        <item x="846"/>
        <item x="344"/>
        <item x="324"/>
        <item x="379"/>
        <item x="634"/>
        <item x="635"/>
        <item x="233"/>
        <item x="1033"/>
        <item x="956"/>
        <item x="1224"/>
        <item x="445"/>
        <item x="282"/>
        <item x="81"/>
        <item x="408"/>
        <item x="313"/>
        <item x="766"/>
        <item x="626"/>
        <item x="342"/>
        <item x="485"/>
        <item x="518"/>
        <item x="198"/>
        <item x="10"/>
        <item x="1160"/>
        <item x="708"/>
        <item x="570"/>
        <item x="18"/>
        <item x="498"/>
        <item x="831"/>
        <item x="966"/>
        <item x="216"/>
        <item x="1140"/>
        <item x="1083"/>
        <item x="1142"/>
        <item x="363"/>
        <item x="1024"/>
        <item x="508"/>
        <item x="1137"/>
        <item x="704"/>
        <item x="1152"/>
        <item x="973"/>
        <item x="228"/>
        <item x="1135"/>
        <item x="1229"/>
        <item x="380"/>
        <item x="922"/>
        <item x="413"/>
        <item x="902"/>
        <item x="406"/>
        <item x="262"/>
        <item x="247"/>
        <item x="949"/>
        <item x="1121"/>
        <item x="289"/>
        <item x="699"/>
        <item x="798"/>
        <item x="37"/>
        <item x="775"/>
        <item x="946"/>
        <item x="33"/>
        <item x="1125"/>
        <item x="845"/>
        <item x="385"/>
        <item x="588"/>
        <item x="325"/>
        <item x="523"/>
        <item x="926"/>
        <item x="98"/>
        <item x="745"/>
        <item x="654"/>
        <item x="333"/>
        <item x="339"/>
        <item x="880"/>
        <item x="833"/>
        <item x="515"/>
        <item x="316"/>
        <item x="1187"/>
        <item x="875"/>
        <item x="1165"/>
        <item x="328"/>
        <item x="1000"/>
        <item x="120"/>
        <item x="207"/>
        <item x="894"/>
        <item x="349"/>
        <item x="1222"/>
        <item x="619"/>
        <item x="48"/>
        <item x="171"/>
        <item x="1179"/>
        <item x="998"/>
        <item x="607"/>
        <item x="1148"/>
        <item x="849"/>
        <item x="319"/>
        <item x="615"/>
        <item x="1241"/>
        <item x="1245"/>
        <item x="640"/>
        <item x="68"/>
        <item x="962"/>
        <item x="478"/>
        <item x="1035"/>
        <item x="175"/>
        <item x="842"/>
        <item x="1178"/>
        <item x="1004"/>
        <item x="992"/>
        <item x="93"/>
        <item x="1029"/>
        <item x="580"/>
        <item x="759"/>
        <item x="1074"/>
        <item x="594"/>
        <item x="305"/>
        <item x="278"/>
        <item x="86"/>
        <item x="366"/>
        <item x="134"/>
        <item x="72"/>
        <item x="56"/>
        <item x="1113"/>
        <item x="1072"/>
        <item x="1196"/>
        <item x="597"/>
        <item x="243"/>
        <item x="865"/>
        <item x="1011"/>
        <item x="585"/>
        <item x="680"/>
        <item x="458"/>
        <item x="977"/>
        <item x="358"/>
        <item x="14"/>
        <item x="1103"/>
        <item x="43"/>
        <item x="805"/>
        <item x="825"/>
        <item x="223"/>
        <item x="452"/>
        <item x="918"/>
        <item x="534"/>
        <item x="557"/>
        <item x="1057"/>
        <item x="982"/>
        <item x="693"/>
        <item x="1105"/>
        <item x="552"/>
        <item x="910"/>
        <item x="1026"/>
        <item x="809"/>
        <item x="347"/>
        <item x="203"/>
        <item x="921"/>
        <item x="455"/>
        <item x="336"/>
        <item x="1157"/>
        <item x="1206"/>
        <item x="477"/>
        <item x="1234"/>
        <item x="590"/>
        <item x="937"/>
        <item x="255"/>
        <item x="415"/>
        <item x="1063"/>
        <item x="360"/>
        <item x="1007"/>
        <item x="30"/>
        <item x="41"/>
        <item x="799"/>
        <item x="1124"/>
        <item x="460"/>
        <item x="96"/>
        <item x="402"/>
        <item x="943"/>
        <item x="26"/>
        <item x="785"/>
        <item x="468"/>
        <item x="553"/>
        <item x="863"/>
        <item x="256"/>
        <item x="1147"/>
        <item x="180"/>
        <item x="867"/>
        <item x="1091"/>
        <item x="252"/>
        <item x="823"/>
        <item x="715"/>
        <item x="277"/>
        <item x="285"/>
        <item x="739"/>
        <item x="941"/>
        <item x="24"/>
        <item x="787"/>
        <item x="855"/>
        <item x="16"/>
        <item x="431"/>
        <item x="835"/>
        <item x="940"/>
        <item x="673"/>
        <item x="581"/>
        <item x="1028"/>
        <item x="1217"/>
        <item x="230"/>
        <item x="1031"/>
        <item x="897"/>
        <item x="969"/>
        <item x="1006"/>
        <item x="1101"/>
        <item x="818"/>
        <item x="816"/>
        <item x="434"/>
        <item x="232"/>
        <item x="995"/>
        <item x="972"/>
        <item x="872"/>
        <item x="260"/>
        <item x="750"/>
        <item x="220"/>
        <item x="489"/>
        <item x="280"/>
        <item x="1110"/>
        <item x="792"/>
        <item x="908"/>
        <item x="733"/>
        <item x="462"/>
        <item x="554"/>
        <item x="275"/>
        <item x="1085"/>
        <item x="0"/>
        <item x="1097"/>
        <item x="796"/>
        <item x="181"/>
        <item x="735"/>
        <item x="193"/>
        <item x="183"/>
        <item x="310"/>
        <item x="335"/>
        <item x="935"/>
        <item x="853"/>
        <item x="1065"/>
        <item x="286"/>
        <item x="563"/>
        <item x="874"/>
        <item x="90"/>
        <item x="1010"/>
        <item x="988"/>
        <item x="101"/>
        <item x="555"/>
        <item x="613"/>
        <item x="34"/>
        <item x="105"/>
        <item x="156"/>
        <item x="562"/>
        <item x="961"/>
        <item x="991"/>
        <item x="1193"/>
        <item x="583"/>
        <item x="691"/>
        <item x="1192"/>
        <item x="1133"/>
        <item x="592"/>
        <item x="245"/>
        <item x="206"/>
        <item x="648"/>
        <item x="1016"/>
        <item x="836"/>
        <item x="549"/>
        <item x="1205"/>
        <item x="409"/>
        <item x="668"/>
        <item x="125"/>
        <item x="878"/>
        <item x="436"/>
        <item x="618"/>
        <item x="948"/>
        <item x="1038"/>
        <item x="763"/>
        <item x="925"/>
        <item x="814"/>
        <item x="999"/>
        <item x="200"/>
        <item x="933"/>
        <item x="375"/>
        <item x="80"/>
        <item x="1109"/>
        <item x="495"/>
        <item x="801"/>
        <item x="767"/>
        <item x="190"/>
        <item x="15"/>
        <item x="706"/>
        <item x="475"/>
        <item x="479"/>
        <item x="332"/>
        <item x="761"/>
        <item x="138"/>
        <item x="386"/>
        <item x="502"/>
        <item x="718"/>
        <item x="917"/>
        <item x="364"/>
        <item x="302"/>
        <item x="179"/>
        <item x="957"/>
        <item x="322"/>
        <item x="429"/>
        <item x="492"/>
        <item x="1244"/>
        <item x="381"/>
        <item x="314"/>
        <item x="772"/>
        <item x="263"/>
        <item x="1185"/>
        <item x="1183"/>
        <item x="525"/>
        <item x="374"/>
        <item x="1197"/>
        <item x="1049"/>
        <item x="1167"/>
        <item x="465"/>
        <item x="422"/>
        <item x="568"/>
        <item x="400"/>
        <item x="1212"/>
        <item x="760"/>
        <item x="719"/>
        <item x="73"/>
        <item x="388"/>
        <item x="847"/>
        <item x="60"/>
        <item x="748"/>
        <item x="857"/>
        <item x="418"/>
        <item x="238"/>
        <item x="301"/>
        <item x="1161"/>
        <item x="900"/>
        <item x="578"/>
        <item x="536"/>
        <item x="714"/>
        <item x="651"/>
        <item x="1243"/>
        <item x="82"/>
        <item x="1182"/>
        <item x="859"/>
        <item x="812"/>
        <item x="802"/>
        <item x="393"/>
        <item x="609"/>
        <item x="1163"/>
        <item x="129"/>
        <item x="795"/>
        <item x="1199"/>
        <item x="1108"/>
        <item x="954"/>
        <item x="696"/>
        <item x="1231"/>
        <item x="886"/>
        <item x="1099"/>
        <item x="1175"/>
        <item x="1181"/>
        <item x="494"/>
        <item x="128"/>
        <item x="1122"/>
        <item x="542"/>
        <item x="674"/>
        <item x="623"/>
        <item x="1208"/>
        <item x="237"/>
        <item x="1014"/>
        <item x="888"/>
        <item x="734"/>
        <item x="147"/>
        <item x="821"/>
        <item x="132"/>
        <item x="632"/>
        <item x="144"/>
        <item x="677"/>
        <item x="1188"/>
        <item x="399"/>
        <item x="1046"/>
        <item x="1073"/>
        <item x="573"/>
        <item x="604"/>
        <item x="730"/>
        <item x="1150"/>
        <item x="788"/>
        <item x="1052"/>
        <item x="430"/>
        <item x="575"/>
        <item x="195"/>
        <item x="903"/>
        <item x="4"/>
        <item x="130"/>
        <item x="1240"/>
        <item x="140"/>
        <item x="540"/>
        <item x="484"/>
        <item x="959"/>
        <item x="1223"/>
        <item x="1198"/>
        <item x="660"/>
        <item x="593"/>
        <item x="747"/>
        <item x="1129"/>
        <item x="1189"/>
        <item x="839"/>
        <item x="556"/>
        <item x="159"/>
        <item x="143"/>
        <item x="271"/>
        <item x="482"/>
        <item x="355"/>
        <item x="543"/>
        <item x="989"/>
        <item x="127"/>
        <item x="1106"/>
        <item x="162"/>
        <item x="589"/>
        <item x="1195"/>
        <item x="412"/>
        <item x="869"/>
        <item x="1009"/>
        <item x="1211"/>
        <item x="466"/>
        <item x="119"/>
        <item x="561"/>
        <item x="773"/>
        <item x="321"/>
        <item x="481"/>
        <item x="914"/>
        <item x="958"/>
        <item x="768"/>
        <item x="155"/>
        <item x="411"/>
        <item x="428"/>
        <item x="51"/>
        <item x="184"/>
        <item x="868"/>
        <item x="345"/>
        <item x="308"/>
        <item x="1008"/>
        <item x="964"/>
        <item x="513"/>
        <item x="971"/>
        <item x="1249"/>
        <item x="771"/>
        <item x="491"/>
        <item x="1155"/>
        <item x="591"/>
        <item x="467"/>
        <item x="587"/>
        <item x="742"/>
        <item x="102"/>
        <item x="323"/>
        <item x="608"/>
        <item x="892"/>
        <item x="318"/>
        <item x="716"/>
        <item x="736"/>
        <item x="990"/>
        <item x="723"/>
        <item x="726"/>
        <item x="1227"/>
        <item x="861"/>
        <item x="1111"/>
        <item x="669"/>
        <item x="368"/>
        <item x="645"/>
        <item x="1037"/>
        <item x="938"/>
        <item x="1071"/>
        <item x="757"/>
        <item x="882"/>
        <item x="1202"/>
        <item x="1220"/>
        <item x="1172"/>
        <item x="417"/>
        <item x="934"/>
        <item x="824"/>
        <item x="1151"/>
        <item x="1068"/>
        <item x="1171"/>
        <item x="664"/>
        <item x="662"/>
        <item x="803"/>
        <item x="104"/>
        <item x="1064"/>
        <item x="887"/>
        <item x="976"/>
        <item x="1190"/>
        <item x="163"/>
        <item x="448"/>
        <item x="777"/>
        <item x="829"/>
        <item x="254"/>
        <item x="1107"/>
        <item x="1054"/>
        <item x="582"/>
        <item x="279"/>
        <item x="28"/>
        <item x="703"/>
        <item x="369"/>
        <item x="91"/>
        <item x="1180"/>
        <item x="192"/>
        <item x="642"/>
        <item x="154"/>
        <item x="1228"/>
        <item x="1116"/>
        <item x="1242"/>
        <item x="85"/>
        <item x="1134"/>
        <item x="1070"/>
        <item x="749"/>
        <item x="451"/>
        <item x="1246"/>
        <item x="427"/>
        <item x="334"/>
        <item x="545"/>
        <item x="291"/>
        <item x="595"/>
        <item x="572"/>
        <item x="1032"/>
        <item x="920"/>
        <item x="83"/>
        <item x="1094"/>
        <item x="769"/>
        <item x="636"/>
        <item x="1048"/>
        <item x="235"/>
        <item x="1082"/>
        <item x="1184"/>
        <item x="671"/>
        <item x="118"/>
        <item x="784"/>
        <item x="137"/>
        <item x="5"/>
        <item x="250"/>
        <item x="377"/>
        <item x="843"/>
        <item x="544"/>
        <item x="756"/>
        <item x="898"/>
        <item x="150"/>
        <item x="164"/>
        <item x="827"/>
        <item x="194"/>
        <item x="952"/>
        <item x="433"/>
        <item x="1095"/>
        <item x="1018"/>
        <item x="666"/>
        <item x="1090"/>
        <item x="167"/>
        <item x="663"/>
        <item x="661"/>
        <item x="449"/>
        <item x="1145"/>
        <item x="1247"/>
        <item x="657"/>
        <item x="158"/>
        <item x="1100"/>
        <item x="476"/>
        <item x="797"/>
        <item x="258"/>
        <item x="372"/>
        <item x="1023"/>
        <item x="624"/>
        <item x="993"/>
        <item x="1191"/>
        <item x="546"/>
        <item x="1250"/>
        <item x="66"/>
        <item x="457"/>
        <item x="929"/>
        <item x="951"/>
        <item x="390"/>
        <item x="753"/>
        <item x="793"/>
        <item x="1236"/>
        <item x="574"/>
        <item x="74"/>
        <item x="266"/>
        <item x="274"/>
        <item x="720"/>
        <item x="45"/>
        <item x="149"/>
        <item x="1131"/>
        <item x="1232"/>
        <item x="1080"/>
        <item x="1207"/>
        <item x="731"/>
        <item x="725"/>
        <item x="1056"/>
        <item x="44"/>
        <item x="294"/>
        <item x="504"/>
        <item x="837"/>
        <item x="425"/>
        <item x="439"/>
        <item x="1194"/>
        <item x="1059"/>
        <item x="1168"/>
        <item x="270"/>
        <item x="643"/>
        <item x="3"/>
        <item x="225"/>
        <item x="533"/>
        <item x="871"/>
        <item x="800"/>
        <item x="214"/>
        <item x="7"/>
        <item x="790"/>
        <item x="210"/>
        <item x="241"/>
        <item x="204"/>
        <item x="111"/>
        <item x="751"/>
        <item x="1128"/>
        <item x="1176"/>
        <item x="779"/>
        <item x="528"/>
        <item x="854"/>
        <item x="687"/>
        <item x="106"/>
        <item x="984"/>
        <item x="405"/>
        <item x="365"/>
        <item x="1053"/>
        <item x="1102"/>
        <item x="675"/>
        <item x="519"/>
        <item x="978"/>
        <item x="1043"/>
        <item x="679"/>
        <item x="1020"/>
        <item x="746"/>
        <item x="229"/>
        <item x="758"/>
        <item x="354"/>
        <item x="927"/>
        <item x="576"/>
        <item x="738"/>
        <item x="1001"/>
        <item x="1115"/>
        <item x="395"/>
        <item x="117"/>
        <item x="644"/>
        <item x="177"/>
        <item x="188"/>
        <item x="690"/>
        <item x="684"/>
        <item x="764"/>
        <item x="87"/>
        <item x="161"/>
        <item x="1002"/>
        <item x="378"/>
        <item x="1153"/>
        <item x="398"/>
        <item x="913"/>
        <item x="1117"/>
        <item x="815"/>
        <item x="46"/>
        <item x="268"/>
        <item x="212"/>
        <item x="889"/>
        <item x="620"/>
        <item x="1214"/>
        <item x="259"/>
        <item x="501"/>
        <item x="678"/>
        <item x="605"/>
        <item x="470"/>
        <item x="303"/>
        <item x="986"/>
        <item x="1039"/>
        <item x="244"/>
        <item x="945"/>
        <item x="650"/>
        <item x="727"/>
        <item x="1075"/>
        <item x="558"/>
        <item x="1132"/>
        <item x="755"/>
        <item x="13"/>
        <item x="907"/>
        <item x="551"/>
        <item x="1096"/>
        <item x="1017"/>
        <item x="826"/>
        <item x="283"/>
        <item x="213"/>
        <item x="641"/>
        <item x="665"/>
        <item x="420"/>
        <item x="367"/>
        <item x="896"/>
        <item x="57"/>
        <item x="701"/>
        <item x="1081"/>
        <item x="1079"/>
        <item x="23"/>
        <item x="152"/>
        <item x="1209"/>
        <item x="987"/>
        <item x="1126"/>
        <item x="1219"/>
        <item x="1055"/>
        <item x="633"/>
        <item x="1047"/>
        <item x="994"/>
        <item x="579"/>
        <item x="511"/>
        <item x="124"/>
        <item x="852"/>
        <item x="31"/>
        <item x="84"/>
        <item x="1237"/>
        <item x="1069"/>
        <item x="520"/>
        <item x="239"/>
        <item x="392"/>
        <item x="931"/>
        <item x="456"/>
        <item x="284"/>
        <item x="743"/>
        <item x="860"/>
        <item x="1050"/>
        <item x="808"/>
        <item x="765"/>
        <item x="109"/>
        <item x="532"/>
        <item x="1238"/>
        <item x="189"/>
        <item x="547"/>
        <item x="822"/>
        <item x="265"/>
        <item x="811"/>
        <item x="932"/>
        <item x="273"/>
        <item x="503"/>
        <item x="1041"/>
        <item x="873"/>
        <item x="1164"/>
        <item x="658"/>
        <item x="208"/>
        <item x="1173"/>
        <item x="600"/>
        <item x="850"/>
        <item x="947"/>
        <item x="115"/>
        <item x="469"/>
        <item x="702"/>
        <item x="346"/>
        <item x="187"/>
        <item x="1088"/>
        <item x="352"/>
        <item x="890"/>
        <item x="737"/>
        <item x="550"/>
        <item x="901"/>
        <item x="884"/>
        <item x="253"/>
        <item x="762"/>
        <item x="1013"/>
        <item x="186"/>
        <item x="6"/>
        <item x="447"/>
        <item x="909"/>
        <item x="877"/>
        <item x="1130"/>
        <item x="383"/>
        <item x="1012"/>
        <item x="269"/>
        <item x="728"/>
        <item x="682"/>
        <item x="317"/>
        <item x="211"/>
        <item x="54"/>
        <item x="778"/>
        <item x="40"/>
        <item x="1201"/>
        <item x="521"/>
        <item x="1123"/>
        <item x="1120"/>
        <item x="52"/>
        <item x="151"/>
        <item x="108"/>
        <item x="820"/>
        <item x="1015"/>
        <item x="1005"/>
        <item x="396"/>
        <item x="331"/>
        <item x="21"/>
        <item x="1218"/>
        <item x="146"/>
        <item x="915"/>
        <item x="689"/>
        <item x="856"/>
        <item x="401"/>
        <item x="834"/>
        <item x="1076"/>
        <item x="698"/>
        <item x="1118"/>
        <item x="916"/>
        <item x="740"/>
        <item x="786"/>
        <item x="205"/>
        <item x="1169"/>
        <item x="599"/>
        <item x="139"/>
        <item x="1045"/>
        <item x="541"/>
        <item x="176"/>
        <item x="944"/>
        <item x="1138"/>
        <item x="885"/>
        <item x="996"/>
        <item x="688"/>
        <item x="840"/>
        <item x="806"/>
        <item x="1021"/>
        <item x="1040"/>
        <item x="586"/>
        <item x="974"/>
        <item x="911"/>
        <item x="1003"/>
        <item x="1114"/>
        <item x="116"/>
        <item x="382"/>
        <item x="930"/>
        <item x="566"/>
        <item x="879"/>
        <item x="1036"/>
        <item x="804"/>
        <item x="1062"/>
        <item x="359"/>
        <item x="320"/>
        <item x="1019"/>
        <item x="722"/>
        <item x="126"/>
        <item x="531"/>
        <item x="506"/>
        <item x="1146"/>
        <item x="616"/>
        <item x="148"/>
        <item x="357"/>
        <item x="1051"/>
        <item x="876"/>
        <item x="2"/>
        <item x="174"/>
        <item x="178"/>
        <item x="1086"/>
        <item x="100"/>
        <item x="1067"/>
        <item x="1200"/>
        <item x="1093"/>
        <item x="483"/>
        <item x="1170"/>
        <item x="1077"/>
        <item x="610"/>
        <item x="862"/>
        <item x="782"/>
        <item x="70"/>
        <item x="110"/>
        <item x="157"/>
        <item x="631"/>
        <item x="729"/>
        <item x="741"/>
        <item x="1215"/>
        <item x="209"/>
        <item x="299"/>
        <item x="979"/>
        <item x="1058"/>
        <item x="612"/>
        <item x="864"/>
        <item x="440"/>
        <item x="752"/>
        <item x="791"/>
        <item x="394"/>
        <item x="895"/>
        <item x="326"/>
        <item x="292"/>
        <item x="141"/>
        <item x="1030"/>
        <item x="670"/>
        <item x="257"/>
        <item x="512"/>
        <item x="499"/>
        <item x="732"/>
        <item x="905"/>
        <item x="217"/>
        <item x="527"/>
        <item x="893"/>
        <item x="142"/>
        <item x="493"/>
        <item x="1066"/>
        <item x="1119"/>
        <item x="1203"/>
        <item x="848"/>
        <item x="1225"/>
        <item x="461"/>
        <item x="353"/>
        <item x="1078"/>
        <item x="113"/>
        <item x="1084"/>
        <item x="487"/>
        <item x="537"/>
        <item x="1235"/>
        <item x="1210"/>
        <item x="530"/>
        <item x="351"/>
      </items>
    </pivotField>
    <pivotField showAll="0" defaultSubtotal="0"/>
    <pivotField showAll="0" defaultSubtotal="0"/>
  </pivotFields>
  <rowFields count="1">
    <field x="11"/>
  </rowFields>
  <rowItems count="107">
    <i>
      <x v="13"/>
    </i>
    <i>
      <x v="25"/>
    </i>
    <i>
      <x v="27"/>
    </i>
    <i>
      <x v="30"/>
    </i>
    <i>
      <x v="31"/>
    </i>
    <i>
      <x v="33"/>
    </i>
    <i>
      <x v="43"/>
    </i>
    <i>
      <x v="51"/>
    </i>
    <i>
      <x v="58"/>
    </i>
    <i>
      <x v="63"/>
    </i>
    <i>
      <x v="79"/>
    </i>
    <i>
      <x v="102"/>
    </i>
    <i>
      <x v="112"/>
    </i>
    <i>
      <x v="133"/>
    </i>
    <i>
      <x v="143"/>
    </i>
    <i>
      <x v="165"/>
    </i>
    <i>
      <x v="195"/>
    </i>
    <i>
      <x v="210"/>
    </i>
    <i>
      <x v="218"/>
    </i>
    <i>
      <x v="240"/>
    </i>
    <i>
      <x v="260"/>
    </i>
    <i>
      <x v="263"/>
    </i>
    <i>
      <x v="331"/>
    </i>
    <i>
      <x v="341"/>
    </i>
    <i>
      <x v="343"/>
    </i>
    <i>
      <x v="344"/>
    </i>
    <i>
      <x v="361"/>
    </i>
    <i>
      <x v="369"/>
    </i>
    <i>
      <x v="373"/>
    </i>
    <i>
      <x v="382"/>
    </i>
    <i>
      <x v="384"/>
    </i>
    <i>
      <x v="386"/>
    </i>
    <i>
      <x v="390"/>
    </i>
    <i>
      <x v="391"/>
    </i>
    <i>
      <x v="398"/>
    </i>
    <i>
      <x v="399"/>
    </i>
    <i>
      <x v="401"/>
    </i>
    <i>
      <x v="414"/>
    </i>
    <i>
      <x v="429"/>
    </i>
    <i>
      <x v="467"/>
    </i>
    <i>
      <x v="482"/>
    </i>
    <i>
      <x v="495"/>
    </i>
    <i>
      <x v="515"/>
    </i>
    <i>
      <x v="516"/>
    </i>
    <i>
      <x v="517"/>
    </i>
    <i>
      <x v="522"/>
    </i>
    <i>
      <x v="526"/>
    </i>
    <i>
      <x v="532"/>
    </i>
    <i>
      <x v="536"/>
    </i>
    <i>
      <x v="552"/>
    </i>
    <i>
      <x v="553"/>
    </i>
    <i>
      <x v="569"/>
    </i>
    <i>
      <x v="588"/>
    </i>
    <i>
      <x v="599"/>
    </i>
    <i>
      <x v="640"/>
    </i>
    <i>
      <x v="644"/>
    </i>
    <i>
      <x v="651"/>
    </i>
    <i>
      <x v="658"/>
    </i>
    <i>
      <x v="659"/>
    </i>
    <i>
      <x v="662"/>
    </i>
    <i>
      <x v="702"/>
    </i>
    <i>
      <x v="714"/>
    </i>
    <i>
      <x v="738"/>
    </i>
    <i>
      <x v="761"/>
    </i>
    <i>
      <x v="766"/>
    </i>
    <i>
      <x v="772"/>
    </i>
    <i>
      <x v="776"/>
    </i>
    <i>
      <x v="792"/>
    </i>
    <i>
      <x v="806"/>
    </i>
    <i>
      <x v="820"/>
    </i>
    <i>
      <x v="826"/>
    </i>
    <i>
      <x v="833"/>
    </i>
    <i>
      <x v="871"/>
    </i>
    <i>
      <x v="877"/>
    </i>
    <i>
      <x v="903"/>
    </i>
    <i>
      <x v="918"/>
    </i>
    <i>
      <x v="942"/>
    </i>
    <i>
      <x v="943"/>
    </i>
    <i>
      <x v="944"/>
    </i>
    <i>
      <x v="949"/>
    </i>
    <i>
      <x v="950"/>
    </i>
    <i>
      <x v="952"/>
    </i>
    <i>
      <x v="970"/>
    </i>
    <i>
      <x v="978"/>
    </i>
    <i>
      <x v="999"/>
    </i>
    <i>
      <x v="1001"/>
    </i>
    <i>
      <x v="1002"/>
    </i>
    <i>
      <x v="1003"/>
    </i>
    <i>
      <x v="1018"/>
    </i>
    <i>
      <x v="1038"/>
    </i>
    <i>
      <x v="1039"/>
    </i>
    <i>
      <x v="1041"/>
    </i>
    <i>
      <x v="1047"/>
    </i>
    <i>
      <x v="1062"/>
    </i>
    <i>
      <x v="1069"/>
    </i>
    <i>
      <x v="1071"/>
    </i>
    <i>
      <x v="1084"/>
    </i>
    <i>
      <x v="1095"/>
    </i>
    <i>
      <x v="1110"/>
    </i>
    <i>
      <x v="1114"/>
    </i>
    <i>
      <x v="1120"/>
    </i>
    <i>
      <x v="1121"/>
    </i>
    <i>
      <x v="1123"/>
    </i>
    <i>
      <x v="1180"/>
    </i>
    <i>
      <x v="1181"/>
    </i>
    <i>
      <x v="1206"/>
    </i>
    <i t="grand">
      <x/>
    </i>
  </rowItems>
  <colItems count="1">
    <i/>
  </colItems>
  <pageFields count="2">
    <pageField fld="6" item="0" hier="-1"/>
    <pageField fld="5" item="89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8000000}" name="Tabela dinâmica17" cacheId="8" applyNumberFormats="0" applyBorderFormats="0" applyFontFormats="0" applyPatternFormats="0" applyAlignmentFormats="0" applyWidthHeightFormats="1" dataCaption="Valores" updatedVersion="6" minRefreshableVersion="3" useAutoFormatting="1" itemPrintTitles="1" createdVersion="4" indent="0" outline="1" outlineData="1" multipleFieldFilters="0">
  <location ref="H178:H196" firstHeaderRow="1" firstDataRow="1" firstDataCol="1" rowPageCount="2" colPageCount="1"/>
  <pivotFields count="14">
    <pivotField showAll="0"/>
    <pivotField showAll="0"/>
    <pivotField showAll="0"/>
    <pivotField showAll="0"/>
    <pivotField showAll="0"/>
    <pivotField axis="axisPage" showAll="0">
      <items count="243">
        <item m="1" x="131"/>
        <item m="1" x="78"/>
        <item m="1" x="161"/>
        <item m="1" x="148"/>
        <item m="1" x="121"/>
        <item m="1" x="94"/>
        <item m="1" x="229"/>
        <item m="1" x="67"/>
        <item m="1" x="139"/>
        <item m="1" x="71"/>
        <item m="1" x="138"/>
        <item m="1" x="100"/>
        <item m="1" x="186"/>
        <item m="1" x="164"/>
        <item m="1" x="207"/>
        <item m="1" x="134"/>
        <item m="1" x="222"/>
        <item m="1" x="171"/>
        <item m="1" x="115"/>
        <item m="1" x="117"/>
        <item m="1" x="172"/>
        <item m="1" x="90"/>
        <item m="1" x="193"/>
        <item m="1" x="69"/>
        <item x="23"/>
        <item m="1" x="232"/>
        <item m="1" x="197"/>
        <item x="0"/>
        <item m="1" x="159"/>
        <item m="1" x="140"/>
        <item x="47"/>
        <item m="1" x="76"/>
        <item m="1" x="228"/>
        <item x="15"/>
        <item m="1" x="123"/>
        <item m="1" x="96"/>
        <item x="25"/>
        <item m="1" x="130"/>
        <item m="1" x="108"/>
        <item x="16"/>
        <item m="1" x="98"/>
        <item m="1" x="77"/>
        <item x="24"/>
        <item m="1" x="104"/>
        <item m="1" x="80"/>
        <item m="1" x="176"/>
        <item m="1" x="125"/>
        <item m="1" x="95"/>
        <item x="22"/>
        <item m="1" x="110"/>
        <item m="1" x="83"/>
        <item x="13"/>
        <item m="1" x="201"/>
        <item m="1" x="106"/>
        <item x="57"/>
        <item x="12"/>
        <item m="1" x="73"/>
        <item m="1" x="223"/>
        <item m="1" x="181"/>
        <item m="1" x="173"/>
        <item m="1" x="158"/>
        <item x="42"/>
        <item m="1" x="194"/>
        <item m="1" x="157"/>
        <item m="1" x="143"/>
        <item m="1" x="142"/>
        <item m="1" x="239"/>
        <item m="1" x="111"/>
        <item x="33"/>
        <item x="53"/>
        <item m="1" x="188"/>
        <item m="1" x="153"/>
        <item x="58"/>
        <item m="1" x="116"/>
        <item m="1" x="195"/>
        <item x="38"/>
        <item m="1" x="105"/>
        <item m="1" x="178"/>
        <item m="1" x="202"/>
        <item x="31"/>
        <item m="1" x="236"/>
        <item m="1" x="203"/>
        <item x="37"/>
        <item m="1" x="234"/>
        <item m="1" x="205"/>
        <item x="45"/>
        <item m="1" x="224"/>
        <item m="1" x="183"/>
        <item m="1" x="235"/>
        <item x="3"/>
        <item m="1" x="128"/>
        <item m="1" x="213"/>
        <item x="8"/>
        <item m="1" x="218"/>
        <item x="63"/>
        <item x="36"/>
        <item m="1" x="200"/>
        <item m="1" x="103"/>
        <item x="6"/>
        <item m="1" x="169"/>
        <item m="1" x="231"/>
        <item x="40"/>
        <item m="1" x="182"/>
        <item m="1" x="89"/>
        <item m="1" x="152"/>
        <item m="1" x="170"/>
        <item m="1" x="146"/>
        <item x="11"/>
        <item m="1" x="120"/>
        <item m="1" x="198"/>
        <item x="17"/>
        <item m="1" x="187"/>
        <item m="1" x="150"/>
        <item x="43"/>
        <item m="1" x="118"/>
        <item m="1" x="87"/>
        <item x="1"/>
        <item m="1" x="160"/>
        <item m="1" x="217"/>
        <item x="55"/>
        <item m="1" x="84"/>
        <item m="1" x="237"/>
        <item x="54"/>
        <item m="1" x="190"/>
        <item m="1" x="155"/>
        <item x="48"/>
        <item m="1" x="92"/>
        <item m="1" x="85"/>
        <item x="21"/>
        <item m="1" x="119"/>
        <item m="1" x="199"/>
        <item x="64"/>
        <item m="1" x="241"/>
        <item x="14"/>
        <item m="1" x="167"/>
        <item m="1" x="144"/>
        <item x="26"/>
        <item m="1" x="168"/>
        <item m="1" x="145"/>
        <item m="1" x="154"/>
        <item x="29"/>
        <item m="1" x="147"/>
        <item m="1" x="129"/>
        <item x="19"/>
        <item m="1" x="126"/>
        <item m="1" x="97"/>
        <item x="9"/>
        <item m="1" x="133"/>
        <item x="61"/>
        <item x="51"/>
        <item m="1" x="88"/>
        <item m="1" x="70"/>
        <item x="32"/>
        <item x="10"/>
        <item m="1" x="109"/>
        <item m="1" x="81"/>
        <item x="4"/>
        <item m="1" x="141"/>
        <item m="1" x="240"/>
        <item m="1" x="72"/>
        <item x="20"/>
        <item m="1" x="74"/>
        <item m="1" x="225"/>
        <item x="18"/>
        <item m="1" x="219"/>
        <item m="1" x="180"/>
        <item x="52"/>
        <item m="1" x="127"/>
        <item m="1" x="101"/>
        <item x="7"/>
        <item m="1" x="226"/>
        <item m="1" x="122"/>
        <item x="59"/>
        <item m="1" x="124"/>
        <item m="1" x="209"/>
        <item x="41"/>
        <item m="1" x="91"/>
        <item m="1" x="75"/>
        <item x="2"/>
        <item m="1" x="184"/>
        <item m="1" x="151"/>
        <item x="44"/>
        <item m="1" x="215"/>
        <item m="1" x="174"/>
        <item m="1" x="214"/>
        <item m="1" x="238"/>
        <item m="1" x="206"/>
        <item x="34"/>
        <item m="1" x="192"/>
        <item m="1" x="156"/>
        <item x="35"/>
        <item m="1" x="136"/>
        <item m="1" x="112"/>
        <item x="39"/>
        <item m="1" x="135"/>
        <item m="1" x="113"/>
        <item x="27"/>
        <item m="1" x="66"/>
        <item x="62"/>
        <item x="49"/>
        <item m="1" x="211"/>
        <item m="1" x="163"/>
        <item m="1" x="165"/>
        <item m="1" x="162"/>
        <item m="1" x="86"/>
        <item x="28"/>
        <item m="1" x="212"/>
        <item m="1" x="166"/>
        <item x="50"/>
        <item m="1" x="185"/>
        <item m="1" x="149"/>
        <item m="1" x="175"/>
        <item m="1" x="204"/>
        <item m="1" x="230"/>
        <item m="1" x="196"/>
        <item m="1" x="102"/>
        <item m="1" x="227"/>
        <item m="1" x="189"/>
        <item m="1" x="137"/>
        <item m="1" x="82"/>
        <item m="1" x="233"/>
        <item x="46"/>
        <item m="1" x="132"/>
        <item m="1" x="220"/>
        <item m="1" x="93"/>
        <item x="30"/>
        <item m="1" x="221"/>
        <item m="1" x="177"/>
        <item x="5"/>
        <item m="1" x="107"/>
        <item m="1" x="179"/>
        <item x="60"/>
        <item m="1" x="191"/>
        <item m="1" x="99"/>
        <item m="1" x="210"/>
        <item m="1" x="208"/>
        <item m="1" x="114"/>
        <item x="56"/>
        <item m="1" x="216"/>
        <item m="1" x="79"/>
        <item m="1" x="68"/>
        <item m="1" x="65"/>
        <item t="default"/>
      </items>
    </pivotField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numFmtId="165" showAll="0"/>
    <pivotField axis="axisRow" numFmtId="166" showAll="0">
      <items count="1252">
        <item x="42"/>
        <item x="828"/>
        <item x="63"/>
        <item x="94"/>
        <item x="446"/>
        <item x="92"/>
        <item x="58"/>
        <item x="288"/>
        <item x="437"/>
        <item x="312"/>
        <item x="249"/>
        <item x="919"/>
        <item x="201"/>
        <item x="560"/>
        <item x="444"/>
        <item x="443"/>
        <item x="577"/>
        <item x="717"/>
        <item x="329"/>
        <item x="774"/>
        <item x="373"/>
        <item x="131"/>
        <item x="817"/>
        <item x="539"/>
        <item x="169"/>
        <item x="293"/>
        <item x="404"/>
        <item x="387"/>
        <item x="1092"/>
        <item x="121"/>
        <item x="490"/>
        <item x="710"/>
        <item x="435"/>
        <item x="1143"/>
        <item x="474"/>
        <item x="1112"/>
        <item x="686"/>
        <item x="196"/>
        <item x="371"/>
        <item x="341"/>
        <item x="166"/>
        <item x="928"/>
        <item x="985"/>
        <item x="248"/>
        <item x="419"/>
        <item x="77"/>
        <item x="1089"/>
        <item x="315"/>
        <item x="1216"/>
        <item x="69"/>
        <item x="646"/>
        <item x="899"/>
        <item x="170"/>
        <item x="59"/>
        <item x="222"/>
        <item x="438"/>
        <item x="471"/>
        <item x="712"/>
        <item x="870"/>
        <item x="264"/>
        <item x="694"/>
        <item x="61"/>
        <item x="168"/>
        <item x="584"/>
        <item x="472"/>
        <item x="685"/>
        <item x="912"/>
        <item x="507"/>
        <item x="276"/>
        <item x="197"/>
        <item x="172"/>
        <item x="789"/>
        <item x="76"/>
        <item x="611"/>
        <item x="432"/>
        <item x="794"/>
        <item x="309"/>
        <item x="538"/>
        <item x="338"/>
        <item x="639"/>
        <item x="297"/>
        <item x="565"/>
        <item x="510"/>
        <item x="496"/>
        <item x="145"/>
        <item x="628"/>
        <item x="133"/>
        <item x="221"/>
        <item x="389"/>
        <item x="1144"/>
        <item x="625"/>
        <item x="606"/>
        <item x="655"/>
        <item x="473"/>
        <item x="64"/>
        <item x="290"/>
        <item x="638"/>
        <item x="343"/>
        <item x="1022"/>
        <item x="122"/>
        <item x="49"/>
        <item x="185"/>
        <item x="924"/>
        <item x="598"/>
        <item x="630"/>
        <item x="614"/>
        <item x="19"/>
        <item x="300"/>
        <item x="968"/>
        <item x="781"/>
        <item x="1034"/>
        <item x="810"/>
        <item x="416"/>
        <item x="272"/>
        <item x="564"/>
        <item x="602"/>
        <item x="267"/>
        <item x="421"/>
        <item x="67"/>
        <item x="441"/>
        <item x="240"/>
        <item x="287"/>
        <item x="970"/>
        <item x="965"/>
        <item x="770"/>
        <item x="960"/>
        <item x="659"/>
        <item x="724"/>
        <item x="780"/>
        <item x="199"/>
        <item x="652"/>
        <item x="79"/>
        <item x="681"/>
        <item x="107"/>
        <item x="35"/>
        <item x="819"/>
        <item x="559"/>
        <item x="442"/>
        <item x="464"/>
        <item x="601"/>
        <item x="78"/>
        <item x="450"/>
        <item x="505"/>
        <item x="11"/>
        <item x="647"/>
        <item x="705"/>
        <item x="62"/>
        <item x="1186"/>
        <item x="942"/>
        <item x="236"/>
        <item x="649"/>
        <item x="135"/>
        <item x="12"/>
        <item x="1087"/>
        <item x="676"/>
        <item x="980"/>
        <item x="807"/>
        <item x="306"/>
        <item x="627"/>
        <item x="307"/>
        <item x="424"/>
        <item x="29"/>
        <item x="20"/>
        <item x="95"/>
        <item x="397"/>
        <item x="89"/>
        <item x="231"/>
        <item x="39"/>
        <item x="707"/>
        <item x="47"/>
        <item x="337"/>
        <item x="17"/>
        <item x="55"/>
        <item x="622"/>
        <item x="844"/>
        <item x="304"/>
        <item x="71"/>
        <item x="311"/>
        <item x="227"/>
        <item x="226"/>
        <item x="453"/>
        <item x="160"/>
        <item x="975"/>
        <item x="348"/>
        <item x="656"/>
        <item x="370"/>
        <item x="637"/>
        <item x="1230"/>
        <item x="403"/>
        <item x="459"/>
        <item x="75"/>
        <item x="53"/>
        <item x="883"/>
        <item x="65"/>
        <item x="454"/>
        <item x="103"/>
        <item x="1104"/>
        <item x="629"/>
        <item x="1226"/>
        <item x="114"/>
        <item x="841"/>
        <item x="603"/>
        <item x="219"/>
        <item x="596"/>
        <item x="983"/>
        <item x="426"/>
        <item x="866"/>
        <item x="281"/>
        <item x="246"/>
        <item x="1204"/>
        <item x="1174"/>
        <item x="881"/>
        <item x="298"/>
        <item x="904"/>
        <item x="224"/>
        <item x="202"/>
        <item x="955"/>
        <item x="25"/>
        <item x="32"/>
        <item x="776"/>
        <item x="8"/>
        <item x="1221"/>
        <item x="1213"/>
        <item x="350"/>
        <item x="296"/>
        <item x="517"/>
        <item x="480"/>
        <item x="391"/>
        <item x="939"/>
        <item x="1159"/>
        <item x="234"/>
        <item x="27"/>
        <item x="667"/>
        <item x="112"/>
        <item x="497"/>
        <item x="1177"/>
        <item x="1027"/>
        <item x="191"/>
        <item x="509"/>
        <item x="535"/>
        <item x="362"/>
        <item x="617"/>
        <item x="1044"/>
        <item x="488"/>
        <item x="692"/>
        <item x="1233"/>
        <item x="1061"/>
        <item x="721"/>
        <item x="567"/>
        <item x="514"/>
        <item x="529"/>
        <item x="463"/>
        <item x="621"/>
        <item x="123"/>
        <item x="50"/>
        <item x="516"/>
        <item x="548"/>
        <item x="709"/>
        <item x="1158"/>
        <item x="38"/>
        <item x="683"/>
        <item x="242"/>
        <item x="891"/>
        <item x="695"/>
        <item x="813"/>
        <item x="672"/>
        <item x="1025"/>
        <item x="923"/>
        <item x="967"/>
        <item x="1141"/>
        <item x="218"/>
        <item x="97"/>
        <item x="1136"/>
        <item x="173"/>
        <item x="1127"/>
        <item x="261"/>
        <item x="950"/>
        <item x="356"/>
        <item x="906"/>
        <item x="9"/>
        <item x="830"/>
        <item x="754"/>
        <item x="858"/>
        <item x="963"/>
        <item x="653"/>
        <item x="832"/>
        <item x="744"/>
        <item x="361"/>
        <item x="215"/>
        <item x="571"/>
        <item x="340"/>
        <item x="711"/>
        <item x="88"/>
        <item x="330"/>
        <item x="713"/>
        <item x="22"/>
        <item x="165"/>
        <item x="997"/>
        <item x="783"/>
        <item x="697"/>
        <item x="36"/>
        <item x="1166"/>
        <item x="182"/>
        <item x="414"/>
        <item x="1139"/>
        <item x="295"/>
        <item x="953"/>
        <item x="1156"/>
        <item x="1098"/>
        <item x="384"/>
        <item x="136"/>
        <item x="1060"/>
        <item x="1154"/>
        <item x="936"/>
        <item x="1149"/>
        <item x="153"/>
        <item x="1248"/>
        <item x="500"/>
        <item x="486"/>
        <item x="981"/>
        <item x="524"/>
        <item x="376"/>
        <item x="838"/>
        <item x="851"/>
        <item x="423"/>
        <item x="569"/>
        <item x="410"/>
        <item x="99"/>
        <item x="1162"/>
        <item x="1042"/>
        <item x="700"/>
        <item x="327"/>
        <item x="251"/>
        <item x="522"/>
        <item x="1"/>
        <item x="526"/>
        <item x="1239"/>
        <item x="407"/>
        <item x="846"/>
        <item x="344"/>
        <item x="324"/>
        <item x="379"/>
        <item x="634"/>
        <item x="635"/>
        <item x="233"/>
        <item x="1033"/>
        <item x="956"/>
        <item x="1224"/>
        <item x="445"/>
        <item x="282"/>
        <item x="81"/>
        <item x="408"/>
        <item x="313"/>
        <item x="766"/>
        <item x="626"/>
        <item x="342"/>
        <item x="485"/>
        <item x="518"/>
        <item x="198"/>
        <item x="10"/>
        <item x="1160"/>
        <item x="708"/>
        <item x="570"/>
        <item x="18"/>
        <item x="498"/>
        <item x="831"/>
        <item x="966"/>
        <item x="216"/>
        <item x="1140"/>
        <item x="1083"/>
        <item x="1142"/>
        <item x="363"/>
        <item x="1024"/>
        <item x="508"/>
        <item x="1137"/>
        <item x="704"/>
        <item x="1152"/>
        <item x="973"/>
        <item x="228"/>
        <item x="1135"/>
        <item x="1229"/>
        <item x="380"/>
        <item x="922"/>
        <item x="413"/>
        <item x="902"/>
        <item x="406"/>
        <item x="262"/>
        <item x="247"/>
        <item x="949"/>
        <item x="1121"/>
        <item x="289"/>
        <item x="699"/>
        <item x="798"/>
        <item x="37"/>
        <item x="775"/>
        <item x="946"/>
        <item x="33"/>
        <item x="1125"/>
        <item x="845"/>
        <item x="385"/>
        <item x="588"/>
        <item x="325"/>
        <item x="523"/>
        <item x="926"/>
        <item x="98"/>
        <item x="745"/>
        <item x="654"/>
        <item x="333"/>
        <item x="339"/>
        <item x="880"/>
        <item x="833"/>
        <item x="515"/>
        <item x="316"/>
        <item x="1187"/>
        <item x="875"/>
        <item x="1165"/>
        <item x="328"/>
        <item x="1000"/>
        <item x="120"/>
        <item x="207"/>
        <item x="894"/>
        <item x="349"/>
        <item x="1222"/>
        <item x="619"/>
        <item x="48"/>
        <item x="171"/>
        <item x="1179"/>
        <item x="998"/>
        <item x="607"/>
        <item x="1148"/>
        <item x="849"/>
        <item x="319"/>
        <item x="615"/>
        <item x="1241"/>
        <item x="1245"/>
        <item x="640"/>
        <item x="68"/>
        <item x="962"/>
        <item x="478"/>
        <item x="1035"/>
        <item x="175"/>
        <item x="842"/>
        <item x="1178"/>
        <item x="1004"/>
        <item x="992"/>
        <item x="93"/>
        <item x="1029"/>
        <item x="580"/>
        <item x="759"/>
        <item x="1074"/>
        <item x="594"/>
        <item x="305"/>
        <item x="278"/>
        <item x="86"/>
        <item x="366"/>
        <item x="134"/>
        <item x="72"/>
        <item x="56"/>
        <item x="1113"/>
        <item x="1072"/>
        <item x="1196"/>
        <item x="597"/>
        <item x="243"/>
        <item x="865"/>
        <item x="1011"/>
        <item x="585"/>
        <item x="680"/>
        <item x="458"/>
        <item x="977"/>
        <item x="358"/>
        <item x="14"/>
        <item x="1103"/>
        <item x="43"/>
        <item x="805"/>
        <item x="825"/>
        <item x="223"/>
        <item x="452"/>
        <item x="918"/>
        <item x="534"/>
        <item x="557"/>
        <item x="1057"/>
        <item x="982"/>
        <item x="693"/>
        <item x="1105"/>
        <item x="552"/>
        <item x="910"/>
        <item x="1026"/>
        <item x="809"/>
        <item x="347"/>
        <item x="203"/>
        <item x="921"/>
        <item x="455"/>
        <item x="336"/>
        <item x="1157"/>
        <item x="1206"/>
        <item x="477"/>
        <item x="1234"/>
        <item x="590"/>
        <item x="937"/>
        <item x="255"/>
        <item x="415"/>
        <item x="1063"/>
        <item x="360"/>
        <item x="1007"/>
        <item x="30"/>
        <item x="41"/>
        <item x="799"/>
        <item x="1124"/>
        <item x="460"/>
        <item x="96"/>
        <item x="402"/>
        <item x="943"/>
        <item x="26"/>
        <item x="785"/>
        <item x="468"/>
        <item x="553"/>
        <item x="863"/>
        <item x="256"/>
        <item x="1147"/>
        <item x="180"/>
        <item x="867"/>
        <item x="1091"/>
        <item x="252"/>
        <item x="823"/>
        <item x="715"/>
        <item x="277"/>
        <item x="285"/>
        <item x="739"/>
        <item x="941"/>
        <item x="24"/>
        <item x="787"/>
        <item x="855"/>
        <item x="16"/>
        <item x="431"/>
        <item x="835"/>
        <item x="940"/>
        <item x="673"/>
        <item x="581"/>
        <item x="1028"/>
        <item x="1217"/>
        <item x="230"/>
        <item x="1031"/>
        <item x="897"/>
        <item x="969"/>
        <item x="1006"/>
        <item x="1101"/>
        <item x="818"/>
        <item x="816"/>
        <item x="434"/>
        <item x="232"/>
        <item x="995"/>
        <item x="972"/>
        <item x="872"/>
        <item x="260"/>
        <item x="750"/>
        <item x="220"/>
        <item x="489"/>
        <item x="280"/>
        <item x="1110"/>
        <item x="792"/>
        <item x="908"/>
        <item x="733"/>
        <item x="462"/>
        <item x="554"/>
        <item x="275"/>
        <item x="1085"/>
        <item x="0"/>
        <item x="1097"/>
        <item x="796"/>
        <item x="181"/>
        <item x="735"/>
        <item x="193"/>
        <item x="183"/>
        <item x="310"/>
        <item x="335"/>
        <item x="935"/>
        <item x="853"/>
        <item x="1065"/>
        <item x="286"/>
        <item x="563"/>
        <item x="874"/>
        <item x="90"/>
        <item x="1010"/>
        <item x="988"/>
        <item x="101"/>
        <item x="555"/>
        <item x="613"/>
        <item x="34"/>
        <item x="105"/>
        <item x="156"/>
        <item x="562"/>
        <item x="961"/>
        <item x="991"/>
        <item x="1193"/>
        <item x="583"/>
        <item x="691"/>
        <item x="1192"/>
        <item x="1133"/>
        <item x="592"/>
        <item x="245"/>
        <item x="206"/>
        <item x="648"/>
        <item x="1016"/>
        <item x="836"/>
        <item x="549"/>
        <item x="1205"/>
        <item x="409"/>
        <item x="668"/>
        <item x="125"/>
        <item x="878"/>
        <item x="436"/>
        <item x="618"/>
        <item x="948"/>
        <item x="1038"/>
        <item x="763"/>
        <item x="925"/>
        <item x="814"/>
        <item x="999"/>
        <item x="200"/>
        <item x="933"/>
        <item x="375"/>
        <item x="80"/>
        <item x="1109"/>
        <item x="495"/>
        <item x="801"/>
        <item x="767"/>
        <item x="190"/>
        <item x="15"/>
        <item x="706"/>
        <item x="475"/>
        <item x="479"/>
        <item x="332"/>
        <item x="761"/>
        <item x="138"/>
        <item x="386"/>
        <item x="502"/>
        <item x="718"/>
        <item x="917"/>
        <item x="364"/>
        <item x="302"/>
        <item x="179"/>
        <item x="957"/>
        <item x="322"/>
        <item x="429"/>
        <item x="492"/>
        <item x="1244"/>
        <item x="381"/>
        <item x="314"/>
        <item x="772"/>
        <item x="263"/>
        <item x="1185"/>
        <item x="1183"/>
        <item x="525"/>
        <item x="374"/>
        <item x="1197"/>
        <item x="1049"/>
        <item x="1167"/>
        <item x="465"/>
        <item x="422"/>
        <item x="568"/>
        <item x="400"/>
        <item x="1212"/>
        <item x="760"/>
        <item x="719"/>
        <item x="73"/>
        <item x="388"/>
        <item x="847"/>
        <item x="60"/>
        <item x="748"/>
        <item x="857"/>
        <item x="418"/>
        <item x="238"/>
        <item x="301"/>
        <item x="1161"/>
        <item x="900"/>
        <item x="578"/>
        <item x="536"/>
        <item x="714"/>
        <item x="651"/>
        <item x="1243"/>
        <item x="82"/>
        <item x="1182"/>
        <item x="859"/>
        <item x="812"/>
        <item x="802"/>
        <item x="393"/>
        <item x="609"/>
        <item x="1163"/>
        <item x="129"/>
        <item x="795"/>
        <item x="1199"/>
        <item x="1108"/>
        <item x="954"/>
        <item x="696"/>
        <item x="1231"/>
        <item x="886"/>
        <item x="1099"/>
        <item x="1175"/>
        <item x="1181"/>
        <item x="494"/>
        <item x="128"/>
        <item x="1122"/>
        <item x="542"/>
        <item x="674"/>
        <item x="623"/>
        <item x="1208"/>
        <item x="237"/>
        <item x="1014"/>
        <item x="888"/>
        <item x="734"/>
        <item x="147"/>
        <item x="821"/>
        <item x="132"/>
        <item x="632"/>
        <item x="144"/>
        <item x="677"/>
        <item x="1188"/>
        <item x="399"/>
        <item x="1046"/>
        <item x="1073"/>
        <item x="573"/>
        <item x="604"/>
        <item x="730"/>
        <item x="1150"/>
        <item x="788"/>
        <item x="1052"/>
        <item x="430"/>
        <item x="575"/>
        <item x="195"/>
        <item x="903"/>
        <item x="4"/>
        <item x="130"/>
        <item x="1240"/>
        <item x="140"/>
        <item x="540"/>
        <item x="484"/>
        <item x="959"/>
        <item x="1223"/>
        <item x="1198"/>
        <item x="660"/>
        <item x="593"/>
        <item x="747"/>
        <item x="1129"/>
        <item x="1189"/>
        <item x="839"/>
        <item x="556"/>
        <item x="159"/>
        <item x="143"/>
        <item x="271"/>
        <item x="482"/>
        <item x="355"/>
        <item x="543"/>
        <item x="989"/>
        <item x="127"/>
        <item x="1106"/>
        <item x="162"/>
        <item x="589"/>
        <item x="1195"/>
        <item x="412"/>
        <item x="869"/>
        <item x="1009"/>
        <item x="1211"/>
        <item x="466"/>
        <item x="119"/>
        <item x="561"/>
        <item x="773"/>
        <item x="321"/>
        <item x="481"/>
        <item x="914"/>
        <item x="958"/>
        <item x="768"/>
        <item x="155"/>
        <item x="411"/>
        <item x="428"/>
        <item x="51"/>
        <item x="184"/>
        <item x="868"/>
        <item x="345"/>
        <item x="308"/>
        <item x="1008"/>
        <item x="964"/>
        <item x="513"/>
        <item x="971"/>
        <item x="1249"/>
        <item x="771"/>
        <item x="491"/>
        <item x="1155"/>
        <item x="591"/>
        <item x="467"/>
        <item x="587"/>
        <item x="742"/>
        <item x="102"/>
        <item x="323"/>
        <item x="608"/>
        <item x="892"/>
        <item x="318"/>
        <item x="716"/>
        <item x="736"/>
        <item x="990"/>
        <item x="723"/>
        <item x="726"/>
        <item x="1227"/>
        <item x="861"/>
        <item x="1111"/>
        <item x="669"/>
        <item x="368"/>
        <item x="645"/>
        <item x="1037"/>
        <item x="938"/>
        <item x="1071"/>
        <item x="757"/>
        <item x="882"/>
        <item x="1202"/>
        <item x="1220"/>
        <item x="1172"/>
        <item x="417"/>
        <item x="934"/>
        <item x="824"/>
        <item x="1151"/>
        <item x="1068"/>
        <item x="1171"/>
        <item x="664"/>
        <item x="662"/>
        <item x="803"/>
        <item x="104"/>
        <item x="1064"/>
        <item x="887"/>
        <item x="976"/>
        <item x="1190"/>
        <item x="163"/>
        <item x="448"/>
        <item x="777"/>
        <item x="829"/>
        <item x="254"/>
        <item x="1107"/>
        <item x="1054"/>
        <item x="582"/>
        <item x="279"/>
        <item x="28"/>
        <item x="703"/>
        <item x="369"/>
        <item x="91"/>
        <item x="1180"/>
        <item x="192"/>
        <item x="642"/>
        <item x="154"/>
        <item x="1228"/>
        <item x="1116"/>
        <item x="1242"/>
        <item x="85"/>
        <item x="1134"/>
        <item x="1070"/>
        <item x="749"/>
        <item x="451"/>
        <item x="1246"/>
        <item x="427"/>
        <item x="334"/>
        <item x="545"/>
        <item x="291"/>
        <item x="595"/>
        <item x="572"/>
        <item x="1032"/>
        <item x="920"/>
        <item x="83"/>
        <item x="1094"/>
        <item x="769"/>
        <item x="636"/>
        <item x="1048"/>
        <item x="235"/>
        <item x="1082"/>
        <item x="1184"/>
        <item x="671"/>
        <item x="118"/>
        <item x="784"/>
        <item x="137"/>
        <item x="5"/>
        <item x="250"/>
        <item x="377"/>
        <item x="843"/>
        <item x="544"/>
        <item x="756"/>
        <item x="898"/>
        <item x="150"/>
        <item x="164"/>
        <item x="827"/>
        <item x="194"/>
        <item x="952"/>
        <item x="433"/>
        <item x="1095"/>
        <item x="1018"/>
        <item x="666"/>
        <item x="1090"/>
        <item x="167"/>
        <item x="663"/>
        <item x="661"/>
        <item x="449"/>
        <item x="1145"/>
        <item x="1247"/>
        <item x="657"/>
        <item x="158"/>
        <item x="1100"/>
        <item x="476"/>
        <item x="797"/>
        <item x="258"/>
        <item x="372"/>
        <item x="1023"/>
        <item x="624"/>
        <item x="993"/>
        <item x="1191"/>
        <item x="546"/>
        <item x="1250"/>
        <item x="66"/>
        <item x="457"/>
        <item x="929"/>
        <item x="951"/>
        <item x="390"/>
        <item x="753"/>
        <item x="793"/>
        <item x="1236"/>
        <item x="574"/>
        <item x="74"/>
        <item x="266"/>
        <item x="274"/>
        <item x="720"/>
        <item x="45"/>
        <item x="149"/>
        <item x="1131"/>
        <item x="1232"/>
        <item x="1080"/>
        <item x="1207"/>
        <item x="731"/>
        <item x="725"/>
        <item x="1056"/>
        <item x="44"/>
        <item x="294"/>
        <item x="504"/>
        <item x="837"/>
        <item x="425"/>
        <item x="439"/>
        <item x="1194"/>
        <item x="1059"/>
        <item x="1168"/>
        <item x="270"/>
        <item x="643"/>
        <item x="3"/>
        <item x="225"/>
        <item x="533"/>
        <item x="871"/>
        <item x="800"/>
        <item x="214"/>
        <item x="7"/>
        <item x="790"/>
        <item x="210"/>
        <item x="241"/>
        <item x="204"/>
        <item x="111"/>
        <item x="751"/>
        <item x="1128"/>
        <item x="1176"/>
        <item x="779"/>
        <item x="528"/>
        <item x="854"/>
        <item x="687"/>
        <item x="106"/>
        <item x="984"/>
        <item x="405"/>
        <item x="365"/>
        <item x="1053"/>
        <item x="1102"/>
        <item x="675"/>
        <item x="519"/>
        <item x="978"/>
        <item x="1043"/>
        <item x="679"/>
        <item x="1020"/>
        <item x="746"/>
        <item x="229"/>
        <item x="758"/>
        <item x="354"/>
        <item x="927"/>
        <item x="576"/>
        <item x="738"/>
        <item x="1001"/>
        <item x="1115"/>
        <item x="395"/>
        <item x="117"/>
        <item x="644"/>
        <item x="177"/>
        <item x="188"/>
        <item x="690"/>
        <item x="684"/>
        <item x="764"/>
        <item x="87"/>
        <item x="161"/>
        <item x="1002"/>
        <item x="378"/>
        <item x="1153"/>
        <item x="398"/>
        <item x="913"/>
        <item x="1117"/>
        <item x="815"/>
        <item x="46"/>
        <item x="268"/>
        <item x="212"/>
        <item x="889"/>
        <item x="620"/>
        <item x="1214"/>
        <item x="259"/>
        <item x="501"/>
        <item x="678"/>
        <item x="605"/>
        <item x="470"/>
        <item x="303"/>
        <item x="986"/>
        <item x="1039"/>
        <item x="244"/>
        <item x="945"/>
        <item x="650"/>
        <item x="727"/>
        <item x="1075"/>
        <item x="558"/>
        <item x="1132"/>
        <item x="755"/>
        <item x="13"/>
        <item x="907"/>
        <item x="551"/>
        <item x="1096"/>
        <item x="1017"/>
        <item x="826"/>
        <item x="283"/>
        <item x="213"/>
        <item x="641"/>
        <item x="665"/>
        <item x="420"/>
        <item x="367"/>
        <item x="896"/>
        <item x="57"/>
        <item x="701"/>
        <item x="1081"/>
        <item x="1079"/>
        <item x="23"/>
        <item x="152"/>
        <item x="1209"/>
        <item x="987"/>
        <item x="1126"/>
        <item x="1219"/>
        <item x="1055"/>
        <item x="633"/>
        <item x="1047"/>
        <item x="994"/>
        <item x="579"/>
        <item x="511"/>
        <item x="124"/>
        <item x="852"/>
        <item x="31"/>
        <item x="84"/>
        <item x="1237"/>
        <item x="1069"/>
        <item x="520"/>
        <item x="239"/>
        <item x="392"/>
        <item x="931"/>
        <item x="456"/>
        <item x="284"/>
        <item x="743"/>
        <item x="860"/>
        <item x="1050"/>
        <item x="808"/>
        <item x="765"/>
        <item x="109"/>
        <item x="532"/>
        <item x="1238"/>
        <item x="189"/>
        <item x="547"/>
        <item x="822"/>
        <item x="265"/>
        <item x="811"/>
        <item x="932"/>
        <item x="273"/>
        <item x="503"/>
        <item x="1041"/>
        <item x="873"/>
        <item x="1164"/>
        <item x="658"/>
        <item x="208"/>
        <item x="1173"/>
        <item x="600"/>
        <item x="850"/>
        <item x="947"/>
        <item x="115"/>
        <item x="469"/>
        <item x="702"/>
        <item x="346"/>
        <item x="187"/>
        <item x="1088"/>
        <item x="352"/>
        <item x="890"/>
        <item x="737"/>
        <item x="550"/>
        <item x="901"/>
        <item x="884"/>
        <item x="253"/>
        <item x="762"/>
        <item x="1013"/>
        <item x="186"/>
        <item x="6"/>
        <item x="447"/>
        <item x="909"/>
        <item x="877"/>
        <item x="1130"/>
        <item x="383"/>
        <item x="1012"/>
        <item x="269"/>
        <item x="728"/>
        <item x="682"/>
        <item x="317"/>
        <item x="211"/>
        <item x="54"/>
        <item x="778"/>
        <item x="40"/>
        <item x="1201"/>
        <item x="521"/>
        <item x="1123"/>
        <item x="1120"/>
        <item x="52"/>
        <item x="151"/>
        <item x="108"/>
        <item x="820"/>
        <item x="1015"/>
        <item x="1005"/>
        <item x="396"/>
        <item x="331"/>
        <item x="21"/>
        <item x="1218"/>
        <item x="146"/>
        <item x="915"/>
        <item x="689"/>
        <item x="856"/>
        <item x="401"/>
        <item x="834"/>
        <item x="1076"/>
        <item x="698"/>
        <item x="1118"/>
        <item x="916"/>
        <item x="740"/>
        <item x="786"/>
        <item x="205"/>
        <item x="1169"/>
        <item x="599"/>
        <item x="139"/>
        <item x="1045"/>
        <item x="541"/>
        <item x="176"/>
        <item x="944"/>
        <item x="1138"/>
        <item x="885"/>
        <item x="996"/>
        <item x="688"/>
        <item x="840"/>
        <item x="806"/>
        <item x="1021"/>
        <item x="1040"/>
        <item x="586"/>
        <item x="974"/>
        <item x="911"/>
        <item x="1003"/>
        <item x="1114"/>
        <item x="116"/>
        <item x="382"/>
        <item x="930"/>
        <item x="566"/>
        <item x="879"/>
        <item x="1036"/>
        <item x="804"/>
        <item x="1062"/>
        <item x="359"/>
        <item x="320"/>
        <item x="1019"/>
        <item x="722"/>
        <item x="126"/>
        <item x="531"/>
        <item x="506"/>
        <item x="1146"/>
        <item x="616"/>
        <item x="148"/>
        <item x="357"/>
        <item x="1051"/>
        <item x="876"/>
        <item x="2"/>
        <item x="174"/>
        <item x="178"/>
        <item x="1086"/>
        <item x="100"/>
        <item x="1067"/>
        <item x="1200"/>
        <item x="1093"/>
        <item x="483"/>
        <item x="1170"/>
        <item x="1077"/>
        <item x="610"/>
        <item x="862"/>
        <item x="782"/>
        <item x="70"/>
        <item x="110"/>
        <item x="157"/>
        <item x="631"/>
        <item x="729"/>
        <item x="741"/>
        <item x="1215"/>
        <item x="209"/>
        <item x="299"/>
        <item x="979"/>
        <item x="1058"/>
        <item x="612"/>
        <item x="864"/>
        <item x="440"/>
        <item x="752"/>
        <item x="791"/>
        <item x="394"/>
        <item x="895"/>
        <item x="326"/>
        <item x="292"/>
        <item x="141"/>
        <item x="1030"/>
        <item x="670"/>
        <item x="257"/>
        <item x="512"/>
        <item x="499"/>
        <item x="732"/>
        <item x="905"/>
        <item x="217"/>
        <item x="527"/>
        <item x="893"/>
        <item x="142"/>
        <item x="493"/>
        <item x="1066"/>
        <item x="1119"/>
        <item x="1203"/>
        <item x="848"/>
        <item x="1225"/>
        <item x="461"/>
        <item x="353"/>
        <item x="1078"/>
        <item x="113"/>
        <item x="1084"/>
        <item x="487"/>
        <item x="537"/>
        <item x="1235"/>
        <item x="1210"/>
        <item x="530"/>
        <item x="351"/>
        <item t="default"/>
      </items>
    </pivotField>
    <pivotField showAll="0" defaultSubtotal="0"/>
    <pivotField showAll="0" defaultSubtotal="0"/>
  </pivotFields>
  <rowFields count="1">
    <field x="11"/>
  </rowFields>
  <rowItems count="18">
    <i>
      <x v="8"/>
    </i>
    <i>
      <x v="93"/>
    </i>
    <i>
      <x v="320"/>
    </i>
    <i>
      <x v="469"/>
    </i>
    <i>
      <x v="492"/>
    </i>
    <i>
      <x v="507"/>
    </i>
    <i>
      <x v="556"/>
    </i>
    <i>
      <x v="566"/>
    </i>
    <i>
      <x v="642"/>
    </i>
    <i>
      <x v="912"/>
    </i>
    <i>
      <x v="1012"/>
    </i>
    <i>
      <x v="1176"/>
    </i>
    <i>
      <x v="1220"/>
    </i>
    <i>
      <x v="1236"/>
    </i>
    <i>
      <x v="1241"/>
    </i>
    <i>
      <x v="1245"/>
    </i>
    <i>
      <x v="1250"/>
    </i>
    <i t="grand">
      <x/>
    </i>
  </rowItems>
  <colItems count="1">
    <i/>
  </colItems>
  <pageFields count="2">
    <pageField fld="6" item="0" hier="-1"/>
    <pageField fld="5" item="140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E000000}" name="Tabela dinâmica22" cacheId="8" applyNumberFormats="0" applyBorderFormats="0" applyFontFormats="0" applyPatternFormats="0" applyAlignmentFormats="0" applyWidthHeightFormats="1" dataCaption="Valores" updatedVersion="6" minRefreshableVersion="3" useAutoFormatting="1" itemPrintTitles="1" createdVersion="4" indent="0" outline="1" outlineData="1" multipleFieldFilters="0">
  <location ref="H225:H265" firstHeaderRow="1" firstDataRow="1" firstDataCol="1" rowPageCount="2" colPageCount="1"/>
  <pivotFields count="14">
    <pivotField showAll="0"/>
    <pivotField showAll="0"/>
    <pivotField showAll="0"/>
    <pivotField showAll="0"/>
    <pivotField showAll="0"/>
    <pivotField axis="axisPage" showAll="0">
      <items count="243">
        <item m="1" x="131"/>
        <item m="1" x="78"/>
        <item m="1" x="161"/>
        <item m="1" x="148"/>
        <item m="1" x="121"/>
        <item m="1" x="94"/>
        <item m="1" x="229"/>
        <item m="1" x="67"/>
        <item m="1" x="139"/>
        <item m="1" x="71"/>
        <item m="1" x="138"/>
        <item m="1" x="100"/>
        <item m="1" x="186"/>
        <item m="1" x="164"/>
        <item m="1" x="207"/>
        <item m="1" x="134"/>
        <item m="1" x="222"/>
        <item m="1" x="171"/>
        <item m="1" x="115"/>
        <item m="1" x="117"/>
        <item m="1" x="172"/>
        <item m="1" x="90"/>
        <item m="1" x="193"/>
        <item m="1" x="69"/>
        <item x="23"/>
        <item m="1" x="232"/>
        <item m="1" x="197"/>
        <item x="0"/>
        <item m="1" x="159"/>
        <item m="1" x="140"/>
        <item x="47"/>
        <item m="1" x="76"/>
        <item m="1" x="228"/>
        <item x="15"/>
        <item m="1" x="123"/>
        <item m="1" x="96"/>
        <item x="25"/>
        <item m="1" x="130"/>
        <item m="1" x="108"/>
        <item x="16"/>
        <item m="1" x="98"/>
        <item m="1" x="77"/>
        <item x="24"/>
        <item m="1" x="104"/>
        <item m="1" x="80"/>
        <item m="1" x="176"/>
        <item m="1" x="125"/>
        <item m="1" x="95"/>
        <item x="22"/>
        <item m="1" x="110"/>
        <item m="1" x="83"/>
        <item x="13"/>
        <item m="1" x="201"/>
        <item m="1" x="106"/>
        <item x="57"/>
        <item x="12"/>
        <item m="1" x="73"/>
        <item m="1" x="223"/>
        <item m="1" x="181"/>
        <item m="1" x="173"/>
        <item m="1" x="158"/>
        <item x="42"/>
        <item m="1" x="194"/>
        <item m="1" x="157"/>
        <item m="1" x="143"/>
        <item m="1" x="142"/>
        <item m="1" x="239"/>
        <item m="1" x="111"/>
        <item x="33"/>
        <item x="53"/>
        <item m="1" x="188"/>
        <item m="1" x="153"/>
        <item x="58"/>
        <item m="1" x="116"/>
        <item m="1" x="195"/>
        <item x="38"/>
        <item m="1" x="105"/>
        <item m="1" x="178"/>
        <item m="1" x="202"/>
        <item x="31"/>
        <item m="1" x="236"/>
        <item m="1" x="203"/>
        <item x="37"/>
        <item m="1" x="234"/>
        <item m="1" x="205"/>
        <item x="45"/>
        <item m="1" x="224"/>
        <item m="1" x="183"/>
        <item m="1" x="235"/>
        <item x="3"/>
        <item m="1" x="128"/>
        <item m="1" x="213"/>
        <item x="8"/>
        <item m="1" x="218"/>
        <item x="63"/>
        <item x="36"/>
        <item m="1" x="200"/>
        <item m="1" x="103"/>
        <item x="6"/>
        <item m="1" x="169"/>
        <item m="1" x="231"/>
        <item x="40"/>
        <item m="1" x="182"/>
        <item m="1" x="89"/>
        <item m="1" x="152"/>
        <item m="1" x="170"/>
        <item m="1" x="146"/>
        <item x="11"/>
        <item m="1" x="120"/>
        <item m="1" x="198"/>
        <item x="17"/>
        <item m="1" x="187"/>
        <item m="1" x="150"/>
        <item x="43"/>
        <item m="1" x="118"/>
        <item m="1" x="87"/>
        <item x="1"/>
        <item m="1" x="160"/>
        <item m="1" x="217"/>
        <item x="55"/>
        <item m="1" x="84"/>
        <item m="1" x="237"/>
        <item x="54"/>
        <item m="1" x="190"/>
        <item m="1" x="155"/>
        <item x="48"/>
        <item m="1" x="92"/>
        <item m="1" x="85"/>
        <item x="21"/>
        <item m="1" x="119"/>
        <item m="1" x="199"/>
        <item x="64"/>
        <item m="1" x="241"/>
        <item x="14"/>
        <item m="1" x="167"/>
        <item m="1" x="144"/>
        <item x="26"/>
        <item m="1" x="168"/>
        <item m="1" x="145"/>
        <item m="1" x="154"/>
        <item x="29"/>
        <item m="1" x="147"/>
        <item m="1" x="129"/>
        <item x="19"/>
        <item m="1" x="126"/>
        <item m="1" x="97"/>
        <item x="9"/>
        <item m="1" x="133"/>
        <item x="61"/>
        <item x="51"/>
        <item m="1" x="88"/>
        <item m="1" x="70"/>
        <item x="32"/>
        <item x="10"/>
        <item m="1" x="109"/>
        <item m="1" x="81"/>
        <item x="4"/>
        <item m="1" x="141"/>
        <item m="1" x="240"/>
        <item m="1" x="72"/>
        <item x="20"/>
        <item m="1" x="74"/>
        <item m="1" x="225"/>
        <item x="18"/>
        <item m="1" x="219"/>
        <item m="1" x="180"/>
        <item x="52"/>
        <item m="1" x="127"/>
        <item m="1" x="101"/>
        <item x="7"/>
        <item m="1" x="226"/>
        <item m="1" x="122"/>
        <item x="59"/>
        <item m="1" x="124"/>
        <item m="1" x="209"/>
        <item x="41"/>
        <item m="1" x="91"/>
        <item m="1" x="75"/>
        <item x="2"/>
        <item m="1" x="184"/>
        <item m="1" x="151"/>
        <item x="44"/>
        <item m="1" x="215"/>
        <item m="1" x="174"/>
        <item m="1" x="214"/>
        <item m="1" x="238"/>
        <item m="1" x="206"/>
        <item x="34"/>
        <item m="1" x="192"/>
        <item m="1" x="156"/>
        <item x="35"/>
        <item m="1" x="136"/>
        <item m="1" x="112"/>
        <item x="39"/>
        <item m="1" x="135"/>
        <item m="1" x="113"/>
        <item x="27"/>
        <item m="1" x="66"/>
        <item x="62"/>
        <item x="49"/>
        <item m="1" x="211"/>
        <item m="1" x="163"/>
        <item m="1" x="165"/>
        <item m="1" x="162"/>
        <item m="1" x="86"/>
        <item x="28"/>
        <item m="1" x="212"/>
        <item m="1" x="166"/>
        <item x="50"/>
        <item m="1" x="185"/>
        <item m="1" x="149"/>
        <item m="1" x="175"/>
        <item m="1" x="204"/>
        <item m="1" x="230"/>
        <item m="1" x="196"/>
        <item m="1" x="102"/>
        <item m="1" x="227"/>
        <item m="1" x="189"/>
        <item m="1" x="137"/>
        <item m="1" x="82"/>
        <item m="1" x="233"/>
        <item x="46"/>
        <item m="1" x="132"/>
        <item m="1" x="220"/>
        <item m="1" x="93"/>
        <item x="30"/>
        <item m="1" x="221"/>
        <item m="1" x="177"/>
        <item x="5"/>
        <item m="1" x="107"/>
        <item m="1" x="179"/>
        <item x="60"/>
        <item m="1" x="191"/>
        <item m="1" x="99"/>
        <item m="1" x="210"/>
        <item m="1" x="208"/>
        <item m="1" x="114"/>
        <item x="56"/>
        <item m="1" x="216"/>
        <item m="1" x="79"/>
        <item m="1" x="68"/>
        <item m="1" x="65"/>
        <item t="default"/>
      </items>
    </pivotField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numFmtId="165" showAll="0"/>
    <pivotField axis="axisRow" numFmtId="166" showAll="0">
      <items count="1252">
        <item x="42"/>
        <item x="828"/>
        <item x="63"/>
        <item x="94"/>
        <item x="446"/>
        <item x="92"/>
        <item x="58"/>
        <item x="288"/>
        <item x="437"/>
        <item x="312"/>
        <item x="249"/>
        <item x="919"/>
        <item x="201"/>
        <item x="560"/>
        <item x="444"/>
        <item x="443"/>
        <item x="577"/>
        <item x="717"/>
        <item x="329"/>
        <item x="774"/>
        <item x="373"/>
        <item x="131"/>
        <item x="817"/>
        <item x="539"/>
        <item x="169"/>
        <item x="293"/>
        <item x="404"/>
        <item x="387"/>
        <item x="1092"/>
        <item x="121"/>
        <item x="490"/>
        <item x="710"/>
        <item x="435"/>
        <item x="1143"/>
        <item x="474"/>
        <item x="1112"/>
        <item x="686"/>
        <item x="196"/>
        <item x="371"/>
        <item x="341"/>
        <item x="166"/>
        <item x="928"/>
        <item x="985"/>
        <item x="248"/>
        <item x="419"/>
        <item x="77"/>
        <item x="1089"/>
        <item x="315"/>
        <item x="1216"/>
        <item x="69"/>
        <item x="646"/>
        <item x="899"/>
        <item x="170"/>
        <item x="59"/>
        <item x="222"/>
        <item x="438"/>
        <item x="471"/>
        <item x="712"/>
        <item x="870"/>
        <item x="264"/>
        <item x="694"/>
        <item x="61"/>
        <item x="168"/>
        <item x="584"/>
        <item x="472"/>
        <item x="685"/>
        <item x="912"/>
        <item x="507"/>
        <item x="276"/>
        <item x="197"/>
        <item x="172"/>
        <item x="789"/>
        <item x="76"/>
        <item x="611"/>
        <item x="432"/>
        <item x="794"/>
        <item x="309"/>
        <item x="538"/>
        <item x="338"/>
        <item x="639"/>
        <item x="297"/>
        <item x="565"/>
        <item x="510"/>
        <item x="496"/>
        <item x="145"/>
        <item x="628"/>
        <item x="133"/>
        <item x="221"/>
        <item x="389"/>
        <item x="1144"/>
        <item x="625"/>
        <item x="606"/>
        <item x="655"/>
        <item x="473"/>
        <item x="64"/>
        <item x="290"/>
        <item x="638"/>
        <item x="343"/>
        <item x="1022"/>
        <item x="122"/>
        <item x="49"/>
        <item x="185"/>
        <item x="924"/>
        <item x="598"/>
        <item x="630"/>
        <item x="614"/>
        <item x="19"/>
        <item x="300"/>
        <item x="968"/>
        <item x="781"/>
        <item x="1034"/>
        <item x="810"/>
        <item x="416"/>
        <item x="272"/>
        <item x="564"/>
        <item x="602"/>
        <item x="267"/>
        <item x="421"/>
        <item x="67"/>
        <item x="441"/>
        <item x="240"/>
        <item x="287"/>
        <item x="970"/>
        <item x="965"/>
        <item x="770"/>
        <item x="960"/>
        <item x="659"/>
        <item x="724"/>
        <item x="780"/>
        <item x="199"/>
        <item x="652"/>
        <item x="79"/>
        <item x="681"/>
        <item x="107"/>
        <item x="35"/>
        <item x="819"/>
        <item x="559"/>
        <item x="442"/>
        <item x="464"/>
        <item x="601"/>
        <item x="78"/>
        <item x="450"/>
        <item x="505"/>
        <item x="11"/>
        <item x="647"/>
        <item x="705"/>
        <item x="62"/>
        <item x="1186"/>
        <item x="942"/>
        <item x="236"/>
        <item x="649"/>
        <item x="135"/>
        <item x="12"/>
        <item x="1087"/>
        <item x="676"/>
        <item x="980"/>
        <item x="807"/>
        <item x="306"/>
        <item x="627"/>
        <item x="307"/>
        <item x="424"/>
        <item x="29"/>
        <item x="20"/>
        <item x="95"/>
        <item x="397"/>
        <item x="89"/>
        <item x="231"/>
        <item x="39"/>
        <item x="707"/>
        <item x="47"/>
        <item x="337"/>
        <item x="17"/>
        <item x="55"/>
        <item x="622"/>
        <item x="844"/>
        <item x="304"/>
        <item x="71"/>
        <item x="311"/>
        <item x="227"/>
        <item x="226"/>
        <item x="453"/>
        <item x="160"/>
        <item x="975"/>
        <item x="348"/>
        <item x="656"/>
        <item x="370"/>
        <item x="637"/>
        <item x="1230"/>
        <item x="403"/>
        <item x="459"/>
        <item x="75"/>
        <item x="53"/>
        <item x="883"/>
        <item x="65"/>
        <item x="454"/>
        <item x="103"/>
        <item x="1104"/>
        <item x="629"/>
        <item x="1226"/>
        <item x="114"/>
        <item x="841"/>
        <item x="603"/>
        <item x="219"/>
        <item x="596"/>
        <item x="983"/>
        <item x="426"/>
        <item x="866"/>
        <item x="281"/>
        <item x="246"/>
        <item x="1204"/>
        <item x="1174"/>
        <item x="881"/>
        <item x="298"/>
        <item x="904"/>
        <item x="224"/>
        <item x="202"/>
        <item x="955"/>
        <item x="25"/>
        <item x="32"/>
        <item x="776"/>
        <item x="8"/>
        <item x="1221"/>
        <item x="1213"/>
        <item x="350"/>
        <item x="296"/>
        <item x="517"/>
        <item x="480"/>
        <item x="391"/>
        <item x="939"/>
        <item x="1159"/>
        <item x="234"/>
        <item x="27"/>
        <item x="667"/>
        <item x="112"/>
        <item x="497"/>
        <item x="1177"/>
        <item x="1027"/>
        <item x="191"/>
        <item x="509"/>
        <item x="535"/>
        <item x="362"/>
        <item x="617"/>
        <item x="1044"/>
        <item x="488"/>
        <item x="692"/>
        <item x="1233"/>
        <item x="1061"/>
        <item x="721"/>
        <item x="567"/>
        <item x="514"/>
        <item x="529"/>
        <item x="463"/>
        <item x="621"/>
        <item x="123"/>
        <item x="50"/>
        <item x="516"/>
        <item x="548"/>
        <item x="709"/>
        <item x="1158"/>
        <item x="38"/>
        <item x="683"/>
        <item x="242"/>
        <item x="891"/>
        <item x="695"/>
        <item x="813"/>
        <item x="672"/>
        <item x="1025"/>
        <item x="923"/>
        <item x="967"/>
        <item x="1141"/>
        <item x="218"/>
        <item x="97"/>
        <item x="1136"/>
        <item x="173"/>
        <item x="1127"/>
        <item x="261"/>
        <item x="950"/>
        <item x="356"/>
        <item x="906"/>
        <item x="9"/>
        <item x="830"/>
        <item x="754"/>
        <item x="858"/>
        <item x="963"/>
        <item x="653"/>
        <item x="832"/>
        <item x="744"/>
        <item x="361"/>
        <item x="215"/>
        <item x="571"/>
        <item x="340"/>
        <item x="711"/>
        <item x="88"/>
        <item x="330"/>
        <item x="713"/>
        <item x="22"/>
        <item x="165"/>
        <item x="997"/>
        <item x="783"/>
        <item x="697"/>
        <item x="36"/>
        <item x="1166"/>
        <item x="182"/>
        <item x="414"/>
        <item x="1139"/>
        <item x="295"/>
        <item x="953"/>
        <item x="1156"/>
        <item x="1098"/>
        <item x="384"/>
        <item x="136"/>
        <item x="1060"/>
        <item x="1154"/>
        <item x="936"/>
        <item x="1149"/>
        <item x="153"/>
        <item x="1248"/>
        <item x="500"/>
        <item x="486"/>
        <item x="981"/>
        <item x="524"/>
        <item x="376"/>
        <item x="838"/>
        <item x="851"/>
        <item x="423"/>
        <item x="569"/>
        <item x="410"/>
        <item x="99"/>
        <item x="1162"/>
        <item x="1042"/>
        <item x="700"/>
        <item x="327"/>
        <item x="251"/>
        <item x="522"/>
        <item x="1"/>
        <item x="526"/>
        <item x="1239"/>
        <item x="407"/>
        <item x="846"/>
        <item x="344"/>
        <item x="324"/>
        <item x="379"/>
        <item x="634"/>
        <item x="635"/>
        <item x="233"/>
        <item x="1033"/>
        <item x="956"/>
        <item x="1224"/>
        <item x="445"/>
        <item x="282"/>
        <item x="81"/>
        <item x="408"/>
        <item x="313"/>
        <item x="766"/>
        <item x="626"/>
        <item x="342"/>
        <item x="485"/>
        <item x="518"/>
        <item x="198"/>
        <item x="10"/>
        <item x="1160"/>
        <item x="708"/>
        <item x="570"/>
        <item x="18"/>
        <item x="498"/>
        <item x="831"/>
        <item x="966"/>
        <item x="216"/>
        <item x="1140"/>
        <item x="1083"/>
        <item x="1142"/>
        <item x="363"/>
        <item x="1024"/>
        <item x="508"/>
        <item x="1137"/>
        <item x="704"/>
        <item x="1152"/>
        <item x="973"/>
        <item x="228"/>
        <item x="1135"/>
        <item x="1229"/>
        <item x="380"/>
        <item x="922"/>
        <item x="413"/>
        <item x="902"/>
        <item x="406"/>
        <item x="262"/>
        <item x="247"/>
        <item x="949"/>
        <item x="1121"/>
        <item x="289"/>
        <item x="699"/>
        <item x="798"/>
        <item x="37"/>
        <item x="775"/>
        <item x="946"/>
        <item x="33"/>
        <item x="1125"/>
        <item x="845"/>
        <item x="385"/>
        <item x="588"/>
        <item x="325"/>
        <item x="523"/>
        <item x="926"/>
        <item x="98"/>
        <item x="745"/>
        <item x="654"/>
        <item x="333"/>
        <item x="339"/>
        <item x="880"/>
        <item x="833"/>
        <item x="515"/>
        <item x="316"/>
        <item x="1187"/>
        <item x="875"/>
        <item x="1165"/>
        <item x="328"/>
        <item x="1000"/>
        <item x="120"/>
        <item x="207"/>
        <item x="894"/>
        <item x="349"/>
        <item x="1222"/>
        <item x="619"/>
        <item x="48"/>
        <item x="171"/>
        <item x="1179"/>
        <item x="998"/>
        <item x="607"/>
        <item x="1148"/>
        <item x="849"/>
        <item x="319"/>
        <item x="615"/>
        <item x="1241"/>
        <item x="1245"/>
        <item x="640"/>
        <item x="68"/>
        <item x="962"/>
        <item x="478"/>
        <item x="1035"/>
        <item x="175"/>
        <item x="842"/>
        <item x="1178"/>
        <item x="1004"/>
        <item x="992"/>
        <item x="93"/>
        <item x="1029"/>
        <item x="580"/>
        <item x="759"/>
        <item x="1074"/>
        <item x="594"/>
        <item x="305"/>
        <item x="278"/>
        <item x="86"/>
        <item x="366"/>
        <item x="134"/>
        <item x="72"/>
        <item x="56"/>
        <item x="1113"/>
        <item x="1072"/>
        <item x="1196"/>
        <item x="597"/>
        <item x="243"/>
        <item x="865"/>
        <item x="1011"/>
        <item x="585"/>
        <item x="680"/>
        <item x="458"/>
        <item x="977"/>
        <item x="358"/>
        <item x="14"/>
        <item x="1103"/>
        <item x="43"/>
        <item x="805"/>
        <item x="825"/>
        <item x="223"/>
        <item x="452"/>
        <item x="918"/>
        <item x="534"/>
        <item x="557"/>
        <item x="1057"/>
        <item x="982"/>
        <item x="693"/>
        <item x="1105"/>
        <item x="552"/>
        <item x="910"/>
        <item x="1026"/>
        <item x="809"/>
        <item x="347"/>
        <item x="203"/>
        <item x="921"/>
        <item x="455"/>
        <item x="336"/>
        <item x="1157"/>
        <item x="1206"/>
        <item x="477"/>
        <item x="1234"/>
        <item x="590"/>
        <item x="937"/>
        <item x="255"/>
        <item x="415"/>
        <item x="1063"/>
        <item x="360"/>
        <item x="1007"/>
        <item x="30"/>
        <item x="41"/>
        <item x="799"/>
        <item x="1124"/>
        <item x="460"/>
        <item x="96"/>
        <item x="402"/>
        <item x="943"/>
        <item x="26"/>
        <item x="785"/>
        <item x="468"/>
        <item x="553"/>
        <item x="863"/>
        <item x="256"/>
        <item x="1147"/>
        <item x="180"/>
        <item x="867"/>
        <item x="1091"/>
        <item x="252"/>
        <item x="823"/>
        <item x="715"/>
        <item x="277"/>
        <item x="285"/>
        <item x="739"/>
        <item x="941"/>
        <item x="24"/>
        <item x="787"/>
        <item x="855"/>
        <item x="16"/>
        <item x="431"/>
        <item x="835"/>
        <item x="940"/>
        <item x="673"/>
        <item x="581"/>
        <item x="1028"/>
        <item x="1217"/>
        <item x="230"/>
        <item x="1031"/>
        <item x="897"/>
        <item x="969"/>
        <item x="1006"/>
        <item x="1101"/>
        <item x="818"/>
        <item x="816"/>
        <item x="434"/>
        <item x="232"/>
        <item x="995"/>
        <item x="972"/>
        <item x="872"/>
        <item x="260"/>
        <item x="750"/>
        <item x="220"/>
        <item x="489"/>
        <item x="280"/>
        <item x="1110"/>
        <item x="792"/>
        <item x="908"/>
        <item x="733"/>
        <item x="462"/>
        <item x="554"/>
        <item x="275"/>
        <item x="1085"/>
        <item x="0"/>
        <item x="1097"/>
        <item x="796"/>
        <item x="181"/>
        <item x="735"/>
        <item x="193"/>
        <item x="183"/>
        <item x="310"/>
        <item x="335"/>
        <item x="935"/>
        <item x="853"/>
        <item x="1065"/>
        <item x="286"/>
        <item x="563"/>
        <item x="874"/>
        <item x="90"/>
        <item x="1010"/>
        <item x="988"/>
        <item x="101"/>
        <item x="555"/>
        <item x="613"/>
        <item x="34"/>
        <item x="105"/>
        <item x="156"/>
        <item x="562"/>
        <item x="961"/>
        <item x="991"/>
        <item x="1193"/>
        <item x="583"/>
        <item x="691"/>
        <item x="1192"/>
        <item x="1133"/>
        <item x="592"/>
        <item x="245"/>
        <item x="206"/>
        <item x="648"/>
        <item x="1016"/>
        <item x="836"/>
        <item x="549"/>
        <item x="1205"/>
        <item x="409"/>
        <item x="668"/>
        <item x="125"/>
        <item x="878"/>
        <item x="436"/>
        <item x="618"/>
        <item x="948"/>
        <item x="1038"/>
        <item x="763"/>
        <item x="925"/>
        <item x="814"/>
        <item x="999"/>
        <item x="200"/>
        <item x="933"/>
        <item x="375"/>
        <item x="80"/>
        <item x="1109"/>
        <item x="495"/>
        <item x="801"/>
        <item x="767"/>
        <item x="190"/>
        <item x="15"/>
        <item x="706"/>
        <item x="475"/>
        <item x="479"/>
        <item x="332"/>
        <item x="761"/>
        <item x="138"/>
        <item x="386"/>
        <item x="502"/>
        <item x="718"/>
        <item x="917"/>
        <item x="364"/>
        <item x="302"/>
        <item x="179"/>
        <item x="957"/>
        <item x="322"/>
        <item x="429"/>
        <item x="492"/>
        <item x="1244"/>
        <item x="381"/>
        <item x="314"/>
        <item x="772"/>
        <item x="263"/>
        <item x="1185"/>
        <item x="1183"/>
        <item x="525"/>
        <item x="374"/>
        <item x="1197"/>
        <item x="1049"/>
        <item x="1167"/>
        <item x="465"/>
        <item x="422"/>
        <item x="568"/>
        <item x="400"/>
        <item x="1212"/>
        <item x="760"/>
        <item x="719"/>
        <item x="73"/>
        <item x="388"/>
        <item x="847"/>
        <item x="60"/>
        <item x="748"/>
        <item x="857"/>
        <item x="418"/>
        <item x="238"/>
        <item x="301"/>
        <item x="1161"/>
        <item x="900"/>
        <item x="578"/>
        <item x="536"/>
        <item x="714"/>
        <item x="651"/>
        <item x="1243"/>
        <item x="82"/>
        <item x="1182"/>
        <item x="859"/>
        <item x="812"/>
        <item x="802"/>
        <item x="393"/>
        <item x="609"/>
        <item x="1163"/>
        <item x="129"/>
        <item x="795"/>
        <item x="1199"/>
        <item x="1108"/>
        <item x="954"/>
        <item x="696"/>
        <item x="1231"/>
        <item x="886"/>
        <item x="1099"/>
        <item x="1175"/>
        <item x="1181"/>
        <item x="494"/>
        <item x="128"/>
        <item x="1122"/>
        <item x="542"/>
        <item x="674"/>
        <item x="623"/>
        <item x="1208"/>
        <item x="237"/>
        <item x="1014"/>
        <item x="888"/>
        <item x="734"/>
        <item x="147"/>
        <item x="821"/>
        <item x="132"/>
        <item x="632"/>
        <item x="144"/>
        <item x="677"/>
        <item x="1188"/>
        <item x="399"/>
        <item x="1046"/>
        <item x="1073"/>
        <item x="573"/>
        <item x="604"/>
        <item x="730"/>
        <item x="1150"/>
        <item x="788"/>
        <item x="1052"/>
        <item x="430"/>
        <item x="575"/>
        <item x="195"/>
        <item x="903"/>
        <item x="4"/>
        <item x="130"/>
        <item x="1240"/>
        <item x="140"/>
        <item x="540"/>
        <item x="484"/>
        <item x="959"/>
        <item x="1223"/>
        <item x="1198"/>
        <item x="660"/>
        <item x="593"/>
        <item x="747"/>
        <item x="1129"/>
        <item x="1189"/>
        <item x="839"/>
        <item x="556"/>
        <item x="159"/>
        <item x="143"/>
        <item x="271"/>
        <item x="482"/>
        <item x="355"/>
        <item x="543"/>
        <item x="989"/>
        <item x="127"/>
        <item x="1106"/>
        <item x="162"/>
        <item x="589"/>
        <item x="1195"/>
        <item x="412"/>
        <item x="869"/>
        <item x="1009"/>
        <item x="1211"/>
        <item x="466"/>
        <item x="119"/>
        <item x="561"/>
        <item x="773"/>
        <item x="321"/>
        <item x="481"/>
        <item x="914"/>
        <item x="958"/>
        <item x="768"/>
        <item x="155"/>
        <item x="411"/>
        <item x="428"/>
        <item x="51"/>
        <item x="184"/>
        <item x="868"/>
        <item x="345"/>
        <item x="308"/>
        <item x="1008"/>
        <item x="964"/>
        <item x="513"/>
        <item x="971"/>
        <item x="1249"/>
        <item x="771"/>
        <item x="491"/>
        <item x="1155"/>
        <item x="591"/>
        <item x="467"/>
        <item x="587"/>
        <item x="742"/>
        <item x="102"/>
        <item x="323"/>
        <item x="608"/>
        <item x="892"/>
        <item x="318"/>
        <item x="716"/>
        <item x="736"/>
        <item x="990"/>
        <item x="723"/>
        <item x="726"/>
        <item x="1227"/>
        <item x="861"/>
        <item x="1111"/>
        <item x="669"/>
        <item x="368"/>
        <item x="645"/>
        <item x="1037"/>
        <item x="938"/>
        <item x="1071"/>
        <item x="757"/>
        <item x="882"/>
        <item x="1202"/>
        <item x="1220"/>
        <item x="1172"/>
        <item x="417"/>
        <item x="934"/>
        <item x="824"/>
        <item x="1151"/>
        <item x="1068"/>
        <item x="1171"/>
        <item x="664"/>
        <item x="662"/>
        <item x="803"/>
        <item x="104"/>
        <item x="1064"/>
        <item x="887"/>
        <item x="976"/>
        <item x="1190"/>
        <item x="163"/>
        <item x="448"/>
        <item x="777"/>
        <item x="829"/>
        <item x="254"/>
        <item x="1107"/>
        <item x="1054"/>
        <item x="582"/>
        <item x="279"/>
        <item x="28"/>
        <item x="703"/>
        <item x="369"/>
        <item x="91"/>
        <item x="1180"/>
        <item x="192"/>
        <item x="642"/>
        <item x="154"/>
        <item x="1228"/>
        <item x="1116"/>
        <item x="1242"/>
        <item x="85"/>
        <item x="1134"/>
        <item x="1070"/>
        <item x="749"/>
        <item x="451"/>
        <item x="1246"/>
        <item x="427"/>
        <item x="334"/>
        <item x="545"/>
        <item x="291"/>
        <item x="595"/>
        <item x="572"/>
        <item x="1032"/>
        <item x="920"/>
        <item x="83"/>
        <item x="1094"/>
        <item x="769"/>
        <item x="636"/>
        <item x="1048"/>
        <item x="235"/>
        <item x="1082"/>
        <item x="1184"/>
        <item x="671"/>
        <item x="118"/>
        <item x="784"/>
        <item x="137"/>
        <item x="5"/>
        <item x="250"/>
        <item x="377"/>
        <item x="843"/>
        <item x="544"/>
        <item x="756"/>
        <item x="898"/>
        <item x="150"/>
        <item x="164"/>
        <item x="827"/>
        <item x="194"/>
        <item x="952"/>
        <item x="433"/>
        <item x="1095"/>
        <item x="1018"/>
        <item x="666"/>
        <item x="1090"/>
        <item x="167"/>
        <item x="663"/>
        <item x="661"/>
        <item x="449"/>
        <item x="1145"/>
        <item x="1247"/>
        <item x="657"/>
        <item x="158"/>
        <item x="1100"/>
        <item x="476"/>
        <item x="797"/>
        <item x="258"/>
        <item x="372"/>
        <item x="1023"/>
        <item x="624"/>
        <item x="993"/>
        <item x="1191"/>
        <item x="546"/>
        <item x="1250"/>
        <item x="66"/>
        <item x="457"/>
        <item x="929"/>
        <item x="951"/>
        <item x="390"/>
        <item x="753"/>
        <item x="793"/>
        <item x="1236"/>
        <item x="574"/>
        <item x="74"/>
        <item x="266"/>
        <item x="274"/>
        <item x="720"/>
        <item x="45"/>
        <item x="149"/>
        <item x="1131"/>
        <item x="1232"/>
        <item x="1080"/>
        <item x="1207"/>
        <item x="731"/>
        <item x="725"/>
        <item x="1056"/>
        <item x="44"/>
        <item x="294"/>
        <item x="504"/>
        <item x="837"/>
        <item x="425"/>
        <item x="439"/>
        <item x="1194"/>
        <item x="1059"/>
        <item x="1168"/>
        <item x="270"/>
        <item x="643"/>
        <item x="3"/>
        <item x="225"/>
        <item x="533"/>
        <item x="871"/>
        <item x="800"/>
        <item x="214"/>
        <item x="7"/>
        <item x="790"/>
        <item x="210"/>
        <item x="241"/>
        <item x="204"/>
        <item x="111"/>
        <item x="751"/>
        <item x="1128"/>
        <item x="1176"/>
        <item x="779"/>
        <item x="528"/>
        <item x="854"/>
        <item x="687"/>
        <item x="106"/>
        <item x="984"/>
        <item x="405"/>
        <item x="365"/>
        <item x="1053"/>
        <item x="1102"/>
        <item x="675"/>
        <item x="519"/>
        <item x="978"/>
        <item x="1043"/>
        <item x="679"/>
        <item x="1020"/>
        <item x="746"/>
        <item x="229"/>
        <item x="758"/>
        <item x="354"/>
        <item x="927"/>
        <item x="576"/>
        <item x="738"/>
        <item x="1001"/>
        <item x="1115"/>
        <item x="395"/>
        <item x="117"/>
        <item x="644"/>
        <item x="177"/>
        <item x="188"/>
        <item x="690"/>
        <item x="684"/>
        <item x="764"/>
        <item x="87"/>
        <item x="161"/>
        <item x="1002"/>
        <item x="378"/>
        <item x="1153"/>
        <item x="398"/>
        <item x="913"/>
        <item x="1117"/>
        <item x="815"/>
        <item x="46"/>
        <item x="268"/>
        <item x="212"/>
        <item x="889"/>
        <item x="620"/>
        <item x="1214"/>
        <item x="259"/>
        <item x="501"/>
        <item x="678"/>
        <item x="605"/>
        <item x="470"/>
        <item x="303"/>
        <item x="986"/>
        <item x="1039"/>
        <item x="244"/>
        <item x="945"/>
        <item x="650"/>
        <item x="727"/>
        <item x="1075"/>
        <item x="558"/>
        <item x="1132"/>
        <item x="755"/>
        <item x="13"/>
        <item x="907"/>
        <item x="551"/>
        <item x="1096"/>
        <item x="1017"/>
        <item x="826"/>
        <item x="283"/>
        <item x="213"/>
        <item x="641"/>
        <item x="665"/>
        <item x="420"/>
        <item x="367"/>
        <item x="896"/>
        <item x="57"/>
        <item x="701"/>
        <item x="1081"/>
        <item x="1079"/>
        <item x="23"/>
        <item x="152"/>
        <item x="1209"/>
        <item x="987"/>
        <item x="1126"/>
        <item x="1219"/>
        <item x="1055"/>
        <item x="633"/>
        <item x="1047"/>
        <item x="994"/>
        <item x="579"/>
        <item x="511"/>
        <item x="124"/>
        <item x="852"/>
        <item x="31"/>
        <item x="84"/>
        <item x="1237"/>
        <item x="1069"/>
        <item x="520"/>
        <item x="239"/>
        <item x="392"/>
        <item x="931"/>
        <item x="456"/>
        <item x="284"/>
        <item x="743"/>
        <item x="860"/>
        <item x="1050"/>
        <item x="808"/>
        <item x="765"/>
        <item x="109"/>
        <item x="532"/>
        <item x="1238"/>
        <item x="189"/>
        <item x="547"/>
        <item x="822"/>
        <item x="265"/>
        <item x="811"/>
        <item x="932"/>
        <item x="273"/>
        <item x="503"/>
        <item x="1041"/>
        <item x="873"/>
        <item x="1164"/>
        <item x="658"/>
        <item x="208"/>
        <item x="1173"/>
        <item x="600"/>
        <item x="850"/>
        <item x="947"/>
        <item x="115"/>
        <item x="469"/>
        <item x="702"/>
        <item x="346"/>
        <item x="187"/>
        <item x="1088"/>
        <item x="352"/>
        <item x="890"/>
        <item x="737"/>
        <item x="550"/>
        <item x="901"/>
        <item x="884"/>
        <item x="253"/>
        <item x="762"/>
        <item x="1013"/>
        <item x="186"/>
        <item x="6"/>
        <item x="447"/>
        <item x="909"/>
        <item x="877"/>
        <item x="1130"/>
        <item x="383"/>
        <item x="1012"/>
        <item x="269"/>
        <item x="728"/>
        <item x="682"/>
        <item x="317"/>
        <item x="211"/>
        <item x="54"/>
        <item x="778"/>
        <item x="40"/>
        <item x="1201"/>
        <item x="521"/>
        <item x="1123"/>
        <item x="1120"/>
        <item x="52"/>
        <item x="151"/>
        <item x="108"/>
        <item x="820"/>
        <item x="1015"/>
        <item x="1005"/>
        <item x="396"/>
        <item x="331"/>
        <item x="21"/>
        <item x="1218"/>
        <item x="146"/>
        <item x="915"/>
        <item x="689"/>
        <item x="856"/>
        <item x="401"/>
        <item x="834"/>
        <item x="1076"/>
        <item x="698"/>
        <item x="1118"/>
        <item x="916"/>
        <item x="740"/>
        <item x="786"/>
        <item x="205"/>
        <item x="1169"/>
        <item x="599"/>
        <item x="139"/>
        <item x="1045"/>
        <item x="541"/>
        <item x="176"/>
        <item x="944"/>
        <item x="1138"/>
        <item x="885"/>
        <item x="996"/>
        <item x="688"/>
        <item x="840"/>
        <item x="806"/>
        <item x="1021"/>
        <item x="1040"/>
        <item x="586"/>
        <item x="974"/>
        <item x="911"/>
        <item x="1003"/>
        <item x="1114"/>
        <item x="116"/>
        <item x="382"/>
        <item x="930"/>
        <item x="566"/>
        <item x="879"/>
        <item x="1036"/>
        <item x="804"/>
        <item x="1062"/>
        <item x="359"/>
        <item x="320"/>
        <item x="1019"/>
        <item x="722"/>
        <item x="126"/>
        <item x="531"/>
        <item x="506"/>
        <item x="1146"/>
        <item x="616"/>
        <item x="148"/>
        <item x="357"/>
        <item x="1051"/>
        <item x="876"/>
        <item x="2"/>
        <item x="174"/>
        <item x="178"/>
        <item x="1086"/>
        <item x="100"/>
        <item x="1067"/>
        <item x="1200"/>
        <item x="1093"/>
        <item x="483"/>
        <item x="1170"/>
        <item x="1077"/>
        <item x="610"/>
        <item x="862"/>
        <item x="782"/>
        <item x="70"/>
        <item x="110"/>
        <item x="157"/>
        <item x="631"/>
        <item x="729"/>
        <item x="741"/>
        <item x="1215"/>
        <item x="209"/>
        <item x="299"/>
        <item x="979"/>
        <item x="1058"/>
        <item x="612"/>
        <item x="864"/>
        <item x="440"/>
        <item x="752"/>
        <item x="791"/>
        <item x="394"/>
        <item x="895"/>
        <item x="326"/>
        <item x="292"/>
        <item x="141"/>
        <item x="1030"/>
        <item x="670"/>
        <item x="257"/>
        <item x="512"/>
        <item x="499"/>
        <item x="732"/>
        <item x="905"/>
        <item x="217"/>
        <item x="527"/>
        <item x="893"/>
        <item x="142"/>
        <item x="493"/>
        <item x="1066"/>
        <item x="1119"/>
        <item x="1203"/>
        <item x="848"/>
        <item x="1225"/>
        <item x="461"/>
        <item x="353"/>
        <item x="1078"/>
        <item x="113"/>
        <item x="1084"/>
        <item x="487"/>
        <item x="537"/>
        <item x="1235"/>
        <item x="1210"/>
        <item x="530"/>
        <item x="351"/>
        <item t="default"/>
      </items>
    </pivotField>
    <pivotField showAll="0" defaultSubtotal="0"/>
    <pivotField showAll="0" defaultSubtotal="0"/>
  </pivotFields>
  <rowFields count="1">
    <field x="11"/>
  </rowFields>
  <rowItems count="40">
    <i>
      <x v="6"/>
    </i>
    <i>
      <x v="15"/>
    </i>
    <i>
      <x v="23"/>
    </i>
    <i>
      <x v="28"/>
    </i>
    <i>
      <x v="67"/>
    </i>
    <i>
      <x v="112"/>
    </i>
    <i>
      <x v="190"/>
    </i>
    <i>
      <x v="253"/>
    </i>
    <i>
      <x v="280"/>
    </i>
    <i>
      <x v="342"/>
    </i>
    <i>
      <x v="400"/>
    </i>
    <i>
      <x v="445"/>
    </i>
    <i>
      <x v="455"/>
    </i>
    <i>
      <x v="534"/>
    </i>
    <i>
      <x v="559"/>
    </i>
    <i>
      <x v="566"/>
    </i>
    <i>
      <x v="635"/>
    </i>
    <i>
      <x v="639"/>
    </i>
    <i>
      <x v="690"/>
    </i>
    <i>
      <x v="697"/>
    </i>
    <i>
      <x v="713"/>
    </i>
    <i>
      <x v="744"/>
    </i>
    <i>
      <x v="821"/>
    </i>
    <i>
      <x v="869"/>
    </i>
    <i>
      <x v="928"/>
    </i>
    <i>
      <x v="936"/>
    </i>
    <i>
      <x v="970"/>
    </i>
    <i>
      <x v="986"/>
    </i>
    <i>
      <x v="1028"/>
    </i>
    <i>
      <x v="1058"/>
    </i>
    <i>
      <x v="1067"/>
    </i>
    <i>
      <x v="1079"/>
    </i>
    <i>
      <x v="1099"/>
    </i>
    <i>
      <x v="1194"/>
    </i>
    <i>
      <x v="1213"/>
    </i>
    <i>
      <x v="1234"/>
    </i>
    <i>
      <x v="1242"/>
    </i>
    <i>
      <x v="1248"/>
    </i>
    <i>
      <x v="1249"/>
    </i>
    <i t="grand">
      <x/>
    </i>
  </rowItems>
  <colItems count="1">
    <i/>
  </colItems>
  <pageFields count="2">
    <pageField fld="6" item="0" hier="-1"/>
    <pageField fld="5" item="20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11000000}" name="Tabela dinâmica5" cacheId="8" applyNumberFormats="0" applyBorderFormats="0" applyFontFormats="0" applyPatternFormats="0" applyAlignmentFormats="0" applyWidthHeightFormats="1" dataCaption="Valores" updatedVersion="6" minRefreshableVersion="3" useAutoFormatting="1" itemPrintTitles="1" createdVersion="4" indent="0" outline="1" outlineData="1" multipleFieldFilters="0">
  <location ref="Q149:R151" firstHeaderRow="1" firstDataRow="1" firstDataCol="1" rowPageCount="2" colPageCount="1"/>
  <pivotFields count="14"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axis="axisPage" multipleItemSelectionAllowed="1" showAll="0">
      <items count="243">
        <item m="1" x="131"/>
        <item m="1" x="78"/>
        <item m="1" x="161"/>
        <item m="1" x="148"/>
        <item m="1" x="121"/>
        <item m="1" x="94"/>
        <item m="1" x="229"/>
        <item m="1" x="67"/>
        <item m="1" x="139"/>
        <item m="1" x="71"/>
        <item m="1" x="138"/>
        <item m="1" x="100"/>
        <item m="1" x="186"/>
        <item m="1" x="164"/>
        <item m="1" x="207"/>
        <item m="1" x="134"/>
        <item m="1" x="222"/>
        <item m="1" x="171"/>
        <item m="1" x="115"/>
        <item m="1" x="117"/>
        <item m="1" x="172"/>
        <item m="1" x="90"/>
        <item m="1" x="193"/>
        <item m="1" x="69"/>
        <item h="1" x="23"/>
        <item m="1" x="232"/>
        <item m="1" x="197"/>
        <item h="1" x="0"/>
        <item m="1" x="159"/>
        <item m="1" x="140"/>
        <item h="1" x="47"/>
        <item m="1" x="76"/>
        <item m="1" x="228"/>
        <item h="1" x="15"/>
        <item m="1" x="123"/>
        <item m="1" x="96"/>
        <item h="1" x="25"/>
        <item m="1" x="130"/>
        <item m="1" x="108"/>
        <item h="1" x="16"/>
        <item m="1" x="98"/>
        <item m="1" x="77"/>
        <item h="1" x="24"/>
        <item m="1" x="104"/>
        <item m="1" x="80"/>
        <item m="1" x="176"/>
        <item m="1" x="125"/>
        <item m="1" x="95"/>
        <item h="1" x="22"/>
        <item m="1" x="110"/>
        <item m="1" x="83"/>
        <item h="1" x="13"/>
        <item m="1" x="201"/>
        <item m="1" x="106"/>
        <item h="1" x="57"/>
        <item h="1" x="12"/>
        <item m="1" x="73"/>
        <item m="1" x="223"/>
        <item m="1" x="181"/>
        <item m="1" x="173"/>
        <item m="1" x="158"/>
        <item h="1" x="42"/>
        <item m="1" x="194"/>
        <item m="1" x="157"/>
        <item h="1" m="1" x="143"/>
        <item m="1" x="142"/>
        <item m="1" x="239"/>
        <item m="1" x="111"/>
        <item h="1" x="33"/>
        <item h="1" x="53"/>
        <item m="1" x="188"/>
        <item m="1" x="153"/>
        <item h="1" x="58"/>
        <item m="1" x="116"/>
        <item m="1" x="195"/>
        <item h="1" x="38"/>
        <item m="1" x="105"/>
        <item m="1" x="178"/>
        <item m="1" x="202"/>
        <item h="1" x="31"/>
        <item m="1" x="236"/>
        <item m="1" x="203"/>
        <item h="1" x="37"/>
        <item m="1" x="234"/>
        <item m="1" x="205"/>
        <item h="1" x="45"/>
        <item m="1" x="224"/>
        <item m="1" x="183"/>
        <item m="1" x="235"/>
        <item h="1" x="3"/>
        <item m="1" x="128"/>
        <item m="1" x="213"/>
        <item h="1" x="8"/>
        <item m="1" x="218"/>
        <item h="1" x="63"/>
        <item h="1" x="36"/>
        <item m="1" x="200"/>
        <item m="1" x="103"/>
        <item h="1" x="6"/>
        <item m="1" x="169"/>
        <item m="1" x="231"/>
        <item h="1" x="40"/>
        <item m="1" x="182"/>
        <item m="1" x="89"/>
        <item m="1" x="152"/>
        <item m="1" x="170"/>
        <item m="1" x="146"/>
        <item h="1" x="11"/>
        <item m="1" x="120"/>
        <item m="1" x="198"/>
        <item h="1" x="17"/>
        <item m="1" x="187"/>
        <item m="1" x="150"/>
        <item h="1" x="43"/>
        <item m="1" x="118"/>
        <item m="1" x="87"/>
        <item h="1" x="1"/>
        <item m="1" x="160"/>
        <item m="1" x="217"/>
        <item h="1" x="55"/>
        <item m="1" x="84"/>
        <item m="1" x="237"/>
        <item h="1" x="54"/>
        <item m="1" x="190"/>
        <item m="1" x="155"/>
        <item h="1" x="48"/>
        <item m="1" x="92"/>
        <item m="1" x="85"/>
        <item h="1" x="21"/>
        <item m="1" x="119"/>
        <item m="1" x="199"/>
        <item h="1" x="64"/>
        <item m="1" x="241"/>
        <item h="1" x="14"/>
        <item m="1" x="167"/>
        <item m="1" x="144"/>
        <item h="1" x="26"/>
        <item m="1" x="168"/>
        <item m="1" x="145"/>
        <item m="1" x="154"/>
        <item h="1" x="29"/>
        <item m="1" x="147"/>
        <item m="1" x="129"/>
        <item h="1" x="19"/>
        <item m="1" x="126"/>
        <item m="1" x="97"/>
        <item h="1" x="9"/>
        <item m="1" x="133"/>
        <item h="1" x="61"/>
        <item h="1" x="51"/>
        <item m="1" x="88"/>
        <item m="1" x="70"/>
        <item h="1" x="32"/>
        <item h="1" x="10"/>
        <item m="1" x="109"/>
        <item m="1" x="81"/>
        <item h="1" x="4"/>
        <item m="1" x="141"/>
        <item m="1" x="240"/>
        <item m="1" x="72"/>
        <item h="1" x="20"/>
        <item m="1" x="74"/>
        <item m="1" x="225"/>
        <item h="1" x="18"/>
        <item m="1" x="219"/>
        <item m="1" x="180"/>
        <item h="1" x="52"/>
        <item m="1" x="127"/>
        <item m="1" x="101"/>
        <item h="1" x="7"/>
        <item m="1" x="226"/>
        <item m="1" x="122"/>
        <item h="1" x="59"/>
        <item m="1" x="124"/>
        <item m="1" x="209"/>
        <item h="1" x="41"/>
        <item m="1" x="91"/>
        <item m="1" x="75"/>
        <item h="1" x="2"/>
        <item m="1" x="184"/>
        <item m="1" x="151"/>
        <item h="1" x="44"/>
        <item m="1" x="215"/>
        <item m="1" x="174"/>
        <item m="1" x="214"/>
        <item m="1" x="238"/>
        <item m="1" x="206"/>
        <item h="1" x="34"/>
        <item m="1" x="192"/>
        <item m="1" x="156"/>
        <item h="1" x="35"/>
        <item m="1" x="136"/>
        <item m="1" x="112"/>
        <item h="1" x="39"/>
        <item m="1" x="135"/>
        <item m="1" x="113"/>
        <item h="1" x="27"/>
        <item m="1" x="66"/>
        <item h="1" x="62"/>
        <item h="1" x="49"/>
        <item m="1" x="211"/>
        <item m="1" x="163"/>
        <item m="1" x="165"/>
        <item m="1" x="162"/>
        <item m="1" x="86"/>
        <item h="1" x="28"/>
        <item m="1" x="212"/>
        <item m="1" x="166"/>
        <item h="1" x="50"/>
        <item m="1" x="185"/>
        <item m="1" x="149"/>
        <item m="1" x="175"/>
        <item m="1" x="204"/>
        <item m="1" x="230"/>
        <item m="1" x="196"/>
        <item m="1" x="102"/>
        <item m="1" x="227"/>
        <item m="1" x="189"/>
        <item m="1" x="137"/>
        <item m="1" x="82"/>
        <item m="1" x="233"/>
        <item h="1" x="46"/>
        <item m="1" x="132"/>
        <item m="1" x="220"/>
        <item m="1" x="93"/>
        <item h="1" x="30"/>
        <item m="1" x="221"/>
        <item m="1" x="177"/>
        <item h="1" x="5"/>
        <item m="1" x="107"/>
        <item m="1" x="179"/>
        <item h="1" x="60"/>
        <item m="1" x="191"/>
        <item m="1" x="99"/>
        <item m="1" x="210"/>
        <item m="1" x="208"/>
        <item m="1" x="114"/>
        <item x="56"/>
        <item m="1" x="216"/>
        <item m="1" x="79"/>
        <item m="1" x="68"/>
        <item m="1" x="65"/>
        <item t="default"/>
      </items>
    </pivotField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numFmtId="165" showAll="0"/>
    <pivotField dataField="1" numFmtId="166" showAll="0"/>
    <pivotField showAll="0" defaultSubtotal="0"/>
    <pivotField showAll="0" defaultSubtotal="0"/>
  </pivotFields>
  <rowFields count="1">
    <field x="2"/>
  </rowFields>
  <rowItems count="2">
    <i>
      <x v="1"/>
    </i>
    <i t="grand">
      <x/>
    </i>
  </rowItems>
  <colItems count="1">
    <i/>
  </colItems>
  <pageFields count="2">
    <pageField fld="6" item="0" hier="-1"/>
    <pageField fld="5" hier="-1"/>
  </pageFields>
  <dataFields count="1">
    <dataField name="Média de TOTAL DIAS" fld="11" subtotal="average" baseField="2" baseItem="1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4000000}" name="Tabela dinâmica13" cacheId="8" applyNumberFormats="0" applyBorderFormats="0" applyFontFormats="0" applyPatternFormats="0" applyAlignmentFormats="0" applyWidthHeightFormats="1" dataCaption="Valores" updatedVersion="6" minRefreshableVersion="3" useAutoFormatting="1" itemPrintTitles="1" createdVersion="4" indent="0" outline="1" outlineData="1" multipleFieldFilters="0">
  <location ref="Q212:R215" firstHeaderRow="1" firstDataRow="1" firstDataCol="1" rowPageCount="2" colPageCount="1"/>
  <pivotFields count="14"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axis="axisPage" showAll="0">
      <items count="243">
        <item m="1" x="131"/>
        <item m="1" x="78"/>
        <item m="1" x="161"/>
        <item m="1" x="148"/>
        <item m="1" x="121"/>
        <item m="1" x="94"/>
        <item m="1" x="229"/>
        <item m="1" x="67"/>
        <item m="1" x="139"/>
        <item m="1" x="71"/>
        <item m="1" x="138"/>
        <item m="1" x="100"/>
        <item m="1" x="186"/>
        <item m="1" x="164"/>
        <item m="1" x="207"/>
        <item m="1" x="134"/>
        <item m="1" x="222"/>
        <item m="1" x="171"/>
        <item m="1" x="115"/>
        <item m="1" x="117"/>
        <item m="1" x="172"/>
        <item m="1" x="90"/>
        <item m="1" x="193"/>
        <item m="1" x="69"/>
        <item x="23"/>
        <item m="1" x="232"/>
        <item m="1" x="197"/>
        <item x="0"/>
        <item m="1" x="159"/>
        <item m="1" x="140"/>
        <item x="47"/>
        <item m="1" x="76"/>
        <item m="1" x="228"/>
        <item x="15"/>
        <item m="1" x="123"/>
        <item m="1" x="96"/>
        <item x="25"/>
        <item m="1" x="130"/>
        <item m="1" x="108"/>
        <item x="16"/>
        <item m="1" x="98"/>
        <item m="1" x="77"/>
        <item x="24"/>
        <item m="1" x="104"/>
        <item m="1" x="80"/>
        <item m="1" x="176"/>
        <item m="1" x="125"/>
        <item m="1" x="95"/>
        <item x="22"/>
        <item m="1" x="110"/>
        <item m="1" x="83"/>
        <item x="13"/>
        <item m="1" x="201"/>
        <item m="1" x="106"/>
        <item x="57"/>
        <item x="12"/>
        <item m="1" x="73"/>
        <item m="1" x="223"/>
        <item m="1" x="181"/>
        <item m="1" x="173"/>
        <item m="1" x="158"/>
        <item x="42"/>
        <item m="1" x="194"/>
        <item m="1" x="157"/>
        <item m="1" x="143"/>
        <item m="1" x="142"/>
        <item m="1" x="239"/>
        <item m="1" x="111"/>
        <item x="33"/>
        <item x="53"/>
        <item m="1" x="188"/>
        <item m="1" x="153"/>
        <item x="58"/>
        <item m="1" x="116"/>
        <item m="1" x="195"/>
        <item x="38"/>
        <item m="1" x="105"/>
        <item m="1" x="178"/>
        <item m="1" x="202"/>
        <item x="31"/>
        <item m="1" x="236"/>
        <item m="1" x="203"/>
        <item x="37"/>
        <item m="1" x="234"/>
        <item m="1" x="205"/>
        <item x="45"/>
        <item m="1" x="224"/>
        <item m="1" x="183"/>
        <item m="1" x="235"/>
        <item x="3"/>
        <item m="1" x="128"/>
        <item m="1" x="213"/>
        <item x="8"/>
        <item m="1" x="218"/>
        <item x="63"/>
        <item x="36"/>
        <item m="1" x="200"/>
        <item m="1" x="103"/>
        <item x="6"/>
        <item m="1" x="169"/>
        <item m="1" x="231"/>
        <item x="40"/>
        <item m="1" x="182"/>
        <item m="1" x="89"/>
        <item m="1" x="152"/>
        <item m="1" x="170"/>
        <item m="1" x="146"/>
        <item x="11"/>
        <item m="1" x="120"/>
        <item m="1" x="198"/>
        <item x="17"/>
        <item m="1" x="187"/>
        <item m="1" x="150"/>
        <item x="43"/>
        <item m="1" x="118"/>
        <item m="1" x="87"/>
        <item x="1"/>
        <item m="1" x="160"/>
        <item m="1" x="217"/>
        <item x="55"/>
        <item m="1" x="84"/>
        <item m="1" x="237"/>
        <item x="54"/>
        <item m="1" x="190"/>
        <item m="1" x="155"/>
        <item x="48"/>
        <item m="1" x="92"/>
        <item m="1" x="85"/>
        <item x="21"/>
        <item m="1" x="119"/>
        <item m="1" x="199"/>
        <item x="64"/>
        <item m="1" x="241"/>
        <item x="14"/>
        <item m="1" x="167"/>
        <item m="1" x="144"/>
        <item x="26"/>
        <item m="1" x="168"/>
        <item m="1" x="145"/>
        <item m="1" x="154"/>
        <item x="29"/>
        <item m="1" x="147"/>
        <item m="1" x="129"/>
        <item x="19"/>
        <item m="1" x="126"/>
        <item m="1" x="97"/>
        <item x="9"/>
        <item m="1" x="133"/>
        <item x="61"/>
        <item x="51"/>
        <item m="1" x="88"/>
        <item m="1" x="70"/>
        <item x="32"/>
        <item x="10"/>
        <item m="1" x="109"/>
        <item m="1" x="81"/>
        <item x="4"/>
        <item m="1" x="141"/>
        <item m="1" x="240"/>
        <item m="1" x="72"/>
        <item x="20"/>
        <item m="1" x="74"/>
        <item m="1" x="225"/>
        <item x="18"/>
        <item m="1" x="219"/>
        <item m="1" x="180"/>
        <item x="52"/>
        <item m="1" x="127"/>
        <item m="1" x="101"/>
        <item x="7"/>
        <item m="1" x="226"/>
        <item m="1" x="122"/>
        <item x="59"/>
        <item m="1" x="124"/>
        <item m="1" x="209"/>
        <item x="41"/>
        <item m="1" x="91"/>
        <item m="1" x="75"/>
        <item x="2"/>
        <item m="1" x="184"/>
        <item m="1" x="151"/>
        <item x="44"/>
        <item m="1" x="215"/>
        <item m="1" x="174"/>
        <item m="1" x="214"/>
        <item m="1" x="238"/>
        <item m="1" x="206"/>
        <item x="34"/>
        <item m="1" x="192"/>
        <item m="1" x="156"/>
        <item x="35"/>
        <item m="1" x="136"/>
        <item m="1" x="112"/>
        <item x="39"/>
        <item m="1" x="135"/>
        <item m="1" x="113"/>
        <item x="27"/>
        <item m="1" x="66"/>
        <item x="62"/>
        <item x="49"/>
        <item m="1" x="211"/>
        <item m="1" x="163"/>
        <item m="1" x="165"/>
        <item m="1" x="162"/>
        <item m="1" x="86"/>
        <item x="28"/>
        <item m="1" x="212"/>
        <item m="1" x="166"/>
        <item x="50"/>
        <item m="1" x="185"/>
        <item m="1" x="149"/>
        <item m="1" x="175"/>
        <item m="1" x="204"/>
        <item m="1" x="230"/>
        <item m="1" x="196"/>
        <item m="1" x="102"/>
        <item m="1" x="227"/>
        <item m="1" x="189"/>
        <item m="1" x="137"/>
        <item m="1" x="82"/>
        <item m="1" x="233"/>
        <item x="46"/>
        <item m="1" x="132"/>
        <item m="1" x="220"/>
        <item m="1" x="93"/>
        <item x="30"/>
        <item m="1" x="221"/>
        <item m="1" x="177"/>
        <item x="5"/>
        <item m="1" x="107"/>
        <item m="1" x="179"/>
        <item x="60"/>
        <item m="1" x="191"/>
        <item m="1" x="99"/>
        <item m="1" x="210"/>
        <item m="1" x="208"/>
        <item m="1" x="114"/>
        <item x="56"/>
        <item m="1" x="216"/>
        <item m="1" x="79"/>
        <item m="1" x="68"/>
        <item m="1" x="65"/>
        <item t="default"/>
      </items>
    </pivotField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numFmtId="165" showAll="0"/>
    <pivotField dataField="1" numFmtId="166" showAll="0"/>
    <pivotField showAll="0" defaultSubtotal="0"/>
    <pivotField showAll="0" defaultSubtotal="0"/>
  </pivotFields>
  <rowFields count="1">
    <field x="2"/>
  </rowFields>
  <rowItems count="3">
    <i>
      <x/>
    </i>
    <i>
      <x v="2"/>
    </i>
    <i t="grand">
      <x/>
    </i>
  </rowItems>
  <colItems count="1">
    <i/>
  </colItems>
  <pageFields count="2">
    <pageField fld="6" item="0" hier="-1"/>
    <pageField fld="5" item="208" hier="-1"/>
  </pageFields>
  <dataFields count="1">
    <dataField name="Média de TOTAL DIAS" fld="11" subtotal="average" baseField="0" baseItem="0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6000000}" name="Tabela dinâmica15" cacheId="8" applyNumberFormats="0" applyBorderFormats="0" applyFontFormats="0" applyPatternFormats="0" applyAlignmentFormats="0" applyWidthHeightFormats="1" dataCaption="Valores" updatedVersion="6" minRefreshableVersion="3" useAutoFormatting="1" itemPrintTitles="1" createdVersion="4" indent="0" outline="1" outlineData="1" multipleFieldFilters="0">
  <location ref="Q234:R238" firstHeaderRow="1" firstDataRow="1" firstDataCol="1" rowPageCount="2" colPageCount="1"/>
  <pivotFields count="14"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axis="axisPage" showAll="0">
      <items count="243">
        <item m="1" x="131"/>
        <item m="1" x="78"/>
        <item m="1" x="161"/>
        <item m="1" x="148"/>
        <item m="1" x="121"/>
        <item m="1" x="94"/>
        <item m="1" x="229"/>
        <item m="1" x="67"/>
        <item m="1" x="139"/>
        <item m="1" x="71"/>
        <item m="1" x="138"/>
        <item m="1" x="100"/>
        <item m="1" x="186"/>
        <item m="1" x="164"/>
        <item m="1" x="207"/>
        <item m="1" x="134"/>
        <item m="1" x="222"/>
        <item m="1" x="171"/>
        <item m="1" x="115"/>
        <item m="1" x="117"/>
        <item m="1" x="172"/>
        <item m="1" x="90"/>
        <item m="1" x="193"/>
        <item m="1" x="69"/>
        <item x="23"/>
        <item m="1" x="232"/>
        <item m="1" x="197"/>
        <item x="0"/>
        <item m="1" x="159"/>
        <item m="1" x="140"/>
        <item x="47"/>
        <item m="1" x="76"/>
        <item m="1" x="228"/>
        <item x="15"/>
        <item m="1" x="123"/>
        <item m="1" x="96"/>
        <item x="25"/>
        <item m="1" x="130"/>
        <item m="1" x="108"/>
        <item x="16"/>
        <item m="1" x="98"/>
        <item m="1" x="77"/>
        <item x="24"/>
        <item m="1" x="104"/>
        <item m="1" x="80"/>
        <item m="1" x="176"/>
        <item m="1" x="125"/>
        <item m="1" x="95"/>
        <item x="22"/>
        <item m="1" x="110"/>
        <item m="1" x="83"/>
        <item x="13"/>
        <item m="1" x="201"/>
        <item m="1" x="106"/>
        <item x="57"/>
        <item x="12"/>
        <item m="1" x="73"/>
        <item m="1" x="223"/>
        <item m="1" x="181"/>
        <item m="1" x="173"/>
        <item m="1" x="158"/>
        <item x="42"/>
        <item m="1" x="194"/>
        <item m="1" x="157"/>
        <item m="1" x="143"/>
        <item m="1" x="142"/>
        <item m="1" x="239"/>
        <item m="1" x="111"/>
        <item x="33"/>
        <item x="53"/>
        <item m="1" x="188"/>
        <item m="1" x="153"/>
        <item x="58"/>
        <item m="1" x="116"/>
        <item m="1" x="195"/>
        <item x="38"/>
        <item m="1" x="105"/>
        <item m="1" x="178"/>
        <item m="1" x="202"/>
        <item x="31"/>
        <item m="1" x="236"/>
        <item m="1" x="203"/>
        <item x="37"/>
        <item m="1" x="234"/>
        <item m="1" x="205"/>
        <item x="45"/>
        <item m="1" x="224"/>
        <item m="1" x="183"/>
        <item m="1" x="235"/>
        <item x="3"/>
        <item m="1" x="128"/>
        <item m="1" x="213"/>
        <item x="8"/>
        <item m="1" x="218"/>
        <item x="63"/>
        <item x="36"/>
        <item m="1" x="200"/>
        <item m="1" x="103"/>
        <item x="6"/>
        <item m="1" x="169"/>
        <item m="1" x="231"/>
        <item x="40"/>
        <item m="1" x="182"/>
        <item m="1" x="89"/>
        <item m="1" x="152"/>
        <item m="1" x="170"/>
        <item m="1" x="146"/>
        <item x="11"/>
        <item m="1" x="120"/>
        <item m="1" x="198"/>
        <item x="17"/>
        <item m="1" x="187"/>
        <item m="1" x="150"/>
        <item x="43"/>
        <item m="1" x="118"/>
        <item m="1" x="87"/>
        <item x="1"/>
        <item m="1" x="160"/>
        <item m="1" x="217"/>
        <item x="55"/>
        <item m="1" x="84"/>
        <item m="1" x="237"/>
        <item x="54"/>
        <item m="1" x="190"/>
        <item m="1" x="155"/>
        <item x="48"/>
        <item m="1" x="92"/>
        <item m="1" x="85"/>
        <item x="21"/>
        <item m="1" x="119"/>
        <item m="1" x="199"/>
        <item x="64"/>
        <item m="1" x="241"/>
        <item x="14"/>
        <item m="1" x="167"/>
        <item m="1" x="144"/>
        <item x="26"/>
        <item m="1" x="168"/>
        <item m="1" x="145"/>
        <item m="1" x="154"/>
        <item x="29"/>
        <item m="1" x="147"/>
        <item m="1" x="129"/>
        <item x="19"/>
        <item m="1" x="126"/>
        <item m="1" x="97"/>
        <item x="9"/>
        <item m="1" x="133"/>
        <item x="61"/>
        <item x="51"/>
        <item m="1" x="88"/>
        <item m="1" x="70"/>
        <item x="32"/>
        <item x="10"/>
        <item m="1" x="109"/>
        <item m="1" x="81"/>
        <item x="4"/>
        <item m="1" x="141"/>
        <item m="1" x="240"/>
        <item m="1" x="72"/>
        <item x="20"/>
        <item m="1" x="74"/>
        <item m="1" x="225"/>
        <item x="18"/>
        <item m="1" x="219"/>
        <item m="1" x="180"/>
        <item x="52"/>
        <item m="1" x="127"/>
        <item m="1" x="101"/>
        <item x="7"/>
        <item m="1" x="226"/>
        <item m="1" x="122"/>
        <item x="59"/>
        <item m="1" x="124"/>
        <item m="1" x="209"/>
        <item x="41"/>
        <item m="1" x="91"/>
        <item m="1" x="75"/>
        <item x="2"/>
        <item m="1" x="184"/>
        <item m="1" x="151"/>
        <item x="44"/>
        <item m="1" x="215"/>
        <item m="1" x="174"/>
        <item m="1" x="214"/>
        <item m="1" x="238"/>
        <item m="1" x="206"/>
        <item x="34"/>
        <item m="1" x="192"/>
        <item m="1" x="156"/>
        <item x="35"/>
        <item m="1" x="136"/>
        <item m="1" x="112"/>
        <item x="39"/>
        <item m="1" x="135"/>
        <item m="1" x="113"/>
        <item x="27"/>
        <item m="1" x="66"/>
        <item x="62"/>
        <item x="49"/>
        <item m="1" x="211"/>
        <item m="1" x="163"/>
        <item m="1" x="165"/>
        <item m="1" x="162"/>
        <item m="1" x="86"/>
        <item x="28"/>
        <item m="1" x="212"/>
        <item m="1" x="166"/>
        <item x="50"/>
        <item m="1" x="185"/>
        <item m="1" x="149"/>
        <item m="1" x="175"/>
        <item m="1" x="204"/>
        <item m="1" x="230"/>
        <item m="1" x="196"/>
        <item m="1" x="102"/>
        <item m="1" x="227"/>
        <item m="1" x="189"/>
        <item m="1" x="137"/>
        <item m="1" x="82"/>
        <item m="1" x="233"/>
        <item x="46"/>
        <item m="1" x="132"/>
        <item m="1" x="220"/>
        <item m="1" x="93"/>
        <item x="30"/>
        <item m="1" x="221"/>
        <item m="1" x="177"/>
        <item x="5"/>
        <item m="1" x="107"/>
        <item m="1" x="179"/>
        <item x="60"/>
        <item m="1" x="191"/>
        <item m="1" x="99"/>
        <item m="1" x="210"/>
        <item m="1" x="208"/>
        <item m="1" x="114"/>
        <item x="56"/>
        <item m="1" x="216"/>
        <item m="1" x="79"/>
        <item m="1" x="68"/>
        <item m="1" x="65"/>
        <item t="default"/>
      </items>
    </pivotField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numFmtId="165" showAll="0"/>
    <pivotField dataField="1" numFmtId="166" showAll="0"/>
    <pivotField showAll="0" defaultSubtotal="0"/>
    <pivotField showAll="0" defaultSubtotal="0"/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pageFields count="2">
    <pageField fld="6" item="0" hier="-1"/>
    <pageField fld="5" item="205" hier="-1"/>
  </pageFields>
  <dataFields count="1">
    <dataField name="Média de TOTAL DIAS" fld="11" subtotal="average" baseField="0" baseItem="0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13000000}" name="Tabela dinâmica7" cacheId="8" applyNumberFormats="0" applyBorderFormats="0" applyFontFormats="0" applyPatternFormats="0" applyAlignmentFormats="0" applyWidthHeightFormats="1" dataCaption="Valores" updatedVersion="6" minRefreshableVersion="3" useAutoFormatting="1" itemPrintTitles="1" createdVersion="4" indent="0" outline="1" outlineData="1" multipleFieldFilters="0">
  <location ref="A118:B124" firstHeaderRow="1" firstDataRow="1" firstDataCol="1" rowPageCount="2" colPageCount="1"/>
  <pivotFields count="14"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axis="axisRow" multipleItemSelectionAllowed="1" showAll="0">
      <items count="243">
        <item m="1" x="131"/>
        <item m="1" x="78"/>
        <item m="1" x="161"/>
        <item m="1" x="148"/>
        <item m="1" x="121"/>
        <item m="1" x="94"/>
        <item m="1" x="229"/>
        <item m="1" x="67"/>
        <item m="1" x="139"/>
        <item m="1" x="71"/>
        <item m="1" x="138"/>
        <item m="1" x="100"/>
        <item m="1" x="186"/>
        <item m="1" x="164"/>
        <item m="1" x="207"/>
        <item m="1" x="134"/>
        <item m="1" x="222"/>
        <item m="1" x="171"/>
        <item m="1" x="115"/>
        <item m="1" x="117"/>
        <item m="1" x="172"/>
        <item m="1" x="90"/>
        <item m="1" x="193"/>
        <item m="1" x="69"/>
        <item h="1" x="23"/>
        <item m="1" x="232"/>
        <item m="1" x="197"/>
        <item h="1" x="0"/>
        <item m="1" x="159"/>
        <item m="1" x="140"/>
        <item h="1" x="47"/>
        <item m="1" x="76"/>
        <item m="1" x="228"/>
        <item h="1" x="15"/>
        <item m="1" x="123"/>
        <item m="1" x="96"/>
        <item h="1" x="25"/>
        <item m="1" x="130"/>
        <item m="1" x="108"/>
        <item h="1" x="16"/>
        <item m="1" x="98"/>
        <item m="1" x="77"/>
        <item h="1" x="24"/>
        <item m="1" x="104"/>
        <item m="1" x="80"/>
        <item m="1" x="176"/>
        <item m="1" x="125"/>
        <item m="1" x="95"/>
        <item h="1" x="22"/>
        <item m="1" x="110"/>
        <item m="1" x="83"/>
        <item h="1" x="13"/>
        <item m="1" x="201"/>
        <item m="1" x="106"/>
        <item h="1" x="57"/>
        <item h="1" x="12"/>
        <item m="1" x="73"/>
        <item m="1" x="223"/>
        <item m="1" x="181"/>
        <item m="1" x="173"/>
        <item m="1" x="158"/>
        <item h="1" x="42"/>
        <item m="1" x="194"/>
        <item m="1" x="157"/>
        <item m="1" x="143"/>
        <item m="1" x="142"/>
        <item m="1" x="239"/>
        <item m="1" x="111"/>
        <item h="1" x="33"/>
        <item h="1" x="53"/>
        <item m="1" x="188"/>
        <item m="1" x="153"/>
        <item h="1" x="58"/>
        <item m="1" x="116"/>
        <item m="1" x="195"/>
        <item h="1" x="38"/>
        <item m="1" x="105"/>
        <item m="1" x="178"/>
        <item m="1" x="202"/>
        <item h="1" x="31"/>
        <item m="1" x="236"/>
        <item m="1" x="203"/>
        <item h="1" x="37"/>
        <item m="1" x="234"/>
        <item m="1" x="205"/>
        <item h="1" x="45"/>
        <item m="1" x="224"/>
        <item m="1" x="183"/>
        <item m="1" x="235"/>
        <item x="3"/>
        <item m="1" x="128"/>
        <item m="1" x="213"/>
        <item h="1" x="8"/>
        <item m="1" x="218"/>
        <item h="1" x="63"/>
        <item h="1" x="36"/>
        <item m="1" x="200"/>
        <item m="1" x="103"/>
        <item h="1" x="6"/>
        <item m="1" x="169"/>
        <item m="1" x="231"/>
        <item h="1" x="40"/>
        <item m="1" x="182"/>
        <item m="1" x="89"/>
        <item h="1" m="1" x="152"/>
        <item m="1" x="170"/>
        <item m="1" x="146"/>
        <item h="1" x="11"/>
        <item m="1" x="120"/>
        <item m="1" x="198"/>
        <item h="1" x="17"/>
        <item m="1" x="187"/>
        <item m="1" x="150"/>
        <item h="1" x="43"/>
        <item m="1" x="118"/>
        <item m="1" x="87"/>
        <item h="1" x="1"/>
        <item m="1" x="160"/>
        <item m="1" x="217"/>
        <item h="1" x="55"/>
        <item m="1" x="84"/>
        <item m="1" x="237"/>
        <item h="1" x="54"/>
        <item m="1" x="190"/>
        <item m="1" x="155"/>
        <item h="1" x="48"/>
        <item m="1" x="92"/>
        <item m="1" x="85"/>
        <item h="1" x="21"/>
        <item m="1" x="119"/>
        <item m="1" x="199"/>
        <item h="1" x="64"/>
        <item m="1" x="241"/>
        <item h="1" x="14"/>
        <item m="1" x="167"/>
        <item m="1" x="144"/>
        <item h="1" x="26"/>
        <item m="1" x="168"/>
        <item m="1" x="145"/>
        <item m="1" x="154"/>
        <item x="29"/>
        <item m="1" x="147"/>
        <item m="1" x="129"/>
        <item h="1" x="19"/>
        <item m="1" x="126"/>
        <item m="1" x="97"/>
        <item h="1" x="9"/>
        <item m="1" x="133"/>
        <item h="1" x="61"/>
        <item h="1" x="51"/>
        <item m="1" x="88"/>
        <item m="1" x="70"/>
        <item h="1" x="32"/>
        <item h="1" x="10"/>
        <item m="1" x="109"/>
        <item m="1" x="81"/>
        <item h="1" x="4"/>
        <item m="1" x="141"/>
        <item m="1" x="240"/>
        <item m="1" x="72"/>
        <item h="1" x="20"/>
        <item m="1" x="74"/>
        <item m="1" x="225"/>
        <item h="1" x="18"/>
        <item m="1" x="219"/>
        <item m="1" x="180"/>
        <item h="1" x="52"/>
        <item m="1" x="127"/>
        <item m="1" x="101"/>
        <item h="1" x="7"/>
        <item m="1" x="226"/>
        <item m="1" x="122"/>
        <item h="1" x="59"/>
        <item m="1" x="124"/>
        <item m="1" x="209"/>
        <item h="1" x="41"/>
        <item m="1" x="91"/>
        <item m="1" x="75"/>
        <item h="1" x="2"/>
        <item m="1" x="184"/>
        <item m="1" x="151"/>
        <item h="1" x="44"/>
        <item m="1" x="215"/>
        <item m="1" x="174"/>
        <item m="1" x="214"/>
        <item m="1" x="238"/>
        <item m="1" x="206"/>
        <item h="1" x="34"/>
        <item m="1" x="192"/>
        <item m="1" x="156"/>
        <item h="1" x="35"/>
        <item m="1" x="136"/>
        <item m="1" x="112"/>
        <item h="1" x="39"/>
        <item m="1" x="135"/>
        <item m="1" x="113"/>
        <item h="1" x="27"/>
        <item m="1" x="66"/>
        <item h="1" x="62"/>
        <item h="1" x="49"/>
        <item m="1" x="211"/>
        <item m="1" x="163"/>
        <item m="1" x="165"/>
        <item m="1" x="162"/>
        <item m="1" x="86"/>
        <item x="28"/>
        <item m="1" x="212"/>
        <item m="1" x="166"/>
        <item x="50"/>
        <item m="1" x="185"/>
        <item m="1" x="149"/>
        <item m="1" x="175"/>
        <item m="1" x="204"/>
        <item m="1" x="230"/>
        <item m="1" x="196"/>
        <item m="1" x="102"/>
        <item m="1" x="227"/>
        <item m="1" x="189"/>
        <item m="1" x="137"/>
        <item m="1" x="82"/>
        <item m="1" x="233"/>
        <item x="46"/>
        <item m="1" x="132"/>
        <item m="1" x="220"/>
        <item m="1" x="93"/>
        <item h="1" x="30"/>
        <item m="1" x="221"/>
        <item m="1" x="177"/>
        <item h="1" x="5"/>
        <item m="1" x="107"/>
        <item m="1" x="179"/>
        <item h="1" x="60"/>
        <item m="1" x="191"/>
        <item m="1" x="99"/>
        <item m="1" x="210"/>
        <item m="1" x="208"/>
        <item m="1" x="114"/>
        <item h="1" x="56"/>
        <item m="1" x="216"/>
        <item m="1" x="79"/>
        <item m="1" x="68"/>
        <item m="1" x="65"/>
        <item t="default"/>
      </items>
    </pivotField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dataField="1" showAll="0"/>
    <pivotField showAll="0" defaultSubtotal="0"/>
    <pivotField showAll="0" defaultSubtotal="0"/>
  </pivotFields>
  <rowFields count="1">
    <field x="5"/>
  </rowFields>
  <rowItems count="6">
    <i>
      <x v="89"/>
    </i>
    <i>
      <x v="140"/>
    </i>
    <i>
      <x v="205"/>
    </i>
    <i>
      <x v="208"/>
    </i>
    <i>
      <x v="221"/>
    </i>
    <i t="grand">
      <x/>
    </i>
  </rowItems>
  <colItems count="1">
    <i/>
  </colItems>
  <pageFields count="2">
    <pageField fld="6" item="0" hier="-1"/>
    <pageField fld="0" item="1" hier="-1"/>
  </pageFields>
  <dataFields count="1">
    <dataField name="Média de TOTAL DIAS" fld="11" subtotal="average" baseField="5" baseItem="0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E358160-F2EE-40DE-A590-C75E9CBF0035}" name="Tabela132" displayName="Tabela132" ref="A2:N2371" totalsRowShown="0" headerRowDxfId="41" dataDxfId="39" headerRowBorderDxfId="40" tableBorderDxfId="38" totalsRowBorderDxfId="37">
  <autoFilter ref="A2:N2371" xr:uid="{00000000-0009-0000-0100-000002000000}"/>
  <tableColumns count="14">
    <tableColumn id="1" xr3:uid="{29A0B630-E070-4146-8C3E-9E4A2158FBE3}" name="COORDENADORIA / SECRETARIA RESPONSAVEL" dataDxfId="36"/>
    <tableColumn id="9" xr3:uid="{DDC4E20E-A77A-41C2-BF84-4607E6552488}" name="NUMERO PAD" dataDxfId="35"/>
    <tableColumn id="8" xr3:uid="{92DA65CD-BFF8-45E7-A91B-EA4A3949461A}" name="FORMA DE CONTRATAÇÃO" dataDxfId="34"/>
    <tableColumn id="12" xr3:uid="{28D02D6D-F886-4656-991E-7B5812B8D901}" name="Tramite_Antigo" dataDxfId="33"/>
    <tableColumn id="2" xr3:uid="{6030DCFB-F170-482A-9097-4265F00A22E5}" name="Tramite Original" dataDxfId="32">
      <calculatedColumnFormula>CONCATENATE(Tabela132[[#This Row],[TRAMITE_SETOR]],"_Atualiz")</calculatedColumnFormula>
    </tableColumn>
    <tableColumn id="3" xr3:uid="{AA046460-DA4A-42F2-9E05-657F5D5CEBF8}" name="TRAMITE_SETOR" dataDxfId="31"/>
    <tableColumn id="10" xr3:uid="{DA519AF2-3179-4075-9B9D-873DF5805398}" name="SETOR RELEVANTE?"/>
    <tableColumn id="4" xr3:uid="{C08D00E8-5FD5-4FBF-888A-5E9C4E7F5C9D}" name="DATA INICIO" dataDxfId="30"/>
    <tableColumn id="5" xr3:uid="{81C57885-7216-4849-9600-20A469758E06}" name="DATA FIM" dataDxfId="29"/>
    <tableColumn id="7" xr3:uid="{83526781-5722-4AFA-8E22-3EC6ADA620C0}" name="COMENTARIOS TRÂMITE" dataDxfId="28"/>
    <tableColumn id="6" xr3:uid="{49035596-A00B-4E8B-8872-8BB59C0B93E1}" name="TOTAL DE HORAS" dataDxfId="27">
      <calculatedColumnFormula>IF(OR(H3="-",I3="-"),0,I3-H3)</calculatedColumnFormula>
    </tableColumn>
    <tableColumn id="11" xr3:uid="{50167C65-847C-4999-BF44-4AB7FCAEA721}" name="TOTAL DIAS" dataDxfId="26">
      <calculatedColumnFormula>K3</calculatedColumnFormula>
    </tableColumn>
    <tableColumn id="13" xr3:uid="{3FAD7A85-6472-41A3-BEFE-D43834647A20}" name="QTDE DIAS UTEIS (DATA INCIAL - DATA FINAL)" dataDxfId="25">
      <calculatedColumnFormula>NETWORKDAYS.INTL(DATE(YEAR(H3),MONTH(I3),DAY(H3)),DATE(YEAR(I3),MONTH(I3),DAY(I3)),1,LISTAFERIADOS!$B$2:$B$194)</calculatedColumnFormula>
    </tableColumn>
    <tableColumn id="14" xr3:uid="{F2AF9ADC-8AFB-402A-A61E-C57B32E4852E}" name="HORA DT INICIAL" dataDxfId="24">
      <calculatedColumnFormula>CONCATENATE(HOUR(Tabela132[[#This Row],[DATA INICIO]]),":",MINUTE(Tabela132[[#This Row],[DATA INICIO]]))</calculatedColumnFormula>
    </tableColumn>
  </tableColumns>
  <tableStyleInfo name="TableStyleMedium1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ela13" displayName="Tabela13" ref="A2:N1700" totalsRowShown="0" headerRowDxfId="23" dataDxfId="21" headerRowBorderDxfId="22" tableBorderDxfId="20" totalsRowBorderDxfId="19">
  <autoFilter ref="A2:N1700" xr:uid="{00000000-0009-0000-0100-000002000000}">
    <filterColumn colId="6">
      <customFilters>
        <customFilter operator="notEqual" val=" "/>
      </customFilters>
    </filterColumn>
  </autoFilter>
  <tableColumns count="14">
    <tableColumn id="1" xr3:uid="{00000000-0010-0000-0000-000001000000}" name="COORDENADORIA / SECRETARIA RESPONSAVEL" dataDxfId="18"/>
    <tableColumn id="9" xr3:uid="{00000000-0010-0000-0000-000009000000}" name="NUMERO PAD" dataDxfId="17"/>
    <tableColumn id="8" xr3:uid="{00000000-0010-0000-0000-000008000000}" name="FORMA DE CONTRATAÇÃO" dataDxfId="16"/>
    <tableColumn id="12" xr3:uid="{00000000-0010-0000-0000-00000C000000}" name="Tramite_Antigo" dataDxfId="15"/>
    <tableColumn id="2" xr3:uid="{00000000-0010-0000-0000-000002000000}" name="Tramite Original" dataDxfId="14">
      <calculatedColumnFormula>CONCATENATE(Tabela13[[#This Row],[TRAMITE_SETOR]],"_Atualiz")</calculatedColumnFormula>
    </tableColumn>
    <tableColumn id="3" xr3:uid="{00000000-0010-0000-0000-000003000000}" name="TRAMITE_SETOR" dataDxfId="13"/>
    <tableColumn id="10" xr3:uid="{00000000-0010-0000-0000-00000A000000}" name="SETOR RELEVANTE?"/>
    <tableColumn id="4" xr3:uid="{00000000-0010-0000-0000-000004000000}" name="DATA INICIO" dataDxfId="12"/>
    <tableColumn id="5" xr3:uid="{00000000-0010-0000-0000-000005000000}" name="DATA FIM" dataDxfId="11"/>
    <tableColumn id="7" xr3:uid="{00000000-0010-0000-0000-000007000000}" name="COMENTARIOS TRÂMITE" dataDxfId="10"/>
    <tableColumn id="6" xr3:uid="{00000000-0010-0000-0000-000006000000}" name="TOTAL DE HORAS" dataDxfId="9">
      <calculatedColumnFormula>IF(OR(H3="-",I3="-"),0,I3-H3)</calculatedColumnFormula>
    </tableColumn>
    <tableColumn id="11" xr3:uid="{00000000-0010-0000-0000-00000B000000}" name="TOTAL DIAS" dataDxfId="8">
      <calculatedColumnFormula>K3</calculatedColumnFormula>
    </tableColumn>
    <tableColumn id="13" xr3:uid="{00000000-0010-0000-0000-00000D000000}" name="QTDE DIAS UTEIS (DATA INCIAL - DATA FINAL)" dataDxfId="7">
      <calculatedColumnFormula>NETWORKDAYS.INTL(DATE(YEAR(H3),MONTH(I3),DAY(H3)),DATE(YEAR(I3),MONTH(I3),DAY(I3)),1,LISTAFERIADOS!$B$2:$B$194)</calculatedColumnFormula>
    </tableColumn>
    <tableColumn id="14" xr3:uid="{00000000-0010-0000-0000-00000E000000}" name="HORA DT INICIAL" dataDxfId="6">
      <calculatedColumnFormula>CONCATENATE(HOUR(Tabela13[[#This Row],[DATA INICIO]]),":",MINUTE(Tabela13[[#This Row],[DATA INICIO]]))</calculatedColumnFormula>
    </tableColumn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comments" Target="../comments1.xm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Relationship Id="rId4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1.xml"/><Relationship Id="rId13" Type="http://schemas.openxmlformats.org/officeDocument/2006/relationships/pivotTable" Target="../pivotTables/pivotTable16.xml"/><Relationship Id="rId18" Type="http://schemas.openxmlformats.org/officeDocument/2006/relationships/pivotTable" Target="../pivotTables/pivotTable21.xml"/><Relationship Id="rId3" Type="http://schemas.openxmlformats.org/officeDocument/2006/relationships/pivotTable" Target="../pivotTables/pivotTable6.xml"/><Relationship Id="rId21" Type="http://schemas.openxmlformats.org/officeDocument/2006/relationships/pivotTable" Target="../pivotTables/pivotTable24.xml"/><Relationship Id="rId7" Type="http://schemas.openxmlformats.org/officeDocument/2006/relationships/pivotTable" Target="../pivotTables/pivotTable10.xml"/><Relationship Id="rId12" Type="http://schemas.openxmlformats.org/officeDocument/2006/relationships/pivotTable" Target="../pivotTables/pivotTable15.xml"/><Relationship Id="rId17" Type="http://schemas.openxmlformats.org/officeDocument/2006/relationships/pivotTable" Target="../pivotTables/pivotTable20.xml"/><Relationship Id="rId2" Type="http://schemas.openxmlformats.org/officeDocument/2006/relationships/pivotTable" Target="../pivotTables/pivotTable5.xml"/><Relationship Id="rId16" Type="http://schemas.openxmlformats.org/officeDocument/2006/relationships/pivotTable" Target="../pivotTables/pivotTable19.xml"/><Relationship Id="rId20" Type="http://schemas.openxmlformats.org/officeDocument/2006/relationships/pivotTable" Target="../pivotTables/pivotTable23.xml"/><Relationship Id="rId1" Type="http://schemas.openxmlformats.org/officeDocument/2006/relationships/pivotTable" Target="../pivotTables/pivotTable4.xml"/><Relationship Id="rId6" Type="http://schemas.openxmlformats.org/officeDocument/2006/relationships/pivotTable" Target="../pivotTables/pivotTable9.xml"/><Relationship Id="rId11" Type="http://schemas.openxmlformats.org/officeDocument/2006/relationships/pivotTable" Target="../pivotTables/pivotTable14.xml"/><Relationship Id="rId24" Type="http://schemas.openxmlformats.org/officeDocument/2006/relationships/drawing" Target="../drawings/drawing4.xml"/><Relationship Id="rId5" Type="http://schemas.openxmlformats.org/officeDocument/2006/relationships/pivotTable" Target="../pivotTables/pivotTable8.xml"/><Relationship Id="rId15" Type="http://schemas.openxmlformats.org/officeDocument/2006/relationships/pivotTable" Target="../pivotTables/pivotTable18.xml"/><Relationship Id="rId23" Type="http://schemas.openxmlformats.org/officeDocument/2006/relationships/printerSettings" Target="../printerSettings/printerSettings5.bin"/><Relationship Id="rId10" Type="http://schemas.openxmlformats.org/officeDocument/2006/relationships/pivotTable" Target="../pivotTables/pivotTable13.xml"/><Relationship Id="rId19" Type="http://schemas.openxmlformats.org/officeDocument/2006/relationships/pivotTable" Target="../pivotTables/pivotTable22.xml"/><Relationship Id="rId4" Type="http://schemas.openxmlformats.org/officeDocument/2006/relationships/pivotTable" Target="../pivotTables/pivotTable7.xml"/><Relationship Id="rId9" Type="http://schemas.openxmlformats.org/officeDocument/2006/relationships/pivotTable" Target="../pivotTables/pivotTable12.xml"/><Relationship Id="rId14" Type="http://schemas.openxmlformats.org/officeDocument/2006/relationships/pivotTable" Target="../pivotTables/pivotTable17.xml"/><Relationship Id="rId22" Type="http://schemas.openxmlformats.org/officeDocument/2006/relationships/pivotTable" Target="../pivotTables/pivotTable2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30DE4-D2D1-49F8-A111-0F84E7E0C2C8}">
  <dimension ref="A1:V2371"/>
  <sheetViews>
    <sheetView tabSelected="1" zoomScale="85" zoomScaleNormal="85" workbookViewId="0">
      <pane ySplit="2" topLeftCell="A2152" activePane="bottomLeft" state="frozen"/>
      <selection pane="bottomLeft" activeCell="F1131" sqref="F1131"/>
    </sheetView>
  </sheetViews>
  <sheetFormatPr defaultRowHeight="25.5" customHeight="1" x14ac:dyDescent="0.25"/>
  <cols>
    <col min="1" max="1" width="30.140625" customWidth="1"/>
    <col min="2" max="2" width="20.140625" customWidth="1"/>
    <col min="3" max="5" width="26.7109375" customWidth="1"/>
    <col min="6" max="6" width="20.42578125" customWidth="1"/>
    <col min="7" max="7" width="20.42578125" style="91" customWidth="1"/>
    <col min="8" max="9" width="18.28515625" bestFit="1" customWidth="1"/>
    <col min="10" max="10" width="68.140625" customWidth="1"/>
    <col min="11" max="11" width="25.28515625" customWidth="1"/>
    <col min="12" max="12" width="27.140625" customWidth="1"/>
    <col min="13" max="13" width="35.7109375" bestFit="1" customWidth="1"/>
    <col min="14" max="14" width="35.7109375" customWidth="1"/>
    <col min="15" max="15" width="28.7109375" bestFit="1" customWidth="1"/>
    <col min="16" max="16" width="20.28515625" style="16" customWidth="1"/>
    <col min="17" max="17" width="28.5703125" bestFit="1" customWidth="1"/>
    <col min="18" max="18" width="12" bestFit="1" customWidth="1"/>
    <col min="19" max="19" width="15.28515625" bestFit="1" customWidth="1"/>
    <col min="21" max="21" width="12" bestFit="1" customWidth="1"/>
    <col min="22" max="22" width="13" bestFit="1" customWidth="1"/>
  </cols>
  <sheetData>
    <row r="1" spans="1:19" s="12" customFormat="1" ht="108" customHeight="1" x14ac:dyDescent="0.25">
      <c r="F1" s="12" t="s">
        <v>1466</v>
      </c>
      <c r="G1" s="173">
        <v>0.79166666666666663</v>
      </c>
      <c r="H1" s="12" t="s">
        <v>1462</v>
      </c>
      <c r="I1" s="174">
        <f>7/24</f>
        <v>0.29166666666666669</v>
      </c>
      <c r="J1" s="12" t="s">
        <v>1463</v>
      </c>
      <c r="K1" s="172">
        <v>0.29166666666666669</v>
      </c>
      <c r="L1" s="12" t="s">
        <v>1468</v>
      </c>
      <c r="M1" s="172">
        <v>0.5</v>
      </c>
      <c r="N1" s="12" t="s">
        <v>1469</v>
      </c>
      <c r="O1" s="172">
        <v>0.79166666666666663</v>
      </c>
      <c r="P1" s="171" t="s">
        <v>1472</v>
      </c>
      <c r="Q1" s="172">
        <v>0.99930555555555556</v>
      </c>
      <c r="R1" s="172">
        <v>6.9444444444444447E-4</v>
      </c>
    </row>
    <row r="2" spans="1:19" s="32" customFormat="1" ht="41.25" customHeight="1" x14ac:dyDescent="0.25">
      <c r="A2" s="39" t="s">
        <v>957</v>
      </c>
      <c r="B2" s="40" t="s">
        <v>5</v>
      </c>
      <c r="C2" s="41" t="s">
        <v>4</v>
      </c>
      <c r="D2" s="41" t="s">
        <v>1200</v>
      </c>
      <c r="E2" s="41" t="s">
        <v>1082</v>
      </c>
      <c r="F2" s="42" t="s">
        <v>854</v>
      </c>
      <c r="G2" s="42" t="s">
        <v>1104</v>
      </c>
      <c r="H2" s="40" t="s">
        <v>0</v>
      </c>
      <c r="I2" s="40" t="s">
        <v>1</v>
      </c>
      <c r="J2" s="41" t="s">
        <v>3</v>
      </c>
      <c r="K2" s="40" t="s">
        <v>2</v>
      </c>
      <c r="L2" s="43" t="s">
        <v>502</v>
      </c>
      <c r="M2" s="165" t="s">
        <v>1460</v>
      </c>
      <c r="N2" s="40" t="s">
        <v>1467</v>
      </c>
      <c r="O2" s="168" t="s">
        <v>1464</v>
      </c>
      <c r="P2" s="32" t="s">
        <v>1465</v>
      </c>
      <c r="Q2" s="32" t="s">
        <v>1470</v>
      </c>
      <c r="R2" s="32" t="s">
        <v>1471</v>
      </c>
      <c r="S2" s="32" t="s">
        <v>1300</v>
      </c>
    </row>
    <row r="3" spans="1:19" ht="25.5" customHeight="1" x14ac:dyDescent="0.25">
      <c r="A3" s="44" t="s">
        <v>6</v>
      </c>
      <c r="B3" s="45" t="s">
        <v>9</v>
      </c>
      <c r="C3" s="34" t="s">
        <v>8</v>
      </c>
      <c r="D3" s="66" t="s">
        <v>1201</v>
      </c>
      <c r="E3" s="66" t="str">
        <f>CONCATENATE(Tabela132[[#This Row],[TRAMITE_SETOR]],"_Atualiz")</f>
        <v>041ZE_Atualiz</v>
      </c>
      <c r="F3" s="35" t="s">
        <v>906</v>
      </c>
      <c r="G3" s="35"/>
      <c r="H3" s="46">
        <v>42117.563888888886</v>
      </c>
      <c r="I3" s="46">
        <v>42118.563888888886</v>
      </c>
      <c r="J3" s="45" t="s">
        <v>7</v>
      </c>
      <c r="K3" s="37">
        <f t="shared" ref="K3:K66" si="0">IF(OR(H3="-",I3="-"),0,I3-H3)</f>
        <v>1</v>
      </c>
      <c r="L3" s="38">
        <f t="shared" ref="L3:L66" si="1">K3</f>
        <v>1</v>
      </c>
      <c r="M3" s="166">
        <f>NETWORKDAYS.INTL(DATE(YEAR(H3),MONTH(I3),DAY(H3)),DATE(YEAR(I3),MONTH(I3),DAY(I3)),1,LISTAFERIADOS!$B$2:$B$194)</f>
        <v>2</v>
      </c>
      <c r="N3" s="170" t="str">
        <f>CONCATENATE(HOUR(Tabela132[[#This Row],[DATA INICIO]]),":",MINUTE(Tabela132[[#This Row],[DATA INICIO]]))</f>
        <v>13:32</v>
      </c>
      <c r="O3" s="169">
        <f>IF(Tabela132[[#This Row],[HORA DT INICIAL]]&lt;$G$1,0,(CONCATENATE(HOUR(Tabela132[[#This Row],[DATA INICIO]]),":",MINUTE(Tabela132[[#This Row],[DATA INICIO]])))-($G$1))</f>
        <v>-0.22777777777777775</v>
      </c>
      <c r="P3"/>
    </row>
    <row r="4" spans="1:19" ht="25.5" customHeight="1" x14ac:dyDescent="0.25">
      <c r="A4" s="44" t="s">
        <v>6</v>
      </c>
      <c r="B4" s="45" t="s">
        <v>9</v>
      </c>
      <c r="C4" s="34" t="s">
        <v>8</v>
      </c>
      <c r="D4" s="66" t="s">
        <v>1202</v>
      </c>
      <c r="E4" s="66" t="str">
        <f>CONCATENATE(Tabela132[[#This Row],[TRAMITE_SETOR]],"_Atualiz")</f>
        <v>DG_Atualiz</v>
      </c>
      <c r="F4" s="35" t="s">
        <v>905</v>
      </c>
      <c r="G4" s="35"/>
      <c r="H4" s="46">
        <v>42118.563888888886</v>
      </c>
      <c r="I4" s="46">
        <v>42118.839583333334</v>
      </c>
      <c r="J4" s="45" t="s">
        <v>10</v>
      </c>
      <c r="K4" s="37">
        <f t="shared" si="0"/>
        <v>0.27569444444816327</v>
      </c>
      <c r="L4" s="38">
        <f t="shared" si="1"/>
        <v>0.27569444444816327</v>
      </c>
      <c r="M4" s="166">
        <f>NETWORKDAYS.INTL(DATE(YEAR(H4),MONTH(I4),DAY(H4)),DATE(YEAR(I4),MONTH(I4),DAY(I4)),1,LISTAFERIADOS!$B$2:$B$194)</f>
        <v>1</v>
      </c>
      <c r="N4" s="170" t="str">
        <f>CONCATENATE(HOUR(Tabela132[[#This Row],[DATA INICIO]]),":",MINUTE(Tabela132[[#This Row],[DATA INICIO]]))</f>
        <v>13:32</v>
      </c>
      <c r="O4" s="169">
        <f>IF(Tabela132[[#This Row],[TOTAL DE HORAS]]&lt;=8,0,(CONCATENATE(HOUR(Tabela132[[#This Row],[DATA INICIO]]),":",MINUTE(Tabela132[[#This Row],[DATA INICIO]])))-($G$1))</f>
        <v>0</v>
      </c>
      <c r="P4"/>
    </row>
    <row r="5" spans="1:19" ht="25.5" customHeight="1" x14ac:dyDescent="0.25">
      <c r="A5" s="44" t="s">
        <v>6</v>
      </c>
      <c r="B5" s="45" t="s">
        <v>9</v>
      </c>
      <c r="C5" s="34" t="s">
        <v>8</v>
      </c>
      <c r="D5" s="66" t="s">
        <v>1203</v>
      </c>
      <c r="E5" s="66" t="str">
        <f>CONCATENATE(Tabela132[[#This Row],[TRAMITE_SETOR]],"_Atualiz")</f>
        <v>SESEG_Atualiz</v>
      </c>
      <c r="F5" s="35" t="s">
        <v>898</v>
      </c>
      <c r="G5" s="90" t="s">
        <v>1105</v>
      </c>
      <c r="H5" s="46">
        <v>42118.839583333334</v>
      </c>
      <c r="I5" s="46">
        <v>42138.801388888889</v>
      </c>
      <c r="J5" s="45" t="s">
        <v>11</v>
      </c>
      <c r="K5" s="37">
        <f t="shared" si="0"/>
        <v>19.961805555554747</v>
      </c>
      <c r="L5" s="38">
        <f t="shared" si="1"/>
        <v>19.961805555554747</v>
      </c>
      <c r="M5" s="166">
        <f>NETWORKDAYS.INTL(DATE(YEAR(H5),MONTH(I5),DAY(H5)),DATE(YEAR(I5),MONTH(I5),DAY(I5)),1,LISTAFERIADOS!$B$2:$B$194)</f>
        <v>-7</v>
      </c>
      <c r="N5" s="170" t="str">
        <f>CONCATENATE(HOUR(Tabela132[[#This Row],[DATA INICIO]]),":",MINUTE(Tabela132[[#This Row],[DATA INICIO]]))</f>
        <v>20:9</v>
      </c>
      <c r="O5" s="169">
        <f>IF(Tabela132[[#This Row],[TOTAL DE HORAS]]&lt;=8,0,(CONCATENATE(HOUR(Tabela132[[#This Row],[DATA INICIO]]),":",MINUTE(Tabela132[[#This Row],[DATA INICIO]])))-($G$1))</f>
        <v>4.7916666666666607E-2</v>
      </c>
      <c r="P5"/>
    </row>
    <row r="6" spans="1:19" ht="25.5" customHeight="1" x14ac:dyDescent="0.25">
      <c r="A6" s="44" t="s">
        <v>6</v>
      </c>
      <c r="B6" s="45" t="s">
        <v>9</v>
      </c>
      <c r="C6" s="34" t="s">
        <v>8</v>
      </c>
      <c r="D6" s="66" t="s">
        <v>1204</v>
      </c>
      <c r="E6" s="66" t="str">
        <f>CONCATENATE(Tabela132[[#This Row],[TRAMITE_SETOR]],"_Atualiz")</f>
        <v>CIP_Atualiz</v>
      </c>
      <c r="F6" s="35" t="s">
        <v>884</v>
      </c>
      <c r="G6" s="90" t="s">
        <v>1105</v>
      </c>
      <c r="H6" s="46">
        <v>42138.801388888889</v>
      </c>
      <c r="I6" s="46">
        <v>42143.670138888891</v>
      </c>
      <c r="J6" s="45" t="s">
        <v>12</v>
      </c>
      <c r="K6" s="37">
        <f t="shared" si="0"/>
        <v>4.8687500000014552</v>
      </c>
      <c r="L6" s="38">
        <f t="shared" si="1"/>
        <v>4.8687500000014552</v>
      </c>
      <c r="M6" s="166">
        <f>NETWORKDAYS.INTL(DATE(YEAR(H6),MONTH(I6),DAY(H6)),DATE(YEAR(I6),MONTH(I6),DAY(I6)),1,LISTAFERIADOS!$B$2:$B$194)</f>
        <v>4</v>
      </c>
      <c r="N6" s="170" t="str">
        <f>CONCATENATE(HOUR(Tabela132[[#This Row],[DATA INICIO]]),":",MINUTE(Tabela132[[#This Row],[DATA INICIO]]))</f>
        <v>19:14</v>
      </c>
      <c r="O6" s="169">
        <f>IF(Tabela132[[#This Row],[TOTAL DE HORAS]]&lt;=8,0,(CONCATENATE(HOUR(Tabela132[[#This Row],[DATA INICIO]]),":",MINUTE(Tabela132[[#This Row],[DATA INICIO]])))-($G$1))</f>
        <v>0</v>
      </c>
      <c r="P6"/>
    </row>
    <row r="7" spans="1:19" ht="25.5" customHeight="1" x14ac:dyDescent="0.25">
      <c r="A7" s="44" t="s">
        <v>6</v>
      </c>
      <c r="B7" s="45" t="s">
        <v>9</v>
      </c>
      <c r="C7" s="34" t="s">
        <v>8</v>
      </c>
      <c r="D7" s="66" t="s">
        <v>1203</v>
      </c>
      <c r="E7" s="66" t="str">
        <f>CONCATENATE(Tabela132[[#This Row],[TRAMITE_SETOR]],"_Atualiz")</f>
        <v>SESEG_Atualiz</v>
      </c>
      <c r="F7" s="35" t="s">
        <v>898</v>
      </c>
      <c r="G7" s="90" t="s">
        <v>1105</v>
      </c>
      <c r="H7" s="46">
        <v>42143.670138888891</v>
      </c>
      <c r="I7" s="46">
        <v>42145.717361111114</v>
      </c>
      <c r="J7" s="45" t="s">
        <v>13</v>
      </c>
      <c r="K7" s="37">
        <f t="shared" si="0"/>
        <v>2.047222222223354</v>
      </c>
      <c r="L7" s="38">
        <f t="shared" si="1"/>
        <v>2.047222222223354</v>
      </c>
      <c r="M7" s="166">
        <f>NETWORKDAYS.INTL(DATE(YEAR(H7),MONTH(I7),DAY(H7)),DATE(YEAR(I7),MONTH(I7),DAY(I7)),1,LISTAFERIADOS!$B$2:$B$194)</f>
        <v>3</v>
      </c>
      <c r="N7" s="170" t="str">
        <f>CONCATENATE(HOUR(Tabela132[[#This Row],[DATA INICIO]]),":",MINUTE(Tabela132[[#This Row],[DATA INICIO]]))</f>
        <v>16:5</v>
      </c>
      <c r="O7" s="169">
        <f>IF(Tabela132[[#This Row],[TOTAL DE HORAS]]&lt;=8,0,(CONCATENATE(HOUR(Tabela132[[#This Row],[DATA INICIO]]),":",MINUTE(Tabela132[[#This Row],[DATA INICIO]])))-($G$1))</f>
        <v>0</v>
      </c>
      <c r="P7"/>
    </row>
    <row r="8" spans="1:19" ht="25.5" customHeight="1" x14ac:dyDescent="0.25">
      <c r="A8" s="44" t="s">
        <v>6</v>
      </c>
      <c r="B8" s="45" t="s">
        <v>9</v>
      </c>
      <c r="C8" s="34" t="s">
        <v>8</v>
      </c>
      <c r="D8" s="66" t="s">
        <v>1201</v>
      </c>
      <c r="E8" s="66" t="str">
        <f>CONCATENATE(Tabela132[[#This Row],[TRAMITE_SETOR]],"_Atualiz")</f>
        <v>041ZE_Atualiz</v>
      </c>
      <c r="F8" s="35" t="s">
        <v>906</v>
      </c>
      <c r="G8" s="35"/>
      <c r="H8" s="46">
        <v>42145.717361111114</v>
      </c>
      <c r="I8" s="46">
        <v>42149.511111111111</v>
      </c>
      <c r="J8" s="45" t="s">
        <v>14</v>
      </c>
      <c r="K8" s="37">
        <f t="shared" si="0"/>
        <v>3.7937499999970896</v>
      </c>
      <c r="L8" s="38">
        <f t="shared" si="1"/>
        <v>3.7937499999970896</v>
      </c>
      <c r="M8" s="166">
        <f>NETWORKDAYS.INTL(DATE(YEAR(H8),MONTH(I8),DAY(H8)),DATE(YEAR(I8),MONTH(I8),DAY(I8)),1,LISTAFERIADOS!$B$2:$B$194)</f>
        <v>3</v>
      </c>
      <c r="N8" s="170" t="str">
        <f>CONCATENATE(HOUR(Tabela132[[#This Row],[DATA INICIO]]),":",MINUTE(Tabela132[[#This Row],[DATA INICIO]]))</f>
        <v>17:13</v>
      </c>
      <c r="O8" s="175" t="str">
        <f>CONCATENATE(HOUR(Tabela132[[#This Row],[DATA FIM]]),":",MINUTE(Tabela132[[#This Row],[DATA FIM]]))</f>
        <v>12:16</v>
      </c>
      <c r="P8"/>
    </row>
    <row r="9" spans="1:19" ht="25.5" customHeight="1" x14ac:dyDescent="0.25">
      <c r="A9" s="44" t="s">
        <v>6</v>
      </c>
      <c r="B9" s="45" t="s">
        <v>9</v>
      </c>
      <c r="C9" s="34" t="s">
        <v>8</v>
      </c>
      <c r="D9" s="66" t="s">
        <v>1203</v>
      </c>
      <c r="E9" s="66" t="str">
        <f>CONCATENATE(Tabela132[[#This Row],[TRAMITE_SETOR]],"_Atualiz")</f>
        <v>SESEG_Atualiz</v>
      </c>
      <c r="F9" s="35" t="s">
        <v>898</v>
      </c>
      <c r="G9" s="90" t="s">
        <v>1105</v>
      </c>
      <c r="H9" s="46">
        <v>42149.511111111111</v>
      </c>
      <c r="I9" s="46">
        <v>42158.679166666669</v>
      </c>
      <c r="J9" s="45" t="s">
        <v>15</v>
      </c>
      <c r="K9" s="37">
        <f t="shared" si="0"/>
        <v>9.1680555555576575</v>
      </c>
      <c r="L9" s="38">
        <f t="shared" si="1"/>
        <v>9.1680555555576575</v>
      </c>
      <c r="M9" s="166">
        <f>NETWORKDAYS.INTL(DATE(YEAR(H9),MONTH(I9),DAY(H9)),DATE(YEAR(I9),MONTH(I9),DAY(I9)),1,LISTAFERIADOS!$B$2:$B$194)</f>
        <v>-16</v>
      </c>
      <c r="N9" s="170" t="str">
        <f>CONCATENATE(HOUR(Tabela132[[#This Row],[DATA INICIO]]),":",MINUTE(Tabela132[[#This Row],[DATA INICIO]]))</f>
        <v>12:16</v>
      </c>
      <c r="O9" s="175" t="str">
        <f>CONCATENATE(HOUR(Tabela132[[#This Row],[DATA FIM]]),":",MINUTE(Tabela132[[#This Row],[DATA FIM]]))</f>
        <v>16:18</v>
      </c>
      <c r="P9"/>
    </row>
    <row r="10" spans="1:19" ht="25.5" customHeight="1" x14ac:dyDescent="0.25">
      <c r="A10" s="44" t="s">
        <v>6</v>
      </c>
      <c r="B10" s="45" t="s">
        <v>9</v>
      </c>
      <c r="C10" s="34" t="s">
        <v>8</v>
      </c>
      <c r="D10" s="66" t="s">
        <v>1204</v>
      </c>
      <c r="E10" s="66" t="str">
        <f>CONCATENATE(Tabela132[[#This Row],[TRAMITE_SETOR]],"_Atualiz")</f>
        <v>CIP_Atualiz</v>
      </c>
      <c r="F10" s="35" t="s">
        <v>884</v>
      </c>
      <c r="G10" s="90" t="s">
        <v>1105</v>
      </c>
      <c r="H10" s="46">
        <v>42158.679166666669</v>
      </c>
      <c r="I10" s="46">
        <v>42163.584027777775</v>
      </c>
      <c r="J10" s="45" t="s">
        <v>16</v>
      </c>
      <c r="K10" s="37">
        <f t="shared" si="0"/>
        <v>4.9048611111065838</v>
      </c>
      <c r="L10" s="38">
        <f t="shared" si="1"/>
        <v>4.9048611111065838</v>
      </c>
      <c r="M10" s="166">
        <f>NETWORKDAYS.INTL(DATE(YEAR(H10),MONTH(I10),DAY(H10)),DATE(YEAR(I10),MONTH(I10),DAY(I10)),1,LISTAFERIADOS!$B$2:$B$194)</f>
        <v>3</v>
      </c>
      <c r="N10" s="170" t="str">
        <f>CONCATENATE(HOUR(Tabela132[[#This Row],[DATA INICIO]]),":",MINUTE(Tabela132[[#This Row],[DATA INICIO]]))</f>
        <v>16:18</v>
      </c>
      <c r="O10" s="175" t="str">
        <f>CONCATENATE(HOUR(Tabela132[[#This Row],[DATA FIM]]),":",MINUTE(Tabela132[[#This Row],[DATA FIM]]))</f>
        <v>14:1</v>
      </c>
      <c r="P10"/>
    </row>
    <row r="11" spans="1:19" ht="25.5" customHeight="1" x14ac:dyDescent="0.25">
      <c r="A11" s="44" t="s">
        <v>6</v>
      </c>
      <c r="B11" s="45" t="s">
        <v>9</v>
      </c>
      <c r="C11" s="34" t="s">
        <v>8</v>
      </c>
      <c r="D11" s="66" t="s">
        <v>1205</v>
      </c>
      <c r="E11" s="66" t="str">
        <f>CONCATENATE(Tabela132[[#This Row],[TRAMITE_SETOR]],"_Atualiz")</f>
        <v>SECADM_Atualiz</v>
      </c>
      <c r="F11" s="35" t="s">
        <v>907</v>
      </c>
      <c r="G11" s="35"/>
      <c r="H11" s="46">
        <v>42163.584027777775</v>
      </c>
      <c r="I11" s="46">
        <v>42163.695833333331</v>
      </c>
      <c r="J11" s="45" t="s">
        <v>17</v>
      </c>
      <c r="K11" s="37">
        <f t="shared" si="0"/>
        <v>0.11180555555620231</v>
      </c>
      <c r="L11" s="38">
        <f t="shared" si="1"/>
        <v>0.11180555555620231</v>
      </c>
      <c r="M11" s="166">
        <f>NETWORKDAYS.INTL(DATE(YEAR(H11),MONTH(I11),DAY(H11)),DATE(YEAR(I11),MONTH(I11),DAY(I11)),1,LISTAFERIADOS!$B$2:$B$194)</f>
        <v>1</v>
      </c>
      <c r="N11" s="170" t="str">
        <f>CONCATENATE(HOUR(Tabela132[[#This Row],[DATA INICIO]]),":",MINUTE(Tabela132[[#This Row],[DATA INICIO]]))</f>
        <v>14:1</v>
      </c>
      <c r="O11" s="175" t="str">
        <f>CONCATENATE(HOUR(Tabela132[[#This Row],[DATA FIM]]),":",MINUTE(Tabela132[[#This Row],[DATA FIM]]))</f>
        <v>16:42</v>
      </c>
      <c r="P11"/>
    </row>
    <row r="12" spans="1:19" ht="25.5" customHeight="1" x14ac:dyDescent="0.25">
      <c r="A12" s="44" t="s">
        <v>6</v>
      </c>
      <c r="B12" s="45" t="s">
        <v>9</v>
      </c>
      <c r="C12" s="34" t="s">
        <v>8</v>
      </c>
      <c r="D12" s="66" t="s">
        <v>1206</v>
      </c>
      <c r="E12" s="66" t="str">
        <f>CONCATENATE(Tabela132[[#This Row],[TRAMITE_SETOR]],"_Atualiz")</f>
        <v>SPO_Atualiz</v>
      </c>
      <c r="F12" s="35" t="s">
        <v>908</v>
      </c>
      <c r="G12" s="35"/>
      <c r="H12" s="46">
        <v>42163.695833333331</v>
      </c>
      <c r="I12" s="46">
        <v>42163.852083333331</v>
      </c>
      <c r="J12" s="45" t="s">
        <v>18</v>
      </c>
      <c r="K12" s="37">
        <f t="shared" si="0"/>
        <v>0.15625</v>
      </c>
      <c r="L12" s="38">
        <f t="shared" si="1"/>
        <v>0.15625</v>
      </c>
      <c r="M12" s="166">
        <f>NETWORKDAYS.INTL(DATE(YEAR(H12),MONTH(I12),DAY(H12)),DATE(YEAR(I12),MONTH(I12),DAY(I12)),1,LISTAFERIADOS!$B$2:$B$194)</f>
        <v>1</v>
      </c>
      <c r="N12" s="170" t="str">
        <f>CONCATENATE(HOUR(Tabela132[[#This Row],[DATA INICIO]]),":",MINUTE(Tabela132[[#This Row],[DATA INICIO]]))</f>
        <v>16:42</v>
      </c>
      <c r="O12" s="175" t="str">
        <f>CONCATENATE(HOUR(Tabela132[[#This Row],[DATA FIM]]),":",MINUTE(Tabela132[[#This Row],[DATA FIM]]))</f>
        <v>20:27</v>
      </c>
      <c r="P12"/>
    </row>
    <row r="13" spans="1:19" ht="25.5" customHeight="1" x14ac:dyDescent="0.25">
      <c r="A13" s="44" t="s">
        <v>6</v>
      </c>
      <c r="B13" s="45" t="s">
        <v>9</v>
      </c>
      <c r="C13" s="34" t="s">
        <v>8</v>
      </c>
      <c r="D13" s="66" t="s">
        <v>1207</v>
      </c>
      <c r="E13" s="66" t="str">
        <f>CONCATENATE(Tabela132[[#This Row],[TRAMITE_SETOR]],"_Atualiz")</f>
        <v>CO_Atualiz</v>
      </c>
      <c r="F13" s="35" t="s">
        <v>909</v>
      </c>
      <c r="G13" s="35"/>
      <c r="H13" s="46">
        <v>42163.852083333331</v>
      </c>
      <c r="I13" s="46">
        <v>42164.565972222219</v>
      </c>
      <c r="J13" s="45" t="s">
        <v>19</v>
      </c>
      <c r="K13" s="37">
        <f t="shared" si="0"/>
        <v>0.71388888888759539</v>
      </c>
      <c r="L13" s="38">
        <f t="shared" si="1"/>
        <v>0.71388888888759539</v>
      </c>
      <c r="M13" s="166">
        <f>NETWORKDAYS.INTL(DATE(YEAR(H13),MONTH(I13),DAY(H13)),DATE(YEAR(I13),MONTH(I13),DAY(I13)),1,LISTAFERIADOS!$B$2:$B$194)</f>
        <v>2</v>
      </c>
      <c r="N13" s="170" t="str">
        <f>CONCATENATE(HOUR(Tabela132[[#This Row],[DATA INICIO]]),":",MINUTE(Tabela132[[#This Row],[DATA INICIO]]))</f>
        <v>20:27</v>
      </c>
      <c r="O13" s="175" t="str">
        <f>CONCATENATE(HOUR(Tabela132[[#This Row],[DATA FIM]]),":",MINUTE(Tabela132[[#This Row],[DATA FIM]]))</f>
        <v>13:35</v>
      </c>
      <c r="P13"/>
    </row>
    <row r="14" spans="1:19" ht="25.5" customHeight="1" x14ac:dyDescent="0.25">
      <c r="A14" s="44" t="s">
        <v>6</v>
      </c>
      <c r="B14" s="45" t="s">
        <v>9</v>
      </c>
      <c r="C14" s="34" t="s">
        <v>8</v>
      </c>
      <c r="D14" s="66" t="s">
        <v>1208</v>
      </c>
      <c r="E14" s="66" t="str">
        <f>CONCATENATE(Tabela132[[#This Row],[TRAMITE_SETOR]],"_Atualiz")</f>
        <v>SECOFC_Atualiz</v>
      </c>
      <c r="F14" s="35" t="s">
        <v>910</v>
      </c>
      <c r="G14" s="35"/>
      <c r="H14" s="46">
        <v>42164.565972222219</v>
      </c>
      <c r="I14" s="46">
        <v>42164.632638888892</v>
      </c>
      <c r="J14" s="45" t="s">
        <v>20</v>
      </c>
      <c r="K14" s="37">
        <f t="shared" si="0"/>
        <v>6.6666666672972497E-2</v>
      </c>
      <c r="L14" s="38">
        <f t="shared" si="1"/>
        <v>6.6666666672972497E-2</v>
      </c>
      <c r="M14" s="166">
        <f>NETWORKDAYS.INTL(DATE(YEAR(H14),MONTH(I14),DAY(H14)),DATE(YEAR(I14),MONTH(I14),DAY(I14)),1,LISTAFERIADOS!$B$2:$B$194)</f>
        <v>1</v>
      </c>
      <c r="N14" s="170" t="str">
        <f>CONCATENATE(HOUR(Tabela132[[#This Row],[DATA INICIO]]),":",MINUTE(Tabela132[[#This Row],[DATA INICIO]]))</f>
        <v>13:35</v>
      </c>
      <c r="O14" s="175" t="str">
        <f>CONCATENATE(HOUR(Tabela132[[#This Row],[DATA FIM]]),":",MINUTE(Tabela132[[#This Row],[DATA FIM]]))</f>
        <v>15:11</v>
      </c>
      <c r="P14"/>
    </row>
    <row r="15" spans="1:19" ht="25.5" customHeight="1" x14ac:dyDescent="0.25">
      <c r="A15" s="44" t="s">
        <v>6</v>
      </c>
      <c r="B15" s="45" t="s">
        <v>9</v>
      </c>
      <c r="C15" s="34" t="s">
        <v>8</v>
      </c>
      <c r="D15" s="66" t="s">
        <v>1209</v>
      </c>
      <c r="E15" s="66" t="str">
        <f>CONCATENATE(Tabela132[[#This Row],[TRAMITE_SETOR]],"_Atualiz")</f>
        <v>CLC_Atualiz</v>
      </c>
      <c r="F15" s="35" t="s">
        <v>911</v>
      </c>
      <c r="G15" s="35"/>
      <c r="H15" s="46">
        <v>42164.632638888892</v>
      </c>
      <c r="I15" s="46">
        <v>42164.70416666667</v>
      </c>
      <c r="J15" s="45" t="s">
        <v>21</v>
      </c>
      <c r="K15" s="37">
        <f t="shared" si="0"/>
        <v>7.1527777778101154E-2</v>
      </c>
      <c r="L15" s="38">
        <f t="shared" si="1"/>
        <v>7.1527777778101154E-2</v>
      </c>
      <c r="M15" s="166">
        <f>NETWORKDAYS.INTL(DATE(YEAR(H15),MONTH(I15),DAY(H15)),DATE(YEAR(I15),MONTH(I15),DAY(I15)),1,LISTAFERIADOS!$B$2:$B$194)</f>
        <v>1</v>
      </c>
      <c r="N15" s="170" t="str">
        <f>CONCATENATE(HOUR(Tabela132[[#This Row],[DATA INICIO]]),":",MINUTE(Tabela132[[#This Row],[DATA INICIO]]))</f>
        <v>15:11</v>
      </c>
      <c r="O15" s="175" t="str">
        <f>CONCATENATE(HOUR(Tabela132[[#This Row],[DATA FIM]]),":",MINUTE(Tabela132[[#This Row],[DATA FIM]]))</f>
        <v>16:54</v>
      </c>
      <c r="P15"/>
    </row>
    <row r="16" spans="1:19" ht="25.5" customHeight="1" x14ac:dyDescent="0.25">
      <c r="A16" s="44" t="s">
        <v>6</v>
      </c>
      <c r="B16" s="45" t="s">
        <v>9</v>
      </c>
      <c r="C16" s="34" t="s">
        <v>8</v>
      </c>
      <c r="D16" s="66" t="s">
        <v>1210</v>
      </c>
      <c r="E16" s="66" t="str">
        <f>CONCATENATE(Tabela132[[#This Row],[TRAMITE_SETOR]],"_Atualiz")</f>
        <v>SC_Atualiz</v>
      </c>
      <c r="F16" s="35" t="s">
        <v>912</v>
      </c>
      <c r="G16" s="35"/>
      <c r="H16" s="46">
        <v>42164.70416666667</v>
      </c>
      <c r="I16" s="46">
        <v>42170.758333333331</v>
      </c>
      <c r="J16" s="45" t="s">
        <v>22</v>
      </c>
      <c r="K16" s="37">
        <f t="shared" si="0"/>
        <v>6.054166666661331</v>
      </c>
      <c r="L16" s="38">
        <f t="shared" si="1"/>
        <v>6.054166666661331</v>
      </c>
      <c r="M16" s="166">
        <f>NETWORKDAYS.INTL(DATE(YEAR(H16),MONTH(I16),DAY(H16)),DATE(YEAR(I16),MONTH(I16),DAY(I16)),1,LISTAFERIADOS!$B$2:$B$194)</f>
        <v>5</v>
      </c>
      <c r="N16" s="170" t="str">
        <f>CONCATENATE(HOUR(Tabela132[[#This Row],[DATA INICIO]]),":",MINUTE(Tabela132[[#This Row],[DATA INICIO]]))</f>
        <v>16:54</v>
      </c>
      <c r="O16" s="175" t="str">
        <f>CONCATENATE(HOUR(Tabela132[[#This Row],[DATA FIM]]),":",MINUTE(Tabela132[[#This Row],[DATA FIM]]))</f>
        <v>18:12</v>
      </c>
      <c r="P16"/>
    </row>
    <row r="17" spans="1:18" ht="25.5" customHeight="1" x14ac:dyDescent="0.25">
      <c r="A17" s="44" t="s">
        <v>6</v>
      </c>
      <c r="B17" s="45" t="s">
        <v>9</v>
      </c>
      <c r="C17" s="34" t="s">
        <v>8</v>
      </c>
      <c r="D17" s="66" t="s">
        <v>1209</v>
      </c>
      <c r="E17" s="66" t="str">
        <f>CONCATENATE(Tabela132[[#This Row],[TRAMITE_SETOR]],"_Atualiz")</f>
        <v>CLC_Atualiz</v>
      </c>
      <c r="F17" s="35" t="s">
        <v>911</v>
      </c>
      <c r="G17" s="35"/>
      <c r="H17" s="46">
        <v>42170.758333333331</v>
      </c>
      <c r="I17" s="46">
        <v>42171.644444444442</v>
      </c>
      <c r="J17" s="45" t="s">
        <v>23</v>
      </c>
      <c r="K17" s="37">
        <f t="shared" si="0"/>
        <v>0.88611111111094942</v>
      </c>
      <c r="L17" s="38">
        <f t="shared" si="1"/>
        <v>0.88611111111094942</v>
      </c>
      <c r="M17" s="166">
        <f>NETWORKDAYS.INTL(DATE(YEAR(H17),MONTH(I17),DAY(H17)),DATE(YEAR(I17),MONTH(I17),DAY(I17)),1,LISTAFERIADOS!$B$2:$B$194)</f>
        <v>2</v>
      </c>
      <c r="N17" s="170" t="str">
        <f>CONCATENATE(HOUR(Tabela132[[#This Row],[DATA INICIO]]),":",MINUTE(Tabela132[[#This Row],[DATA INICIO]]))</f>
        <v>18:12</v>
      </c>
      <c r="O17" s="175" t="str">
        <f>CONCATENATE(HOUR(Tabela132[[#This Row],[DATA FIM]]),":",MINUTE(Tabela132[[#This Row],[DATA FIM]]))</f>
        <v>15:28</v>
      </c>
      <c r="P17"/>
    </row>
    <row r="18" spans="1:18" ht="25.5" customHeight="1" x14ac:dyDescent="0.25">
      <c r="A18" s="44" t="s">
        <v>6</v>
      </c>
      <c r="B18" s="45" t="s">
        <v>9</v>
      </c>
      <c r="C18" s="34" t="s">
        <v>8</v>
      </c>
      <c r="D18" s="66" t="s">
        <v>1211</v>
      </c>
      <c r="E18" s="66" t="str">
        <f>CONCATENATE(Tabela132[[#This Row],[TRAMITE_SETOR]],"_Atualiz")</f>
        <v>SCON_Atualiz</v>
      </c>
      <c r="F18" s="35" t="s">
        <v>913</v>
      </c>
      <c r="G18" s="35"/>
      <c r="H18" s="46">
        <v>42171.644444444442</v>
      </c>
      <c r="I18" s="46">
        <v>42172.765972222223</v>
      </c>
      <c r="J18" s="45" t="s">
        <v>24</v>
      </c>
      <c r="K18" s="37">
        <f t="shared" si="0"/>
        <v>1.1215277777810115</v>
      </c>
      <c r="L18" s="38">
        <f t="shared" si="1"/>
        <v>1.1215277777810115</v>
      </c>
      <c r="M18" s="166">
        <f>NETWORKDAYS.INTL(DATE(YEAR(H18),MONTH(I18),DAY(H18)),DATE(YEAR(I18),MONTH(I18),DAY(I18)),1,LISTAFERIADOS!$B$2:$B$194)</f>
        <v>2</v>
      </c>
      <c r="N18" s="170" t="str">
        <f>CONCATENATE(HOUR(Tabela132[[#This Row],[DATA INICIO]]),":",MINUTE(Tabela132[[#This Row],[DATA INICIO]]))</f>
        <v>15:28</v>
      </c>
      <c r="O18" s="167">
        <v>0.64444444444444449</v>
      </c>
      <c r="P18" s="167">
        <v>0.79166666666666663</v>
      </c>
      <c r="Q18" s="167">
        <f>P18-O18</f>
        <v>0.14722222222222214</v>
      </c>
      <c r="R18" s="167">
        <f>Q1-P18 +R1</f>
        <v>0.20833333333333337</v>
      </c>
    </row>
    <row r="19" spans="1:18" ht="25.5" customHeight="1" x14ac:dyDescent="0.25">
      <c r="A19" s="44" t="s">
        <v>6</v>
      </c>
      <c r="B19" s="45" t="s">
        <v>9</v>
      </c>
      <c r="C19" s="34" t="s">
        <v>8</v>
      </c>
      <c r="D19" s="66" t="s">
        <v>1204</v>
      </c>
      <c r="E19" s="66" t="str">
        <f>CONCATENATE(Tabela132[[#This Row],[TRAMITE_SETOR]],"_Atualiz")</f>
        <v>CIP_Atualiz</v>
      </c>
      <c r="F19" s="35" t="s">
        <v>884</v>
      </c>
      <c r="G19" s="90" t="s">
        <v>1105</v>
      </c>
      <c r="H19" s="46">
        <v>42172.765972222223</v>
      </c>
      <c r="I19" s="46">
        <v>42173.723611111112</v>
      </c>
      <c r="J19" s="45" t="s">
        <v>25</v>
      </c>
      <c r="K19" s="37">
        <f t="shared" si="0"/>
        <v>0.95763888888905058</v>
      </c>
      <c r="L19" s="38">
        <f t="shared" si="1"/>
        <v>0.95763888888905058</v>
      </c>
      <c r="M19" s="166">
        <f>NETWORKDAYS.INTL(DATE(YEAR(H19),MONTH(I19),DAY(H19)),DATE(YEAR(I19),MONTH(I19),DAY(I19)),1,LISTAFERIADOS!$B$2:$B$194)</f>
        <v>2</v>
      </c>
      <c r="N19" s="170" t="str">
        <f>CONCATENATE(HOUR(Tabela132[[#This Row],[DATA INICIO]]),":",MINUTE(Tabela132[[#This Row],[DATA INICIO]]))</f>
        <v>18:23</v>
      </c>
      <c r="P19"/>
    </row>
    <row r="20" spans="1:18" ht="25.5" customHeight="1" x14ac:dyDescent="0.25">
      <c r="A20" s="44" t="s">
        <v>6</v>
      </c>
      <c r="B20" s="45" t="s">
        <v>9</v>
      </c>
      <c r="C20" s="34" t="s">
        <v>8</v>
      </c>
      <c r="D20" s="66" t="s">
        <v>1206</v>
      </c>
      <c r="E20" s="66" t="str">
        <f>CONCATENATE(Tabela132[[#This Row],[TRAMITE_SETOR]],"_Atualiz")</f>
        <v>SPO_Atualiz</v>
      </c>
      <c r="F20" s="35" t="s">
        <v>908</v>
      </c>
      <c r="G20" s="35"/>
      <c r="H20" s="46">
        <v>42173.723611111112</v>
      </c>
      <c r="I20" s="46">
        <v>42173.806944444441</v>
      </c>
      <c r="J20" s="45" t="s">
        <v>26</v>
      </c>
      <c r="K20" s="37">
        <f t="shared" si="0"/>
        <v>8.3333333328482695E-2</v>
      </c>
      <c r="L20" s="38">
        <f t="shared" si="1"/>
        <v>8.3333333328482695E-2</v>
      </c>
      <c r="M20" s="166">
        <f>NETWORKDAYS.INTL(DATE(YEAR(H20),MONTH(I20),DAY(H20)),DATE(YEAR(I20),MONTH(I20),DAY(I20)),1,LISTAFERIADOS!$B$2:$B$194)</f>
        <v>1</v>
      </c>
      <c r="N20" s="170" t="str">
        <f>CONCATENATE(HOUR(Tabela132[[#This Row],[DATA INICIO]]),":",MINUTE(Tabela132[[#This Row],[DATA INICIO]]))</f>
        <v>17:22</v>
      </c>
      <c r="P20"/>
    </row>
    <row r="21" spans="1:18" ht="25.5" customHeight="1" x14ac:dyDescent="0.25">
      <c r="A21" s="44" t="s">
        <v>6</v>
      </c>
      <c r="B21" s="45" t="s">
        <v>9</v>
      </c>
      <c r="C21" s="34" t="s">
        <v>8</v>
      </c>
      <c r="D21" s="66" t="s">
        <v>1207</v>
      </c>
      <c r="E21" s="66" t="str">
        <f>CONCATENATE(Tabela132[[#This Row],[TRAMITE_SETOR]],"_Atualiz")</f>
        <v>CO_Atualiz</v>
      </c>
      <c r="F21" s="35" t="s">
        <v>909</v>
      </c>
      <c r="G21" s="35"/>
      <c r="H21" s="46">
        <v>42173.806944444441</v>
      </c>
      <c r="I21" s="46">
        <v>42174.541666666664</v>
      </c>
      <c r="J21" s="45" t="s">
        <v>27</v>
      </c>
      <c r="K21" s="37">
        <f t="shared" si="0"/>
        <v>0.73472222222335404</v>
      </c>
      <c r="L21" s="38">
        <f t="shared" si="1"/>
        <v>0.73472222222335404</v>
      </c>
      <c r="M21" s="166">
        <f>NETWORKDAYS.INTL(DATE(YEAR(H21),MONTH(I21),DAY(H21)),DATE(YEAR(I21),MONTH(I21),DAY(I21)),1,LISTAFERIADOS!$B$2:$B$194)</f>
        <v>2</v>
      </c>
      <c r="N21" s="170" t="str">
        <f>CONCATENATE(HOUR(Tabela132[[#This Row],[DATA INICIO]]),":",MINUTE(Tabela132[[#This Row],[DATA INICIO]]))</f>
        <v>19:22</v>
      </c>
      <c r="P21"/>
    </row>
    <row r="22" spans="1:18" ht="25.5" customHeight="1" x14ac:dyDescent="0.25">
      <c r="A22" s="44" t="s">
        <v>6</v>
      </c>
      <c r="B22" s="45" t="s">
        <v>9</v>
      </c>
      <c r="C22" s="34" t="s">
        <v>8</v>
      </c>
      <c r="D22" s="66" t="s">
        <v>1208</v>
      </c>
      <c r="E22" s="66" t="str">
        <f>CONCATENATE(Tabela132[[#This Row],[TRAMITE_SETOR]],"_Atualiz")</f>
        <v>SECOFC_Atualiz</v>
      </c>
      <c r="F22" s="35" t="s">
        <v>910</v>
      </c>
      <c r="G22" s="35"/>
      <c r="H22" s="46">
        <v>42174.541666666664</v>
      </c>
      <c r="I22" s="46">
        <v>42174.590277777781</v>
      </c>
      <c r="J22" s="45" t="s">
        <v>20</v>
      </c>
      <c r="K22" s="37">
        <f t="shared" si="0"/>
        <v>4.8611111116770189E-2</v>
      </c>
      <c r="L22" s="38">
        <f t="shared" si="1"/>
        <v>4.8611111116770189E-2</v>
      </c>
      <c r="M22" s="166">
        <f>NETWORKDAYS.INTL(DATE(YEAR(H22),MONTH(I22),DAY(H22)),DATE(YEAR(I22),MONTH(I22),DAY(I22)),1,LISTAFERIADOS!$B$2:$B$194)</f>
        <v>1</v>
      </c>
      <c r="N22" s="170" t="str">
        <f>CONCATENATE(HOUR(Tabela132[[#This Row],[DATA INICIO]]),":",MINUTE(Tabela132[[#This Row],[DATA INICIO]]))</f>
        <v>13:0</v>
      </c>
      <c r="P22"/>
    </row>
    <row r="23" spans="1:18" ht="25.5" customHeight="1" x14ac:dyDescent="0.25">
      <c r="A23" s="44" t="s">
        <v>6</v>
      </c>
      <c r="B23" s="45" t="s">
        <v>9</v>
      </c>
      <c r="C23" s="34" t="s">
        <v>8</v>
      </c>
      <c r="D23" s="66" t="s">
        <v>1209</v>
      </c>
      <c r="E23" s="66" t="str">
        <f>CONCATENATE(Tabela132[[#This Row],[TRAMITE_SETOR]],"_Atualiz")</f>
        <v>CLC_Atualiz</v>
      </c>
      <c r="F23" s="35" t="s">
        <v>911</v>
      </c>
      <c r="G23" s="35"/>
      <c r="H23" s="46">
        <v>42174.590277777781</v>
      </c>
      <c r="I23" s="46">
        <v>42174.665972222225</v>
      </c>
      <c r="J23" s="45" t="s">
        <v>21</v>
      </c>
      <c r="K23" s="37">
        <f t="shared" si="0"/>
        <v>7.5694444443797693E-2</v>
      </c>
      <c r="L23" s="38">
        <f t="shared" si="1"/>
        <v>7.5694444443797693E-2</v>
      </c>
      <c r="M23" s="166">
        <f>NETWORKDAYS.INTL(DATE(YEAR(H23),MONTH(I23),DAY(H23)),DATE(YEAR(I23),MONTH(I23),DAY(I23)),1,LISTAFERIADOS!$B$2:$B$194)</f>
        <v>1</v>
      </c>
      <c r="N23" s="170" t="str">
        <f>CONCATENATE(HOUR(Tabela132[[#This Row],[DATA INICIO]]),":",MINUTE(Tabela132[[#This Row],[DATA INICIO]]))</f>
        <v>14:10</v>
      </c>
      <c r="P23"/>
    </row>
    <row r="24" spans="1:18" ht="25.5" customHeight="1" x14ac:dyDescent="0.25">
      <c r="A24" s="44" t="s">
        <v>6</v>
      </c>
      <c r="B24" s="45" t="s">
        <v>9</v>
      </c>
      <c r="C24" s="34" t="s">
        <v>8</v>
      </c>
      <c r="D24" s="66" t="s">
        <v>1210</v>
      </c>
      <c r="E24" s="66" t="str">
        <f>CONCATENATE(Tabela132[[#This Row],[TRAMITE_SETOR]],"_Atualiz")</f>
        <v>SC_Atualiz</v>
      </c>
      <c r="F24" s="35" t="s">
        <v>912</v>
      </c>
      <c r="G24" s="35"/>
      <c r="H24" s="46">
        <v>42174.665972222225</v>
      </c>
      <c r="I24" s="46">
        <v>42186.616666666669</v>
      </c>
      <c r="J24" s="45" t="s">
        <v>28</v>
      </c>
      <c r="K24" s="37">
        <f t="shared" si="0"/>
        <v>11.950694444443798</v>
      </c>
      <c r="L24" s="38">
        <f t="shared" si="1"/>
        <v>11.950694444443798</v>
      </c>
      <c r="M24" s="166">
        <f>NETWORKDAYS.INTL(DATE(YEAR(H24),MONTH(I24),DAY(H24)),DATE(YEAR(I24),MONTH(I24),DAY(I24)),1,LISTAFERIADOS!$B$2:$B$194)</f>
        <v>-13</v>
      </c>
      <c r="N24" s="170" t="str">
        <f>CONCATENATE(HOUR(Tabela132[[#This Row],[DATA INICIO]]),":",MINUTE(Tabela132[[#This Row],[DATA INICIO]]))</f>
        <v>15:59</v>
      </c>
      <c r="P24"/>
    </row>
    <row r="25" spans="1:18" ht="25.5" customHeight="1" x14ac:dyDescent="0.25">
      <c r="A25" s="44" t="s">
        <v>6</v>
      </c>
      <c r="B25" s="45" t="s">
        <v>9</v>
      </c>
      <c r="C25" s="34" t="s">
        <v>8</v>
      </c>
      <c r="D25" s="66" t="s">
        <v>1209</v>
      </c>
      <c r="E25" s="66" t="str">
        <f>CONCATENATE(Tabela132[[#This Row],[TRAMITE_SETOR]],"_Atualiz")</f>
        <v>CLC_Atualiz</v>
      </c>
      <c r="F25" s="35" t="s">
        <v>911</v>
      </c>
      <c r="G25" s="35"/>
      <c r="H25" s="46">
        <v>42186.616666666669</v>
      </c>
      <c r="I25" s="46">
        <v>42186.783333333333</v>
      </c>
      <c r="J25" s="45" t="s">
        <v>29</v>
      </c>
      <c r="K25" s="37">
        <f t="shared" si="0"/>
        <v>0.16666666666424135</v>
      </c>
      <c r="L25" s="38">
        <f t="shared" si="1"/>
        <v>0.16666666666424135</v>
      </c>
      <c r="M25" s="166">
        <f>NETWORKDAYS.INTL(DATE(YEAR(H25),MONTH(I25),DAY(H25)),DATE(YEAR(I25),MONTH(I25),DAY(I25)),1,LISTAFERIADOS!$B$2:$B$194)</f>
        <v>1</v>
      </c>
      <c r="N25" s="170" t="str">
        <f>CONCATENATE(HOUR(Tabela132[[#This Row],[DATA INICIO]]),":",MINUTE(Tabela132[[#This Row],[DATA INICIO]]))</f>
        <v>14:48</v>
      </c>
      <c r="P25"/>
    </row>
    <row r="26" spans="1:18" ht="25.5" customHeight="1" x14ac:dyDescent="0.25">
      <c r="A26" s="44" t="s">
        <v>6</v>
      </c>
      <c r="B26" s="45" t="s">
        <v>9</v>
      </c>
      <c r="C26" s="34" t="s">
        <v>8</v>
      </c>
      <c r="D26" s="66" t="s">
        <v>1211</v>
      </c>
      <c r="E26" s="66" t="str">
        <f>CONCATENATE(Tabela132[[#This Row],[TRAMITE_SETOR]],"_Atualiz")</f>
        <v>SCON_Atualiz</v>
      </c>
      <c r="F26" s="35" t="s">
        <v>913</v>
      </c>
      <c r="G26" s="35"/>
      <c r="H26" s="46">
        <v>42186.783333333333</v>
      </c>
      <c r="I26" s="46">
        <v>42193.611111111109</v>
      </c>
      <c r="J26" s="45" t="s">
        <v>30</v>
      </c>
      <c r="K26" s="37">
        <f t="shared" si="0"/>
        <v>6.827777777776646</v>
      </c>
      <c r="L26" s="38">
        <f t="shared" si="1"/>
        <v>6.827777777776646</v>
      </c>
      <c r="M26" s="166">
        <f>NETWORKDAYS.INTL(DATE(YEAR(H26),MONTH(I26),DAY(H26)),DATE(YEAR(I26),MONTH(I26),DAY(I26)),1,LISTAFERIADOS!$B$2:$B$194)</f>
        <v>6</v>
      </c>
      <c r="N26" s="170" t="str">
        <f>CONCATENATE(HOUR(Tabela132[[#This Row],[DATA INICIO]]),":",MINUTE(Tabela132[[#This Row],[DATA INICIO]]))</f>
        <v>18:48</v>
      </c>
      <c r="P26"/>
    </row>
    <row r="27" spans="1:18" ht="25.5" customHeight="1" x14ac:dyDescent="0.25">
      <c r="A27" s="44" t="s">
        <v>6</v>
      </c>
      <c r="B27" s="45" t="s">
        <v>9</v>
      </c>
      <c r="C27" s="34" t="s">
        <v>8</v>
      </c>
      <c r="D27" s="66" t="s">
        <v>1209</v>
      </c>
      <c r="E27" s="66" t="str">
        <f>CONCATENATE(Tabela132[[#This Row],[TRAMITE_SETOR]],"_Atualiz")</f>
        <v>CLC_Atualiz</v>
      </c>
      <c r="F27" s="35" t="s">
        <v>911</v>
      </c>
      <c r="G27" s="35"/>
      <c r="H27" s="46">
        <v>42193.611111111109</v>
      </c>
      <c r="I27" s="46">
        <v>42194.566666666666</v>
      </c>
      <c r="J27" s="45" t="s">
        <v>31</v>
      </c>
      <c r="K27" s="37">
        <f t="shared" si="0"/>
        <v>0.95555555555620231</v>
      </c>
      <c r="L27" s="38">
        <f t="shared" si="1"/>
        <v>0.95555555555620231</v>
      </c>
      <c r="M27" s="166">
        <f>NETWORKDAYS.INTL(DATE(YEAR(H27),MONTH(I27),DAY(H27)),DATE(YEAR(I27),MONTH(I27),DAY(I27)),1,LISTAFERIADOS!$B$2:$B$194)</f>
        <v>2</v>
      </c>
      <c r="N27" s="170" t="str">
        <f>CONCATENATE(HOUR(Tabela132[[#This Row],[DATA INICIO]]),":",MINUTE(Tabela132[[#This Row],[DATA INICIO]]))</f>
        <v>14:40</v>
      </c>
      <c r="P27"/>
    </row>
    <row r="28" spans="1:18" ht="25.5" customHeight="1" x14ac:dyDescent="0.25">
      <c r="A28" s="44" t="s">
        <v>6</v>
      </c>
      <c r="B28" s="45" t="s">
        <v>9</v>
      </c>
      <c r="C28" s="34" t="s">
        <v>8</v>
      </c>
      <c r="D28" s="66" t="s">
        <v>1205</v>
      </c>
      <c r="E28" s="66" t="str">
        <f>CONCATENATE(Tabela132[[#This Row],[TRAMITE_SETOR]],"_Atualiz")</f>
        <v>SECADM_Atualiz</v>
      </c>
      <c r="F28" s="35" t="s">
        <v>907</v>
      </c>
      <c r="G28" s="35"/>
      <c r="H28" s="46">
        <v>42194.566666666666</v>
      </c>
      <c r="I28" s="46">
        <v>42194.676388888889</v>
      </c>
      <c r="J28" s="45" t="s">
        <v>32</v>
      </c>
      <c r="K28" s="37">
        <f t="shared" si="0"/>
        <v>0.10972222222335404</v>
      </c>
      <c r="L28" s="38">
        <f t="shared" si="1"/>
        <v>0.10972222222335404</v>
      </c>
      <c r="M28" s="166">
        <f>NETWORKDAYS.INTL(DATE(YEAR(H28),MONTH(I28),DAY(H28)),DATE(YEAR(I28),MONTH(I28),DAY(I28)),1,LISTAFERIADOS!$B$2:$B$194)</f>
        <v>1</v>
      </c>
      <c r="N28" s="170" t="str">
        <f>CONCATENATE(HOUR(Tabela132[[#This Row],[DATA INICIO]]),":",MINUTE(Tabela132[[#This Row],[DATA INICIO]]))</f>
        <v>13:36</v>
      </c>
      <c r="P28"/>
    </row>
    <row r="29" spans="1:18" ht="25.5" customHeight="1" x14ac:dyDescent="0.25">
      <c r="A29" s="44" t="s">
        <v>6</v>
      </c>
      <c r="B29" s="45" t="s">
        <v>9</v>
      </c>
      <c r="C29" s="34" t="s">
        <v>8</v>
      </c>
      <c r="D29" s="66" t="s">
        <v>1211</v>
      </c>
      <c r="E29" s="66" t="str">
        <f>CONCATENATE(Tabela132[[#This Row],[TRAMITE_SETOR]],"_Atualiz")</f>
        <v>SCON_Atualiz</v>
      </c>
      <c r="F29" s="35" t="s">
        <v>913</v>
      </c>
      <c r="G29" s="35"/>
      <c r="H29" s="46">
        <v>42194.676388888889</v>
      </c>
      <c r="I29" s="46">
        <v>42195.614583333336</v>
      </c>
      <c r="J29" s="45" t="s">
        <v>33</v>
      </c>
      <c r="K29" s="37">
        <f t="shared" si="0"/>
        <v>0.93819444444670808</v>
      </c>
      <c r="L29" s="38">
        <f t="shared" si="1"/>
        <v>0.93819444444670808</v>
      </c>
      <c r="M29" s="166">
        <f>NETWORKDAYS.INTL(DATE(YEAR(H29),MONTH(I29),DAY(H29)),DATE(YEAR(I29),MONTH(I29),DAY(I29)),1,LISTAFERIADOS!$B$2:$B$194)</f>
        <v>2</v>
      </c>
      <c r="N29" s="170" t="str">
        <f>CONCATENATE(HOUR(Tabela132[[#This Row],[DATA INICIO]]),":",MINUTE(Tabela132[[#This Row],[DATA INICIO]]))</f>
        <v>16:14</v>
      </c>
      <c r="P29"/>
    </row>
    <row r="30" spans="1:18" ht="25.5" customHeight="1" x14ac:dyDescent="0.25">
      <c r="A30" s="44" t="s">
        <v>6</v>
      </c>
      <c r="B30" s="45" t="s">
        <v>9</v>
      </c>
      <c r="C30" s="34" t="s">
        <v>8</v>
      </c>
      <c r="D30" s="66" t="s">
        <v>1205</v>
      </c>
      <c r="E30" s="66" t="str">
        <f>CONCATENATE(Tabela132[[#This Row],[TRAMITE_SETOR]],"_Atualiz")</f>
        <v>SECADM_Atualiz</v>
      </c>
      <c r="F30" s="35" t="s">
        <v>907</v>
      </c>
      <c r="G30" s="35"/>
      <c r="H30" s="46">
        <v>42195.614583333336</v>
      </c>
      <c r="I30" s="46">
        <v>42195.734027777777</v>
      </c>
      <c r="J30" s="45" t="s">
        <v>33</v>
      </c>
      <c r="K30" s="37">
        <f t="shared" si="0"/>
        <v>0.11944444444088731</v>
      </c>
      <c r="L30" s="38">
        <f t="shared" si="1"/>
        <v>0.11944444444088731</v>
      </c>
      <c r="M30" s="166">
        <f>NETWORKDAYS.INTL(DATE(YEAR(H30),MONTH(I30),DAY(H30)),DATE(YEAR(I30),MONTH(I30),DAY(I30)),1,LISTAFERIADOS!$B$2:$B$194)</f>
        <v>1</v>
      </c>
      <c r="N30" s="170" t="str">
        <f>CONCATENATE(HOUR(Tabela132[[#This Row],[DATA INICIO]]),":",MINUTE(Tabela132[[#This Row],[DATA INICIO]]))</f>
        <v>14:45</v>
      </c>
      <c r="P30"/>
    </row>
    <row r="31" spans="1:18" ht="25.5" customHeight="1" x14ac:dyDescent="0.25">
      <c r="A31" s="44" t="s">
        <v>6</v>
      </c>
      <c r="B31" s="45" t="s">
        <v>9</v>
      </c>
      <c r="C31" s="34" t="s">
        <v>8</v>
      </c>
      <c r="D31" s="66" t="s">
        <v>1212</v>
      </c>
      <c r="E31" s="66" t="str">
        <f>CONCATENATE(Tabela132[[#This Row],[TRAMITE_SETOR]],"_Atualiz")</f>
        <v>CPL_Atualiz</v>
      </c>
      <c r="F31" s="35" t="s">
        <v>914</v>
      </c>
      <c r="G31" s="35"/>
      <c r="H31" s="46">
        <v>42195.734027777777</v>
      </c>
      <c r="I31" s="46">
        <v>42198.743055555555</v>
      </c>
      <c r="J31" s="45" t="s">
        <v>34</v>
      </c>
      <c r="K31" s="37">
        <f t="shared" si="0"/>
        <v>3.0090277777781012</v>
      </c>
      <c r="L31" s="38">
        <f t="shared" si="1"/>
        <v>3.0090277777781012</v>
      </c>
      <c r="M31" s="166">
        <f>NETWORKDAYS.INTL(DATE(YEAR(H31),MONTH(I31),DAY(H31)),DATE(YEAR(I31),MONTH(I31),DAY(I31)),1,LISTAFERIADOS!$B$2:$B$194)</f>
        <v>2</v>
      </c>
      <c r="N31" s="170" t="str">
        <f>CONCATENATE(HOUR(Tabela132[[#This Row],[DATA INICIO]]),":",MINUTE(Tabela132[[#This Row],[DATA INICIO]]))</f>
        <v>17:37</v>
      </c>
      <c r="P31"/>
    </row>
    <row r="32" spans="1:18" ht="25.5" customHeight="1" x14ac:dyDescent="0.25">
      <c r="A32" s="44" t="s">
        <v>6</v>
      </c>
      <c r="B32" s="45" t="s">
        <v>9</v>
      </c>
      <c r="C32" s="34" t="s">
        <v>8</v>
      </c>
      <c r="D32" s="66" t="s">
        <v>1213</v>
      </c>
      <c r="E32" s="66" t="str">
        <f>CONCATENATE(Tabela132[[#This Row],[TRAMITE_SETOR]],"_Atualiz")</f>
        <v>ASSDG_Atualiz</v>
      </c>
      <c r="F32" s="35" t="s">
        <v>915</v>
      </c>
      <c r="G32" s="35"/>
      <c r="H32" s="46">
        <v>42198.743055555555</v>
      </c>
      <c r="I32" s="46">
        <v>42198.818055555559</v>
      </c>
      <c r="J32" s="45" t="s">
        <v>35</v>
      </c>
      <c r="K32" s="37">
        <f t="shared" si="0"/>
        <v>7.5000000004365575E-2</v>
      </c>
      <c r="L32" s="38">
        <f t="shared" si="1"/>
        <v>7.5000000004365575E-2</v>
      </c>
      <c r="M32" s="166">
        <f>NETWORKDAYS.INTL(DATE(YEAR(H32),MONTH(I32),DAY(H32)),DATE(YEAR(I32),MONTH(I32),DAY(I32)),1,LISTAFERIADOS!$B$2:$B$194)</f>
        <v>1</v>
      </c>
      <c r="N32" s="170" t="str">
        <f>CONCATENATE(HOUR(Tabela132[[#This Row],[DATA INICIO]]),":",MINUTE(Tabela132[[#This Row],[DATA INICIO]]))</f>
        <v>17:50</v>
      </c>
      <c r="P32"/>
    </row>
    <row r="33" spans="1:16" ht="25.5" customHeight="1" x14ac:dyDescent="0.25">
      <c r="A33" s="44" t="s">
        <v>6</v>
      </c>
      <c r="B33" s="45" t="s">
        <v>9</v>
      </c>
      <c r="C33" s="34" t="s">
        <v>8</v>
      </c>
      <c r="D33" s="66" t="s">
        <v>1205</v>
      </c>
      <c r="E33" s="66" t="str">
        <f>CONCATENATE(Tabela132[[#This Row],[TRAMITE_SETOR]],"_Atualiz")</f>
        <v>SECADM_Atualiz</v>
      </c>
      <c r="F33" s="35" t="s">
        <v>907</v>
      </c>
      <c r="G33" s="35"/>
      <c r="H33" s="46">
        <v>42198.818055555559</v>
      </c>
      <c r="I33" s="46">
        <v>42199.743750000001</v>
      </c>
      <c r="J33" s="45" t="s">
        <v>36</v>
      </c>
      <c r="K33" s="37">
        <f t="shared" si="0"/>
        <v>0.9256944444423425</v>
      </c>
      <c r="L33" s="38">
        <f t="shared" si="1"/>
        <v>0.9256944444423425</v>
      </c>
      <c r="M33" s="166">
        <f>NETWORKDAYS.INTL(DATE(YEAR(H33),MONTH(I33),DAY(H33)),DATE(YEAR(I33),MONTH(I33),DAY(I33)),1,LISTAFERIADOS!$B$2:$B$194)</f>
        <v>2</v>
      </c>
      <c r="N33" s="170" t="str">
        <f>CONCATENATE(HOUR(Tabela132[[#This Row],[DATA INICIO]]),":",MINUTE(Tabela132[[#This Row],[DATA INICIO]]))</f>
        <v>19:38</v>
      </c>
      <c r="P33"/>
    </row>
    <row r="34" spans="1:16" ht="25.5" customHeight="1" x14ac:dyDescent="0.25">
      <c r="A34" s="44" t="s">
        <v>6</v>
      </c>
      <c r="B34" s="45" t="s">
        <v>9</v>
      </c>
      <c r="C34" s="34" t="s">
        <v>8</v>
      </c>
      <c r="D34" s="66" t="s">
        <v>1213</v>
      </c>
      <c r="E34" s="66" t="str">
        <f>CONCATENATE(Tabela132[[#This Row],[TRAMITE_SETOR]],"_Atualiz")</f>
        <v>ASSDG_Atualiz</v>
      </c>
      <c r="F34" s="35" t="s">
        <v>915</v>
      </c>
      <c r="G34" s="35"/>
      <c r="H34" s="46">
        <v>42199.743750000001</v>
      </c>
      <c r="I34" s="46">
        <v>42206.700694444444</v>
      </c>
      <c r="J34" s="45" t="s">
        <v>37</v>
      </c>
      <c r="K34" s="37">
        <f t="shared" si="0"/>
        <v>6.9569444444423425</v>
      </c>
      <c r="L34" s="38">
        <f t="shared" si="1"/>
        <v>6.9569444444423425</v>
      </c>
      <c r="M34" s="166">
        <f>NETWORKDAYS.INTL(DATE(YEAR(H34),MONTH(I34),DAY(H34)),DATE(YEAR(I34),MONTH(I34),DAY(I34)),1,LISTAFERIADOS!$B$2:$B$194)</f>
        <v>6</v>
      </c>
      <c r="N34" s="170" t="str">
        <f>CONCATENATE(HOUR(Tabela132[[#This Row],[DATA INICIO]]),":",MINUTE(Tabela132[[#This Row],[DATA INICIO]]))</f>
        <v>17:51</v>
      </c>
      <c r="P34"/>
    </row>
    <row r="35" spans="1:16" ht="25.5" customHeight="1" x14ac:dyDescent="0.25">
      <c r="A35" s="44" t="s">
        <v>6</v>
      </c>
      <c r="B35" s="45" t="s">
        <v>9</v>
      </c>
      <c r="C35" s="34" t="s">
        <v>8</v>
      </c>
      <c r="D35" s="66" t="s">
        <v>1202</v>
      </c>
      <c r="E35" s="66" t="str">
        <f>CONCATENATE(Tabela132[[#This Row],[TRAMITE_SETOR]],"_Atualiz")</f>
        <v>DG_Atualiz</v>
      </c>
      <c r="F35" s="35" t="s">
        <v>905</v>
      </c>
      <c r="G35" s="35"/>
      <c r="H35" s="46">
        <v>42206.700694444444</v>
      </c>
      <c r="I35" s="46">
        <v>42206.811111111114</v>
      </c>
      <c r="J35" s="45" t="s">
        <v>38</v>
      </c>
      <c r="K35" s="37">
        <f t="shared" si="0"/>
        <v>0.11041666667006211</v>
      </c>
      <c r="L35" s="38">
        <f t="shared" si="1"/>
        <v>0.11041666667006211</v>
      </c>
      <c r="M35" s="166">
        <f>NETWORKDAYS.INTL(DATE(YEAR(H35),MONTH(I35),DAY(H35)),DATE(YEAR(I35),MONTH(I35),DAY(I35)),1,LISTAFERIADOS!$B$2:$B$194)</f>
        <v>1</v>
      </c>
      <c r="N35" s="170" t="str">
        <f>CONCATENATE(HOUR(Tabela132[[#This Row],[DATA INICIO]]),":",MINUTE(Tabela132[[#This Row],[DATA INICIO]]))</f>
        <v>16:49</v>
      </c>
      <c r="P35"/>
    </row>
    <row r="36" spans="1:16" ht="25.5" customHeight="1" x14ac:dyDescent="0.25">
      <c r="A36" s="44" t="s">
        <v>6</v>
      </c>
      <c r="B36" s="45" t="s">
        <v>9</v>
      </c>
      <c r="C36" s="34" t="s">
        <v>8</v>
      </c>
      <c r="D36" s="66" t="s">
        <v>1207</v>
      </c>
      <c r="E36" s="66" t="str">
        <f>CONCATENATE(Tabela132[[#This Row],[TRAMITE_SETOR]],"_Atualiz")</f>
        <v>CO_Atualiz</v>
      </c>
      <c r="F36" s="35" t="s">
        <v>909</v>
      </c>
      <c r="G36" s="35"/>
      <c r="H36" s="46">
        <v>42206.811111111114</v>
      </c>
      <c r="I36" s="46">
        <v>42207.61041666667</v>
      </c>
      <c r="J36" s="45" t="s">
        <v>39</v>
      </c>
      <c r="K36" s="37">
        <f t="shared" si="0"/>
        <v>0.79930555555620231</v>
      </c>
      <c r="L36" s="38">
        <f t="shared" si="1"/>
        <v>0.79930555555620231</v>
      </c>
      <c r="M36" s="166">
        <f>NETWORKDAYS.INTL(DATE(YEAR(H36),MONTH(I36),DAY(H36)),DATE(YEAR(I36),MONTH(I36),DAY(I36)),1,LISTAFERIADOS!$B$2:$B$194)</f>
        <v>2</v>
      </c>
      <c r="N36" s="170" t="str">
        <f>CONCATENATE(HOUR(Tabela132[[#This Row],[DATA INICIO]]),":",MINUTE(Tabela132[[#This Row],[DATA INICIO]]))</f>
        <v>19:28</v>
      </c>
      <c r="P36"/>
    </row>
    <row r="37" spans="1:16" ht="25.5" customHeight="1" x14ac:dyDescent="0.25">
      <c r="A37" s="44" t="s">
        <v>6</v>
      </c>
      <c r="B37" s="45" t="s">
        <v>9</v>
      </c>
      <c r="C37" s="34" t="s">
        <v>8</v>
      </c>
      <c r="D37" s="66" t="s">
        <v>1214</v>
      </c>
      <c r="E37" s="66" t="str">
        <f>CONCATENATE(Tabela132[[#This Row],[TRAMITE_SETOR]],"_Atualiz")</f>
        <v>ACO_Atualiz</v>
      </c>
      <c r="F37" s="35" t="s">
        <v>916</v>
      </c>
      <c r="G37" s="35"/>
      <c r="H37" s="46">
        <v>42207.61041666667</v>
      </c>
      <c r="I37" s="46">
        <v>42208.634722222225</v>
      </c>
      <c r="J37" s="45" t="s">
        <v>40</v>
      </c>
      <c r="K37" s="37">
        <f t="shared" si="0"/>
        <v>1.0243055555547471</v>
      </c>
      <c r="L37" s="38">
        <f t="shared" si="1"/>
        <v>1.0243055555547471</v>
      </c>
      <c r="M37" s="166">
        <f>NETWORKDAYS.INTL(DATE(YEAR(H37),MONTH(I37),DAY(H37)),DATE(YEAR(I37),MONTH(I37),DAY(I37)),1,LISTAFERIADOS!$B$2:$B$194)</f>
        <v>2</v>
      </c>
      <c r="N37" s="170" t="str">
        <f>CONCATENATE(HOUR(Tabela132[[#This Row],[DATA INICIO]]),":",MINUTE(Tabela132[[#This Row],[DATA INICIO]]))</f>
        <v>14:39</v>
      </c>
      <c r="P37"/>
    </row>
    <row r="38" spans="1:16" ht="25.5" customHeight="1" x14ac:dyDescent="0.25">
      <c r="A38" s="44" t="s">
        <v>6</v>
      </c>
      <c r="B38" s="45" t="s">
        <v>9</v>
      </c>
      <c r="C38" s="34" t="s">
        <v>8</v>
      </c>
      <c r="D38" s="66" t="s">
        <v>1208</v>
      </c>
      <c r="E38" s="66" t="str">
        <f>CONCATENATE(Tabela132[[#This Row],[TRAMITE_SETOR]],"_Atualiz")</f>
        <v>SECOFC_Atualiz</v>
      </c>
      <c r="F38" s="35" t="s">
        <v>910</v>
      </c>
      <c r="G38" s="35"/>
      <c r="H38" s="46">
        <v>42208.634722222225</v>
      </c>
      <c r="I38" s="46">
        <v>42208.697222222225</v>
      </c>
      <c r="J38" s="45" t="s">
        <v>7</v>
      </c>
      <c r="K38" s="37">
        <f t="shared" si="0"/>
        <v>6.25E-2</v>
      </c>
      <c r="L38" s="38">
        <f t="shared" si="1"/>
        <v>6.25E-2</v>
      </c>
      <c r="M38" s="166">
        <f>NETWORKDAYS.INTL(DATE(YEAR(H38),MONTH(I38),DAY(H38)),DATE(YEAR(I38),MONTH(I38),DAY(I38)),1,LISTAFERIADOS!$B$2:$B$194)</f>
        <v>1</v>
      </c>
      <c r="N38" s="170" t="str">
        <f>CONCATENATE(HOUR(Tabela132[[#This Row],[DATA INICIO]]),":",MINUTE(Tabela132[[#This Row],[DATA INICIO]]))</f>
        <v>15:14</v>
      </c>
      <c r="P38"/>
    </row>
    <row r="39" spans="1:16" ht="25.5" customHeight="1" x14ac:dyDescent="0.25">
      <c r="A39" s="44" t="s">
        <v>6</v>
      </c>
      <c r="B39" s="45" t="s">
        <v>9</v>
      </c>
      <c r="C39" s="34" t="s">
        <v>8</v>
      </c>
      <c r="D39" s="66" t="s">
        <v>1202</v>
      </c>
      <c r="E39" s="66" t="str">
        <f>CONCATENATE(Tabela132[[#This Row],[TRAMITE_SETOR]],"_Atualiz")</f>
        <v>DG_Atualiz</v>
      </c>
      <c r="F39" s="35" t="s">
        <v>905</v>
      </c>
      <c r="G39" s="35"/>
      <c r="H39" s="46">
        <v>42208.634722222225</v>
      </c>
      <c r="I39" s="46">
        <v>42208.807638888888</v>
      </c>
      <c r="J39" s="45" t="s">
        <v>7</v>
      </c>
      <c r="K39" s="37">
        <f t="shared" si="0"/>
        <v>0.17291666666278616</v>
      </c>
      <c r="L39" s="38">
        <f t="shared" si="1"/>
        <v>0.17291666666278616</v>
      </c>
      <c r="M39" s="166">
        <f>NETWORKDAYS.INTL(DATE(YEAR(H39),MONTH(I39),DAY(H39)),DATE(YEAR(I39),MONTH(I39),DAY(I39)),1,LISTAFERIADOS!$B$2:$B$194)</f>
        <v>1</v>
      </c>
      <c r="N39" s="170" t="str">
        <f>CONCATENATE(HOUR(Tabela132[[#This Row],[DATA INICIO]]),":",MINUTE(Tabela132[[#This Row],[DATA INICIO]]))</f>
        <v>15:14</v>
      </c>
      <c r="P39"/>
    </row>
    <row r="40" spans="1:16" ht="25.5" customHeight="1" x14ac:dyDescent="0.25">
      <c r="A40" s="44" t="s">
        <v>6</v>
      </c>
      <c r="B40" s="45" t="s">
        <v>9</v>
      </c>
      <c r="C40" s="34" t="s">
        <v>8</v>
      </c>
      <c r="D40" s="66" t="s">
        <v>1214</v>
      </c>
      <c r="E40" s="66" t="str">
        <f>CONCATENATE(Tabela132[[#This Row],[TRAMITE_SETOR]],"_Atualiz")</f>
        <v>ACO_Atualiz</v>
      </c>
      <c r="F40" s="35" t="s">
        <v>916</v>
      </c>
      <c r="G40" s="35"/>
      <c r="H40" s="46">
        <v>42208.807638888888</v>
      </c>
      <c r="I40" s="46">
        <v>42209.598611111112</v>
      </c>
      <c r="J40" s="45" t="s">
        <v>41</v>
      </c>
      <c r="K40" s="37">
        <f t="shared" si="0"/>
        <v>0.79097222222480923</v>
      </c>
      <c r="L40" s="38">
        <f t="shared" si="1"/>
        <v>0.79097222222480923</v>
      </c>
      <c r="M40" s="166">
        <f>NETWORKDAYS.INTL(DATE(YEAR(H40),MONTH(I40),DAY(H40)),DATE(YEAR(I40),MONTH(I40),DAY(I40)),1,LISTAFERIADOS!$B$2:$B$194)</f>
        <v>2</v>
      </c>
      <c r="N40" s="170" t="str">
        <f>CONCATENATE(HOUR(Tabela132[[#This Row],[DATA INICIO]]),":",MINUTE(Tabela132[[#This Row],[DATA INICIO]]))</f>
        <v>19:23</v>
      </c>
      <c r="P40"/>
    </row>
    <row r="41" spans="1:16" ht="25.5" customHeight="1" x14ac:dyDescent="0.25">
      <c r="A41" s="44" t="s">
        <v>6</v>
      </c>
      <c r="B41" s="45" t="s">
        <v>9</v>
      </c>
      <c r="C41" s="34" t="s">
        <v>8</v>
      </c>
      <c r="D41" s="66" t="s">
        <v>1215</v>
      </c>
      <c r="E41" s="66" t="str">
        <f>CONCATENATE(Tabela132[[#This Row],[TRAMITE_SETOR]],"_Atualiz")</f>
        <v>SAEO_Atualiz</v>
      </c>
      <c r="F41" s="35" t="s">
        <v>917</v>
      </c>
      <c r="G41" s="35"/>
      <c r="H41" s="46">
        <v>42209.598611111112</v>
      </c>
      <c r="I41" s="46">
        <v>42209.738194444442</v>
      </c>
      <c r="J41" s="45" t="s">
        <v>42</v>
      </c>
      <c r="K41" s="37">
        <f t="shared" si="0"/>
        <v>0.13958333332993789</v>
      </c>
      <c r="L41" s="38">
        <f t="shared" si="1"/>
        <v>0.13958333332993789</v>
      </c>
      <c r="M41" s="166">
        <f>NETWORKDAYS.INTL(DATE(YEAR(H41),MONTH(I41),DAY(H41)),DATE(YEAR(I41),MONTH(I41),DAY(I41)),1,LISTAFERIADOS!$B$2:$B$194)</f>
        <v>1</v>
      </c>
      <c r="N41" s="170" t="str">
        <f>CONCATENATE(HOUR(Tabela132[[#This Row],[DATA INICIO]]),":",MINUTE(Tabela132[[#This Row],[DATA INICIO]]))</f>
        <v>14:22</v>
      </c>
      <c r="P41"/>
    </row>
    <row r="42" spans="1:16" ht="25.5" customHeight="1" x14ac:dyDescent="0.25">
      <c r="A42" s="44" t="s">
        <v>6</v>
      </c>
      <c r="B42" s="45" t="s">
        <v>9</v>
      </c>
      <c r="C42" s="34" t="s">
        <v>8</v>
      </c>
      <c r="D42" s="66" t="s">
        <v>1209</v>
      </c>
      <c r="E42" s="66" t="str">
        <f>CONCATENATE(Tabela132[[#This Row],[TRAMITE_SETOR]],"_Atualiz")</f>
        <v>CLC_Atualiz</v>
      </c>
      <c r="F42" s="35" t="s">
        <v>911</v>
      </c>
      <c r="G42" s="35"/>
      <c r="H42" s="46">
        <v>42209.738194444442</v>
      </c>
      <c r="I42" s="46">
        <v>42209.818749999999</v>
      </c>
      <c r="J42" s="45" t="s">
        <v>43</v>
      </c>
      <c r="K42" s="37">
        <f t="shared" si="0"/>
        <v>8.0555555556202307E-2</v>
      </c>
      <c r="L42" s="38">
        <f t="shared" si="1"/>
        <v>8.0555555556202307E-2</v>
      </c>
      <c r="M42" s="166">
        <f>NETWORKDAYS.INTL(DATE(YEAR(H42),MONTH(I42),DAY(H42)),DATE(YEAR(I42),MONTH(I42),DAY(I42)),1,LISTAFERIADOS!$B$2:$B$194)</f>
        <v>1</v>
      </c>
      <c r="N42" s="170" t="str">
        <f>CONCATENATE(HOUR(Tabela132[[#This Row],[DATA INICIO]]),":",MINUTE(Tabela132[[#This Row],[DATA INICIO]]))</f>
        <v>17:43</v>
      </c>
      <c r="P42"/>
    </row>
    <row r="43" spans="1:16" ht="25.5" customHeight="1" x14ac:dyDescent="0.25">
      <c r="A43" s="44" t="s">
        <v>6</v>
      </c>
      <c r="B43" s="45" t="s">
        <v>9</v>
      </c>
      <c r="C43" s="34" t="s">
        <v>8</v>
      </c>
      <c r="D43" s="66" t="s">
        <v>1211</v>
      </c>
      <c r="E43" s="66" t="str">
        <f>CONCATENATE(Tabela132[[#This Row],[TRAMITE_SETOR]],"_Atualiz")</f>
        <v>SCON_Atualiz</v>
      </c>
      <c r="F43" s="35" t="s">
        <v>913</v>
      </c>
      <c r="G43" s="35"/>
      <c r="H43" s="46">
        <v>42209.818749999999</v>
      </c>
      <c r="I43" s="46">
        <v>42220.671527777777</v>
      </c>
      <c r="J43" s="45" t="s">
        <v>44</v>
      </c>
      <c r="K43" s="37">
        <f t="shared" si="0"/>
        <v>10.852777777778101</v>
      </c>
      <c r="L43" s="38">
        <f t="shared" si="1"/>
        <v>10.852777777778101</v>
      </c>
      <c r="M43" s="166">
        <f>NETWORKDAYS.INTL(DATE(YEAR(H43),MONTH(I43),DAY(H43)),DATE(YEAR(I43),MONTH(I43),DAY(I43)),1,LISTAFERIADOS!$B$2:$B$194)</f>
        <v>-14</v>
      </c>
      <c r="N43" s="170" t="str">
        <f>CONCATENATE(HOUR(Tabela132[[#This Row],[DATA INICIO]]),":",MINUTE(Tabela132[[#This Row],[DATA INICIO]]))</f>
        <v>19:39</v>
      </c>
      <c r="P43"/>
    </row>
    <row r="44" spans="1:16" ht="25.5" customHeight="1" x14ac:dyDescent="0.25">
      <c r="A44" s="44" t="s">
        <v>6</v>
      </c>
      <c r="B44" s="45" t="s">
        <v>9</v>
      </c>
      <c r="C44" s="34" t="s">
        <v>8</v>
      </c>
      <c r="D44" s="66" t="s">
        <v>1209</v>
      </c>
      <c r="E44" s="66" t="str">
        <f>CONCATENATE(Tabela132[[#This Row],[TRAMITE_SETOR]],"_Atualiz")</f>
        <v>CLC_Atualiz</v>
      </c>
      <c r="F44" s="35" t="s">
        <v>911</v>
      </c>
      <c r="G44" s="35"/>
      <c r="H44" s="46">
        <v>42220.671527777777</v>
      </c>
      <c r="I44" s="46">
        <v>42221.597916666666</v>
      </c>
      <c r="J44" s="45" t="s">
        <v>45</v>
      </c>
      <c r="K44" s="37">
        <f t="shared" si="0"/>
        <v>0.92638888888905058</v>
      </c>
      <c r="L44" s="38">
        <f t="shared" si="1"/>
        <v>0.92638888888905058</v>
      </c>
      <c r="M44" s="166">
        <f>NETWORKDAYS.INTL(DATE(YEAR(H44),MONTH(I44),DAY(H44)),DATE(YEAR(I44),MONTH(I44),DAY(I44)),1,LISTAFERIADOS!$B$2:$B$194)</f>
        <v>2</v>
      </c>
      <c r="N44" s="170" t="str">
        <f>CONCATENATE(HOUR(Tabela132[[#This Row],[DATA INICIO]]),":",MINUTE(Tabela132[[#This Row],[DATA INICIO]]))</f>
        <v>16:7</v>
      </c>
      <c r="P44"/>
    </row>
    <row r="45" spans="1:16" ht="25.5" customHeight="1" x14ac:dyDescent="0.25">
      <c r="A45" s="44" t="s">
        <v>6</v>
      </c>
      <c r="B45" s="45" t="s">
        <v>46</v>
      </c>
      <c r="C45" s="34" t="s">
        <v>8</v>
      </c>
      <c r="D45" s="66" t="s">
        <v>1216</v>
      </c>
      <c r="E45" s="66" t="str">
        <f>CONCATENATE(Tabela132[[#This Row],[TRAMITE_SETOR]],"_Atualiz")</f>
        <v>140ZE_Atualiz</v>
      </c>
      <c r="F45" s="35" t="s">
        <v>918</v>
      </c>
      <c r="G45" s="35"/>
      <c r="H45" s="46" t="s">
        <v>7</v>
      </c>
      <c r="I45" s="46">
        <v>42263.649305555555</v>
      </c>
      <c r="J45" s="45" t="s">
        <v>7</v>
      </c>
      <c r="K45" s="37">
        <f t="shared" si="0"/>
        <v>0</v>
      </c>
      <c r="L45" s="38">
        <f t="shared" si="1"/>
        <v>0</v>
      </c>
      <c r="M45" s="166" t="e">
        <f>NETWORKDAYS.INTL(DATE(YEAR(H45),MONTH(I45),DAY(H45)),DATE(YEAR(I45),MONTH(I45),DAY(I45)),1,LISTAFERIADOS!$B$2:$B$194)</f>
        <v>#VALUE!</v>
      </c>
      <c r="N45" s="170" t="e">
        <f>CONCATENATE(HOUR(Tabela132[[#This Row],[DATA INICIO]]),":",MINUTE(Tabela132[[#This Row],[DATA INICIO]]))</f>
        <v>#VALUE!</v>
      </c>
      <c r="P45"/>
    </row>
    <row r="46" spans="1:16" ht="25.5" customHeight="1" x14ac:dyDescent="0.25">
      <c r="A46" s="44" t="s">
        <v>6</v>
      </c>
      <c r="B46" s="45" t="s">
        <v>46</v>
      </c>
      <c r="C46" s="34" t="s">
        <v>8</v>
      </c>
      <c r="D46" s="66" t="s">
        <v>1203</v>
      </c>
      <c r="E46" s="66" t="str">
        <f>CONCATENATE(Tabela132[[#This Row],[TRAMITE_SETOR]],"_Atualiz")</f>
        <v>SESEG_Atualiz</v>
      </c>
      <c r="F46" s="35" t="s">
        <v>898</v>
      </c>
      <c r="G46" s="90" t="s">
        <v>1105</v>
      </c>
      <c r="H46" s="46">
        <v>42263.649305555555</v>
      </c>
      <c r="I46" s="46">
        <v>42264.536805555559</v>
      </c>
      <c r="J46" s="45" t="s">
        <v>47</v>
      </c>
      <c r="K46" s="37">
        <f t="shared" si="0"/>
        <v>0.88750000000436557</v>
      </c>
      <c r="L46" s="38">
        <f t="shared" si="1"/>
        <v>0.88750000000436557</v>
      </c>
      <c r="M46" s="166">
        <f>NETWORKDAYS.INTL(DATE(YEAR(H46),MONTH(I46),DAY(H46)),DATE(YEAR(I46),MONTH(I46),DAY(I46)),1,LISTAFERIADOS!$B$2:$B$194)</f>
        <v>2</v>
      </c>
      <c r="N46" s="170" t="str">
        <f>CONCATENATE(HOUR(Tabela132[[#This Row],[DATA INICIO]]),":",MINUTE(Tabela132[[#This Row],[DATA INICIO]]))</f>
        <v>15:35</v>
      </c>
      <c r="P46"/>
    </row>
    <row r="47" spans="1:16" ht="25.5" customHeight="1" x14ac:dyDescent="0.25">
      <c r="A47" s="44" t="s">
        <v>6</v>
      </c>
      <c r="B47" s="45" t="s">
        <v>46</v>
      </c>
      <c r="C47" s="34" t="s">
        <v>8</v>
      </c>
      <c r="D47" s="66" t="s">
        <v>1216</v>
      </c>
      <c r="E47" s="66" t="str">
        <f>CONCATENATE(Tabela132[[#This Row],[TRAMITE_SETOR]],"_Atualiz")</f>
        <v>140ZE_Atualiz</v>
      </c>
      <c r="F47" s="35" t="s">
        <v>918</v>
      </c>
      <c r="G47" s="35"/>
      <c r="H47" s="46">
        <v>42264.536805555559</v>
      </c>
      <c r="I47" s="46">
        <v>42268.714583333334</v>
      </c>
      <c r="J47" s="45" t="s">
        <v>14</v>
      </c>
      <c r="K47" s="37">
        <f t="shared" si="0"/>
        <v>4.1777777777751908</v>
      </c>
      <c r="L47" s="38">
        <f t="shared" si="1"/>
        <v>4.1777777777751908</v>
      </c>
      <c r="M47" s="166">
        <f>NETWORKDAYS.INTL(DATE(YEAR(H47),MONTH(I47),DAY(H47)),DATE(YEAR(I47),MONTH(I47),DAY(I47)),1,LISTAFERIADOS!$B$2:$B$194)</f>
        <v>3</v>
      </c>
      <c r="N47" s="170" t="str">
        <f>CONCATENATE(HOUR(Tabela132[[#This Row],[DATA INICIO]]),":",MINUTE(Tabela132[[#This Row],[DATA INICIO]]))</f>
        <v>12:53</v>
      </c>
      <c r="P47"/>
    </row>
    <row r="48" spans="1:16" ht="25.5" customHeight="1" x14ac:dyDescent="0.25">
      <c r="A48" s="44" t="s">
        <v>6</v>
      </c>
      <c r="B48" s="45" t="s">
        <v>46</v>
      </c>
      <c r="C48" s="34" t="s">
        <v>8</v>
      </c>
      <c r="D48" s="66" t="s">
        <v>1203</v>
      </c>
      <c r="E48" s="66" t="str">
        <f>CONCATENATE(Tabela132[[#This Row],[TRAMITE_SETOR]],"_Atualiz")</f>
        <v>SESEG_Atualiz</v>
      </c>
      <c r="F48" s="35" t="s">
        <v>898</v>
      </c>
      <c r="G48" s="90" t="s">
        <v>1105</v>
      </c>
      <c r="H48" s="46">
        <v>42268.714583333334</v>
      </c>
      <c r="I48" s="46">
        <v>42272.772916666669</v>
      </c>
      <c r="J48" s="45" t="s">
        <v>48</v>
      </c>
      <c r="K48" s="37">
        <f t="shared" si="0"/>
        <v>4.0583333333343035</v>
      </c>
      <c r="L48" s="38">
        <f t="shared" si="1"/>
        <v>4.0583333333343035</v>
      </c>
      <c r="M48" s="166">
        <f>NETWORKDAYS.INTL(DATE(YEAR(H48),MONTH(I48),DAY(H48)),DATE(YEAR(I48),MONTH(I48),DAY(I48)),1,LISTAFERIADOS!$B$2:$B$194)</f>
        <v>5</v>
      </c>
      <c r="N48" s="170" t="str">
        <f>CONCATENATE(HOUR(Tabela132[[#This Row],[DATA INICIO]]),":",MINUTE(Tabela132[[#This Row],[DATA INICIO]]))</f>
        <v>17:9</v>
      </c>
      <c r="P48"/>
    </row>
    <row r="49" spans="1:17" ht="25.5" customHeight="1" x14ac:dyDescent="0.25">
      <c r="A49" s="44" t="s">
        <v>6</v>
      </c>
      <c r="B49" s="45" t="s">
        <v>46</v>
      </c>
      <c r="C49" s="34" t="s">
        <v>8</v>
      </c>
      <c r="D49" s="66" t="s">
        <v>1204</v>
      </c>
      <c r="E49" s="66" t="str">
        <f>CONCATENATE(Tabela132[[#This Row],[TRAMITE_SETOR]],"_Atualiz")</f>
        <v>CIP_Atualiz</v>
      </c>
      <c r="F49" s="35" t="s">
        <v>884</v>
      </c>
      <c r="G49" s="90" t="s">
        <v>1105</v>
      </c>
      <c r="H49" s="46">
        <v>42272.772916666669</v>
      </c>
      <c r="I49" s="46">
        <v>42278.686805555553</v>
      </c>
      <c r="J49" s="45" t="s">
        <v>12</v>
      </c>
      <c r="K49" s="37">
        <f t="shared" si="0"/>
        <v>5.913888888884685</v>
      </c>
      <c r="L49" s="38">
        <f t="shared" si="1"/>
        <v>5.913888888884685</v>
      </c>
      <c r="M49" s="166">
        <f>NETWORKDAYS.INTL(DATE(YEAR(H49),MONTH(I49),DAY(H49)),DATE(YEAR(I49),MONTH(I49),DAY(I49)),1,LISTAFERIADOS!$B$2:$B$194)</f>
        <v>-16</v>
      </c>
      <c r="N49" s="170" t="str">
        <f>CONCATENATE(HOUR(Tabela132[[#This Row],[DATA INICIO]]),":",MINUTE(Tabela132[[#This Row],[DATA INICIO]]))</f>
        <v>18:33</v>
      </c>
      <c r="P49"/>
      <c r="Q49" s="15"/>
    </row>
    <row r="50" spans="1:17" ht="25.5" customHeight="1" x14ac:dyDescent="0.25">
      <c r="A50" s="44" t="s">
        <v>6</v>
      </c>
      <c r="B50" s="45" t="s">
        <v>46</v>
      </c>
      <c r="C50" s="34" t="s">
        <v>8</v>
      </c>
      <c r="D50" s="66" t="s">
        <v>1205</v>
      </c>
      <c r="E50" s="66" t="str">
        <f>CONCATENATE(Tabela132[[#This Row],[TRAMITE_SETOR]],"_Atualiz")</f>
        <v>SECADM_Atualiz</v>
      </c>
      <c r="F50" s="35" t="s">
        <v>907</v>
      </c>
      <c r="G50" s="35"/>
      <c r="H50" s="46">
        <v>42278.686805555553</v>
      </c>
      <c r="I50" s="46">
        <v>42278.768750000003</v>
      </c>
      <c r="J50" s="45" t="s">
        <v>17</v>
      </c>
      <c r="K50" s="37">
        <f t="shared" si="0"/>
        <v>8.1944444449618459E-2</v>
      </c>
      <c r="L50" s="38">
        <f t="shared" si="1"/>
        <v>8.1944444449618459E-2</v>
      </c>
      <c r="M50" s="166">
        <f>NETWORKDAYS.INTL(DATE(YEAR(H50),MONTH(I50),DAY(H50)),DATE(YEAR(I50),MONTH(I50),DAY(I50)),1,LISTAFERIADOS!$B$2:$B$194)</f>
        <v>1</v>
      </c>
      <c r="N50" s="170" t="str">
        <f>CONCATENATE(HOUR(Tabela132[[#This Row],[DATA INICIO]]),":",MINUTE(Tabela132[[#This Row],[DATA INICIO]]))</f>
        <v>16:29</v>
      </c>
      <c r="P50"/>
    </row>
    <row r="51" spans="1:17" ht="25.5" customHeight="1" x14ac:dyDescent="0.25">
      <c r="A51" s="44" t="s">
        <v>6</v>
      </c>
      <c r="B51" s="45" t="s">
        <v>46</v>
      </c>
      <c r="C51" s="34" t="s">
        <v>8</v>
      </c>
      <c r="D51" s="66" t="s">
        <v>1206</v>
      </c>
      <c r="E51" s="66" t="str">
        <f>CONCATENATE(Tabela132[[#This Row],[TRAMITE_SETOR]],"_Atualiz")</f>
        <v>SPO_Atualiz</v>
      </c>
      <c r="F51" s="35" t="s">
        <v>908</v>
      </c>
      <c r="G51" s="35"/>
      <c r="H51" s="46">
        <v>42278.768750000003</v>
      </c>
      <c r="I51" s="46">
        <v>42279.600694444445</v>
      </c>
      <c r="J51" s="45" t="s">
        <v>49</v>
      </c>
      <c r="K51" s="37">
        <f t="shared" si="0"/>
        <v>0.8319444444423425</v>
      </c>
      <c r="L51" s="38">
        <f t="shared" si="1"/>
        <v>0.8319444444423425</v>
      </c>
      <c r="M51" s="166">
        <f>NETWORKDAYS.INTL(DATE(YEAR(H51),MONTH(I51),DAY(H51)),DATE(YEAR(I51),MONTH(I51),DAY(I51)),1,LISTAFERIADOS!$B$2:$B$194)</f>
        <v>2</v>
      </c>
      <c r="N51" s="170" t="str">
        <f>CONCATENATE(HOUR(Tabela132[[#This Row],[DATA INICIO]]),":",MINUTE(Tabela132[[#This Row],[DATA INICIO]]))</f>
        <v>18:27</v>
      </c>
      <c r="P51"/>
    </row>
    <row r="52" spans="1:17" ht="25.5" customHeight="1" x14ac:dyDescent="0.25">
      <c r="A52" s="44" t="s">
        <v>6</v>
      </c>
      <c r="B52" s="45" t="s">
        <v>46</v>
      </c>
      <c r="C52" s="34" t="s">
        <v>8</v>
      </c>
      <c r="D52" s="66" t="s">
        <v>1207</v>
      </c>
      <c r="E52" s="66" t="str">
        <f>CONCATENATE(Tabela132[[#This Row],[TRAMITE_SETOR]],"_Atualiz")</f>
        <v>CO_Atualiz</v>
      </c>
      <c r="F52" s="35" t="s">
        <v>909</v>
      </c>
      <c r="G52" s="35"/>
      <c r="H52" s="46">
        <v>42279.600694444445</v>
      </c>
      <c r="I52" s="46">
        <v>42279.647222222222</v>
      </c>
      <c r="J52" s="45" t="s">
        <v>27</v>
      </c>
      <c r="K52" s="37">
        <f t="shared" si="0"/>
        <v>4.6527777776645962E-2</v>
      </c>
      <c r="L52" s="38">
        <f t="shared" si="1"/>
        <v>4.6527777776645962E-2</v>
      </c>
      <c r="M52" s="166">
        <f>NETWORKDAYS.INTL(DATE(YEAR(H52),MONTH(I52),DAY(H52)),DATE(YEAR(I52),MONTH(I52),DAY(I52)),1,LISTAFERIADOS!$B$2:$B$194)</f>
        <v>1</v>
      </c>
      <c r="N52" s="170" t="str">
        <f>CONCATENATE(HOUR(Tabela132[[#This Row],[DATA INICIO]]),":",MINUTE(Tabela132[[#This Row],[DATA INICIO]]))</f>
        <v>14:25</v>
      </c>
      <c r="P52"/>
    </row>
    <row r="53" spans="1:17" ht="25.5" customHeight="1" x14ac:dyDescent="0.25">
      <c r="A53" s="44" t="s">
        <v>6</v>
      </c>
      <c r="B53" s="45" t="s">
        <v>46</v>
      </c>
      <c r="C53" s="34" t="s">
        <v>8</v>
      </c>
      <c r="D53" s="66" t="s">
        <v>1208</v>
      </c>
      <c r="E53" s="66" t="str">
        <f>CONCATENATE(Tabela132[[#This Row],[TRAMITE_SETOR]],"_Atualiz")</f>
        <v>SECOFC_Atualiz</v>
      </c>
      <c r="F53" s="35" t="s">
        <v>910</v>
      </c>
      <c r="G53" s="35"/>
      <c r="H53" s="46">
        <v>42279.647222222222</v>
      </c>
      <c r="I53" s="46">
        <v>42279.782638888886</v>
      </c>
      <c r="J53" s="45" t="s">
        <v>20</v>
      </c>
      <c r="K53" s="37">
        <f t="shared" si="0"/>
        <v>0.13541666666424135</v>
      </c>
      <c r="L53" s="38">
        <f t="shared" si="1"/>
        <v>0.13541666666424135</v>
      </c>
      <c r="M53" s="166">
        <f>NETWORKDAYS.INTL(DATE(YEAR(H53),MONTH(I53),DAY(H53)),DATE(YEAR(I53),MONTH(I53),DAY(I53)),1,LISTAFERIADOS!$B$2:$B$194)</f>
        <v>1</v>
      </c>
      <c r="N53" s="170" t="str">
        <f>CONCATENATE(HOUR(Tabela132[[#This Row],[DATA INICIO]]),":",MINUTE(Tabela132[[#This Row],[DATA INICIO]]))</f>
        <v>15:32</v>
      </c>
      <c r="P53"/>
    </row>
    <row r="54" spans="1:17" ht="25.5" customHeight="1" x14ac:dyDescent="0.25">
      <c r="A54" s="44" t="s">
        <v>6</v>
      </c>
      <c r="B54" s="45" t="s">
        <v>46</v>
      </c>
      <c r="C54" s="34" t="s">
        <v>8</v>
      </c>
      <c r="D54" s="66" t="s">
        <v>1209</v>
      </c>
      <c r="E54" s="66" t="str">
        <f>CONCATENATE(Tabela132[[#This Row],[TRAMITE_SETOR]],"_Atualiz")</f>
        <v>CLC_Atualiz</v>
      </c>
      <c r="F54" s="35" t="s">
        <v>911</v>
      </c>
      <c r="G54" s="35"/>
      <c r="H54" s="46">
        <v>42279.782638888886</v>
      </c>
      <c r="I54" s="46">
        <v>42282.523611111108</v>
      </c>
      <c r="J54" s="45" t="s">
        <v>50</v>
      </c>
      <c r="K54" s="37">
        <f t="shared" si="0"/>
        <v>2.7409722222218988</v>
      </c>
      <c r="L54" s="38">
        <f t="shared" si="1"/>
        <v>2.7409722222218988</v>
      </c>
      <c r="M54" s="166">
        <f>NETWORKDAYS.INTL(DATE(YEAR(H54),MONTH(I54),DAY(H54)),DATE(YEAR(I54),MONTH(I54),DAY(I54)),1,LISTAFERIADOS!$B$2:$B$194)</f>
        <v>2</v>
      </c>
      <c r="N54" s="170" t="str">
        <f>CONCATENATE(HOUR(Tabela132[[#This Row],[DATA INICIO]]),":",MINUTE(Tabela132[[#This Row],[DATA INICIO]]))</f>
        <v>18:47</v>
      </c>
      <c r="P54"/>
    </row>
    <row r="55" spans="1:17" ht="25.5" customHeight="1" x14ac:dyDescent="0.25">
      <c r="A55" s="44" t="s">
        <v>6</v>
      </c>
      <c r="B55" s="45" t="s">
        <v>46</v>
      </c>
      <c r="C55" s="34" t="s">
        <v>8</v>
      </c>
      <c r="D55" s="66" t="s">
        <v>1210</v>
      </c>
      <c r="E55" s="66" t="str">
        <f>CONCATENATE(Tabela132[[#This Row],[TRAMITE_SETOR]],"_Atualiz")</f>
        <v>SC_Atualiz</v>
      </c>
      <c r="F55" s="35" t="s">
        <v>912</v>
      </c>
      <c r="G55" s="35"/>
      <c r="H55" s="46">
        <v>42282.523611111108</v>
      </c>
      <c r="I55" s="46">
        <v>42293.708333333336</v>
      </c>
      <c r="J55" s="45" t="s">
        <v>51</v>
      </c>
      <c r="K55" s="37">
        <f t="shared" si="0"/>
        <v>11.18472222222772</v>
      </c>
      <c r="L55" s="38">
        <f t="shared" si="1"/>
        <v>11.18472222222772</v>
      </c>
      <c r="M55" s="166">
        <f>NETWORKDAYS.INTL(DATE(YEAR(H55),MONTH(I55),DAY(H55)),DATE(YEAR(I55),MONTH(I55),DAY(I55)),1,LISTAFERIADOS!$B$2:$B$194)</f>
        <v>9</v>
      </c>
      <c r="N55" s="170" t="str">
        <f>CONCATENATE(HOUR(Tabela132[[#This Row],[DATA INICIO]]),":",MINUTE(Tabela132[[#This Row],[DATA INICIO]]))</f>
        <v>12:34</v>
      </c>
      <c r="P55"/>
    </row>
    <row r="56" spans="1:17" ht="25.5" customHeight="1" x14ac:dyDescent="0.25">
      <c r="A56" s="44" t="s">
        <v>6</v>
      </c>
      <c r="B56" s="45" t="s">
        <v>46</v>
      </c>
      <c r="C56" s="34" t="s">
        <v>8</v>
      </c>
      <c r="D56" s="66" t="s">
        <v>1209</v>
      </c>
      <c r="E56" s="66" t="str">
        <f>CONCATENATE(Tabela132[[#This Row],[TRAMITE_SETOR]],"_Atualiz")</f>
        <v>CLC_Atualiz</v>
      </c>
      <c r="F56" s="35" t="s">
        <v>911</v>
      </c>
      <c r="G56" s="35"/>
      <c r="H56" s="46">
        <v>42293.708333333336</v>
      </c>
      <c r="I56" s="46">
        <v>42293.802083333336</v>
      </c>
      <c r="J56" s="45" t="s">
        <v>23</v>
      </c>
      <c r="K56" s="37">
        <f t="shared" si="0"/>
        <v>9.375E-2</v>
      </c>
      <c r="L56" s="38">
        <f t="shared" si="1"/>
        <v>9.375E-2</v>
      </c>
      <c r="M56" s="166">
        <f>NETWORKDAYS.INTL(DATE(YEAR(H56),MONTH(I56),DAY(H56)),DATE(YEAR(I56),MONTH(I56),DAY(I56)),1,LISTAFERIADOS!$B$2:$B$194)</f>
        <v>1</v>
      </c>
      <c r="N56" s="170" t="str">
        <f>CONCATENATE(HOUR(Tabela132[[#This Row],[DATA INICIO]]),":",MINUTE(Tabela132[[#This Row],[DATA INICIO]]))</f>
        <v>17:0</v>
      </c>
      <c r="P56"/>
    </row>
    <row r="57" spans="1:17" ht="25.5" customHeight="1" x14ac:dyDescent="0.25">
      <c r="A57" s="44" t="s">
        <v>6</v>
      </c>
      <c r="B57" s="45" t="s">
        <v>46</v>
      </c>
      <c r="C57" s="34" t="s">
        <v>8</v>
      </c>
      <c r="D57" s="66" t="s">
        <v>1211</v>
      </c>
      <c r="E57" s="66" t="str">
        <f>CONCATENATE(Tabela132[[#This Row],[TRAMITE_SETOR]],"_Atualiz")</f>
        <v>SCON_Atualiz</v>
      </c>
      <c r="F57" s="35" t="s">
        <v>913</v>
      </c>
      <c r="G57" s="35"/>
      <c r="H57" s="46">
        <v>42293.802083333336</v>
      </c>
      <c r="I57" s="46">
        <v>42304.566666666666</v>
      </c>
      <c r="J57" s="45" t="s">
        <v>52</v>
      </c>
      <c r="K57" s="37">
        <f t="shared" si="0"/>
        <v>10.764583333329938</v>
      </c>
      <c r="L57" s="38">
        <f t="shared" si="1"/>
        <v>10.764583333329938</v>
      </c>
      <c r="M57" s="166">
        <f>NETWORKDAYS.INTL(DATE(YEAR(H57),MONTH(I57),DAY(H57)),DATE(YEAR(I57),MONTH(I57),DAY(I57)),1,LISTAFERIADOS!$B$2:$B$194)</f>
        <v>8</v>
      </c>
      <c r="N57" s="170" t="str">
        <f>CONCATENATE(HOUR(Tabela132[[#This Row],[DATA INICIO]]),":",MINUTE(Tabela132[[#This Row],[DATA INICIO]]))</f>
        <v>19:15</v>
      </c>
      <c r="P57"/>
    </row>
    <row r="58" spans="1:17" ht="25.5" customHeight="1" x14ac:dyDescent="0.25">
      <c r="A58" s="44" t="s">
        <v>6</v>
      </c>
      <c r="B58" s="45" t="s">
        <v>46</v>
      </c>
      <c r="C58" s="34" t="s">
        <v>8</v>
      </c>
      <c r="D58" s="66" t="s">
        <v>1209</v>
      </c>
      <c r="E58" s="66" t="str">
        <f>CONCATENATE(Tabela132[[#This Row],[TRAMITE_SETOR]],"_Atualiz")</f>
        <v>CLC_Atualiz</v>
      </c>
      <c r="F58" s="35" t="s">
        <v>911</v>
      </c>
      <c r="G58" s="35"/>
      <c r="H58" s="46">
        <v>42304.566666666666</v>
      </c>
      <c r="I58" s="46">
        <v>42304.65</v>
      </c>
      <c r="J58" s="45" t="s">
        <v>53</v>
      </c>
      <c r="K58" s="37">
        <f t="shared" si="0"/>
        <v>8.3333333335758653E-2</v>
      </c>
      <c r="L58" s="38">
        <f t="shared" si="1"/>
        <v>8.3333333335758653E-2</v>
      </c>
      <c r="M58" s="166">
        <f>NETWORKDAYS.INTL(DATE(YEAR(H58),MONTH(I58),DAY(H58)),DATE(YEAR(I58),MONTH(I58),DAY(I58)),1,LISTAFERIADOS!$B$2:$B$194)</f>
        <v>1</v>
      </c>
      <c r="N58" s="170" t="str">
        <f>CONCATENATE(HOUR(Tabela132[[#This Row],[DATA INICIO]]),":",MINUTE(Tabela132[[#This Row],[DATA INICIO]]))</f>
        <v>13:36</v>
      </c>
      <c r="P58"/>
    </row>
    <row r="59" spans="1:17" ht="25.5" customHeight="1" x14ac:dyDescent="0.25">
      <c r="A59" s="44" t="s">
        <v>6</v>
      </c>
      <c r="B59" s="45" t="s">
        <v>46</v>
      </c>
      <c r="C59" s="34" t="s">
        <v>8</v>
      </c>
      <c r="D59" s="66" t="s">
        <v>1205</v>
      </c>
      <c r="E59" s="66" t="str">
        <f>CONCATENATE(Tabela132[[#This Row],[TRAMITE_SETOR]],"_Atualiz")</f>
        <v>SECADM_Atualiz</v>
      </c>
      <c r="F59" s="35" t="s">
        <v>907</v>
      </c>
      <c r="G59" s="35"/>
      <c r="H59" s="46">
        <v>42304.65</v>
      </c>
      <c r="I59" s="46">
        <v>42305.525000000001</v>
      </c>
      <c r="J59" s="45" t="s">
        <v>54</v>
      </c>
      <c r="K59" s="37">
        <f t="shared" si="0"/>
        <v>0.875</v>
      </c>
      <c r="L59" s="38">
        <f t="shared" si="1"/>
        <v>0.875</v>
      </c>
      <c r="M59" s="166">
        <f>NETWORKDAYS.INTL(DATE(YEAR(H59),MONTH(I59),DAY(H59)),DATE(YEAR(I59),MONTH(I59),DAY(I59)),1,LISTAFERIADOS!$B$2:$B$194)</f>
        <v>2</v>
      </c>
      <c r="N59" s="170" t="str">
        <f>CONCATENATE(HOUR(Tabela132[[#This Row],[DATA INICIO]]),":",MINUTE(Tabela132[[#This Row],[DATA INICIO]]))</f>
        <v>15:36</v>
      </c>
      <c r="P59"/>
    </row>
    <row r="60" spans="1:17" ht="25.5" customHeight="1" x14ac:dyDescent="0.25">
      <c r="A60" s="44" t="s">
        <v>6</v>
      </c>
      <c r="B60" s="45" t="s">
        <v>46</v>
      </c>
      <c r="C60" s="34" t="s">
        <v>8</v>
      </c>
      <c r="D60" s="66" t="s">
        <v>1213</v>
      </c>
      <c r="E60" s="66" t="str">
        <f>CONCATENATE(Tabela132[[#This Row],[TRAMITE_SETOR]],"_Atualiz")</f>
        <v>ASSDG_Atualiz</v>
      </c>
      <c r="F60" s="35" t="s">
        <v>915</v>
      </c>
      <c r="G60" s="35"/>
      <c r="H60" s="46">
        <v>42305.525000000001</v>
      </c>
      <c r="I60" s="46">
        <v>42311.760416666664</v>
      </c>
      <c r="J60" s="45" t="s">
        <v>55</v>
      </c>
      <c r="K60" s="37">
        <f t="shared" si="0"/>
        <v>6.2354166666627862</v>
      </c>
      <c r="L60" s="38">
        <f t="shared" si="1"/>
        <v>6.2354166666627862</v>
      </c>
      <c r="M60" s="166">
        <f>NETWORKDAYS.INTL(DATE(YEAR(H60),MONTH(I60),DAY(H60)),DATE(YEAR(I60),MONTH(I60),DAY(I60)),1,LISTAFERIADOS!$B$2:$B$194)</f>
        <v>-19</v>
      </c>
      <c r="N60" s="170" t="str">
        <f>CONCATENATE(HOUR(Tabela132[[#This Row],[DATA INICIO]]),":",MINUTE(Tabela132[[#This Row],[DATA INICIO]]))</f>
        <v>12:36</v>
      </c>
      <c r="P60"/>
    </row>
    <row r="61" spans="1:17" ht="25.5" customHeight="1" x14ac:dyDescent="0.25">
      <c r="A61" s="44" t="s">
        <v>6</v>
      </c>
      <c r="B61" s="45" t="s">
        <v>46</v>
      </c>
      <c r="C61" s="34" t="s">
        <v>8</v>
      </c>
      <c r="D61" s="66" t="s">
        <v>1202</v>
      </c>
      <c r="E61" s="66" t="str">
        <f>CONCATENATE(Tabela132[[#This Row],[TRAMITE_SETOR]],"_Atualiz")</f>
        <v>DG_Atualiz</v>
      </c>
      <c r="F61" s="35" t="s">
        <v>905</v>
      </c>
      <c r="G61" s="35"/>
      <c r="H61" s="46">
        <v>42311.760416666664</v>
      </c>
      <c r="I61" s="46">
        <v>42311.763888888891</v>
      </c>
      <c r="J61" s="45" t="s">
        <v>56</v>
      </c>
      <c r="K61" s="37">
        <f t="shared" si="0"/>
        <v>3.4722222262644209E-3</v>
      </c>
      <c r="L61" s="38">
        <f t="shared" si="1"/>
        <v>3.4722222262644209E-3</v>
      </c>
      <c r="M61" s="166">
        <f>NETWORKDAYS.INTL(DATE(YEAR(H61),MONTH(I61),DAY(H61)),DATE(YEAR(I61),MONTH(I61),DAY(I61)),1,LISTAFERIADOS!$B$2:$B$194)</f>
        <v>1</v>
      </c>
      <c r="N61" s="170" t="str">
        <f>CONCATENATE(HOUR(Tabela132[[#This Row],[DATA INICIO]]),":",MINUTE(Tabela132[[#This Row],[DATA INICIO]]))</f>
        <v>18:15</v>
      </c>
      <c r="P61"/>
    </row>
    <row r="62" spans="1:17" ht="25.5" customHeight="1" x14ac:dyDescent="0.25">
      <c r="A62" s="44" t="s">
        <v>6</v>
      </c>
      <c r="B62" s="45" t="s">
        <v>46</v>
      </c>
      <c r="C62" s="34" t="s">
        <v>8</v>
      </c>
      <c r="D62" s="66" t="s">
        <v>1207</v>
      </c>
      <c r="E62" s="66" t="str">
        <f>CONCATENATE(Tabela132[[#This Row],[TRAMITE_SETOR]],"_Atualiz")</f>
        <v>CO_Atualiz</v>
      </c>
      <c r="F62" s="35" t="s">
        <v>909</v>
      </c>
      <c r="G62" s="35"/>
      <c r="H62" s="46">
        <v>42311.763888888891</v>
      </c>
      <c r="I62" s="46">
        <v>42311.788888888892</v>
      </c>
      <c r="J62" s="45" t="s">
        <v>57</v>
      </c>
      <c r="K62" s="37">
        <f t="shared" si="0"/>
        <v>2.5000000001455192E-2</v>
      </c>
      <c r="L62" s="38">
        <f t="shared" si="1"/>
        <v>2.5000000001455192E-2</v>
      </c>
      <c r="M62" s="166">
        <f>NETWORKDAYS.INTL(DATE(YEAR(H62),MONTH(I62),DAY(H62)),DATE(YEAR(I62),MONTH(I62),DAY(I62)),1,LISTAFERIADOS!$B$2:$B$194)</f>
        <v>1</v>
      </c>
      <c r="N62" s="170" t="str">
        <f>CONCATENATE(HOUR(Tabela132[[#This Row],[DATA INICIO]]),":",MINUTE(Tabela132[[#This Row],[DATA INICIO]]))</f>
        <v>18:20</v>
      </c>
      <c r="P62"/>
    </row>
    <row r="63" spans="1:17" ht="25.5" customHeight="1" x14ac:dyDescent="0.25">
      <c r="A63" s="44" t="s">
        <v>6</v>
      </c>
      <c r="B63" s="45" t="s">
        <v>46</v>
      </c>
      <c r="C63" s="34" t="s">
        <v>8</v>
      </c>
      <c r="D63" s="66" t="s">
        <v>1214</v>
      </c>
      <c r="E63" s="66" t="str">
        <f>CONCATENATE(Tabela132[[#This Row],[TRAMITE_SETOR]],"_Atualiz")</f>
        <v>ACO_Atualiz</v>
      </c>
      <c r="F63" s="35" t="s">
        <v>916</v>
      </c>
      <c r="G63" s="35"/>
      <c r="H63" s="46">
        <v>42311.788888888892</v>
      </c>
      <c r="I63" s="46">
        <v>42313.586805555555</v>
      </c>
      <c r="J63" s="45" t="s">
        <v>40</v>
      </c>
      <c r="K63" s="37">
        <f t="shared" si="0"/>
        <v>1.7979166666627862</v>
      </c>
      <c r="L63" s="38">
        <f t="shared" si="1"/>
        <v>1.7979166666627862</v>
      </c>
      <c r="M63" s="166">
        <f>NETWORKDAYS.INTL(DATE(YEAR(H63),MONTH(I63),DAY(H63)),DATE(YEAR(I63),MONTH(I63),DAY(I63)),1,LISTAFERIADOS!$B$2:$B$194)</f>
        <v>3</v>
      </c>
      <c r="N63" s="170" t="str">
        <f>CONCATENATE(HOUR(Tabela132[[#This Row],[DATA INICIO]]),":",MINUTE(Tabela132[[#This Row],[DATA INICIO]]))</f>
        <v>18:56</v>
      </c>
      <c r="P63"/>
    </row>
    <row r="64" spans="1:17" ht="25.5" customHeight="1" x14ac:dyDescent="0.25">
      <c r="A64" s="44" t="s">
        <v>6</v>
      </c>
      <c r="B64" s="45" t="s">
        <v>46</v>
      </c>
      <c r="C64" s="34" t="s">
        <v>8</v>
      </c>
      <c r="D64" s="66" t="s">
        <v>1202</v>
      </c>
      <c r="E64" s="66" t="str">
        <f>CONCATENATE(Tabela132[[#This Row],[TRAMITE_SETOR]],"_Atualiz")</f>
        <v>DG_Atualiz</v>
      </c>
      <c r="F64" s="35" t="s">
        <v>905</v>
      </c>
      <c r="G64" s="35"/>
      <c r="H64" s="46">
        <v>42313.586805555555</v>
      </c>
      <c r="I64" s="46">
        <v>42313.615277777775</v>
      </c>
      <c r="J64" s="45" t="s">
        <v>7</v>
      </c>
      <c r="K64" s="37">
        <f t="shared" si="0"/>
        <v>2.8472222220443655E-2</v>
      </c>
      <c r="L64" s="38">
        <f t="shared" si="1"/>
        <v>2.8472222220443655E-2</v>
      </c>
      <c r="M64" s="166">
        <f>NETWORKDAYS.INTL(DATE(YEAR(H64),MONTH(I64),DAY(H64)),DATE(YEAR(I64),MONTH(I64),DAY(I64)),1,LISTAFERIADOS!$B$2:$B$194)</f>
        <v>1</v>
      </c>
      <c r="N64" s="170" t="str">
        <f>CONCATENATE(HOUR(Tabela132[[#This Row],[DATA INICIO]]),":",MINUTE(Tabela132[[#This Row],[DATA INICIO]]))</f>
        <v>14:5</v>
      </c>
      <c r="P64"/>
    </row>
    <row r="65" spans="1:16" ht="25.5" customHeight="1" x14ac:dyDescent="0.25">
      <c r="A65" s="44" t="s">
        <v>6</v>
      </c>
      <c r="B65" s="45" t="s">
        <v>46</v>
      </c>
      <c r="C65" s="34" t="s">
        <v>8</v>
      </c>
      <c r="D65" s="66" t="s">
        <v>1208</v>
      </c>
      <c r="E65" s="66" t="str">
        <f>CONCATENATE(Tabela132[[#This Row],[TRAMITE_SETOR]],"_Atualiz")</f>
        <v>SECOFC_Atualiz</v>
      </c>
      <c r="F65" s="35" t="s">
        <v>910</v>
      </c>
      <c r="G65" s="35"/>
      <c r="H65" s="46">
        <v>42313.586805555555</v>
      </c>
      <c r="I65" s="46">
        <v>42313.654861111114</v>
      </c>
      <c r="J65" s="45" t="s">
        <v>7</v>
      </c>
      <c r="K65" s="37">
        <f t="shared" si="0"/>
        <v>6.805555555911269E-2</v>
      </c>
      <c r="L65" s="38">
        <f t="shared" si="1"/>
        <v>6.805555555911269E-2</v>
      </c>
      <c r="M65" s="166">
        <f>NETWORKDAYS.INTL(DATE(YEAR(H65),MONTH(I65),DAY(H65)),DATE(YEAR(I65),MONTH(I65),DAY(I65)),1,LISTAFERIADOS!$B$2:$B$194)</f>
        <v>1</v>
      </c>
      <c r="N65" s="170" t="str">
        <f>CONCATENATE(HOUR(Tabela132[[#This Row],[DATA INICIO]]),":",MINUTE(Tabela132[[#This Row],[DATA INICIO]]))</f>
        <v>14:5</v>
      </c>
      <c r="P65"/>
    </row>
    <row r="66" spans="1:16" ht="25.5" customHeight="1" x14ac:dyDescent="0.25">
      <c r="A66" s="44" t="s">
        <v>6</v>
      </c>
      <c r="B66" s="45" t="s">
        <v>46</v>
      </c>
      <c r="C66" s="34" t="s">
        <v>8</v>
      </c>
      <c r="D66" s="66" t="s">
        <v>1214</v>
      </c>
      <c r="E66" s="66" t="str">
        <f>CONCATENATE(Tabela132[[#This Row],[TRAMITE_SETOR]],"_Atualiz")</f>
        <v>ACO_Atualiz</v>
      </c>
      <c r="F66" s="35" t="s">
        <v>916</v>
      </c>
      <c r="G66" s="35"/>
      <c r="H66" s="46">
        <v>42313.654861111114</v>
      </c>
      <c r="I66" s="46">
        <v>42313.65625</v>
      </c>
      <c r="J66" s="45" t="s">
        <v>41</v>
      </c>
      <c r="K66" s="37">
        <f t="shared" si="0"/>
        <v>1.3888888861401938E-3</v>
      </c>
      <c r="L66" s="38">
        <f t="shared" si="1"/>
        <v>1.3888888861401938E-3</v>
      </c>
      <c r="M66" s="166">
        <f>NETWORKDAYS.INTL(DATE(YEAR(H66),MONTH(I66),DAY(H66)),DATE(YEAR(I66),MONTH(I66),DAY(I66)),1,LISTAFERIADOS!$B$2:$B$194)</f>
        <v>1</v>
      </c>
      <c r="N66" s="170" t="str">
        <f>CONCATENATE(HOUR(Tabela132[[#This Row],[DATA INICIO]]),":",MINUTE(Tabela132[[#This Row],[DATA INICIO]]))</f>
        <v>15:43</v>
      </c>
      <c r="P66"/>
    </row>
    <row r="67" spans="1:16" ht="25.5" customHeight="1" x14ac:dyDescent="0.25">
      <c r="A67" s="44" t="s">
        <v>6</v>
      </c>
      <c r="B67" s="45" t="s">
        <v>46</v>
      </c>
      <c r="C67" s="34" t="s">
        <v>8</v>
      </c>
      <c r="D67" s="66" t="s">
        <v>1215</v>
      </c>
      <c r="E67" s="66" t="str">
        <f>CONCATENATE(Tabela132[[#This Row],[TRAMITE_SETOR]],"_Atualiz")</f>
        <v>SAEO_Atualiz</v>
      </c>
      <c r="F67" s="35" t="s">
        <v>917</v>
      </c>
      <c r="G67" s="35"/>
      <c r="H67" s="46">
        <v>42313.65625</v>
      </c>
      <c r="I67" s="46">
        <v>42313.7</v>
      </c>
      <c r="J67" s="45" t="s">
        <v>42</v>
      </c>
      <c r="K67" s="37">
        <f t="shared" ref="K67:K130" si="2">IF(OR(H67="-",I67="-"),0,I67-H67)</f>
        <v>4.3749999997089617E-2</v>
      </c>
      <c r="L67" s="38">
        <f t="shared" ref="L67:L130" si="3">K67</f>
        <v>4.3749999997089617E-2</v>
      </c>
      <c r="M67" s="166">
        <f>NETWORKDAYS.INTL(DATE(YEAR(H67),MONTH(I67),DAY(H67)),DATE(YEAR(I67),MONTH(I67),DAY(I67)),1,LISTAFERIADOS!$B$2:$B$194)</f>
        <v>1</v>
      </c>
      <c r="N67" s="170" t="str">
        <f>CONCATENATE(HOUR(Tabela132[[#This Row],[DATA INICIO]]),":",MINUTE(Tabela132[[#This Row],[DATA INICIO]]))</f>
        <v>15:45</v>
      </c>
      <c r="P67"/>
    </row>
    <row r="68" spans="1:16" ht="25.5" customHeight="1" x14ac:dyDescent="0.25">
      <c r="A68" s="44" t="s">
        <v>6</v>
      </c>
      <c r="B68" s="45" t="s">
        <v>46</v>
      </c>
      <c r="C68" s="34" t="s">
        <v>8</v>
      </c>
      <c r="D68" s="66" t="s">
        <v>1209</v>
      </c>
      <c r="E68" s="66" t="str">
        <f>CONCATENATE(Tabela132[[#This Row],[TRAMITE_SETOR]],"_Atualiz")</f>
        <v>CLC_Atualiz</v>
      </c>
      <c r="F68" s="35" t="s">
        <v>911</v>
      </c>
      <c r="G68" s="35"/>
      <c r="H68" s="46">
        <v>42313.7</v>
      </c>
      <c r="I68" s="46">
        <v>42313.794444444444</v>
      </c>
      <c r="J68" s="45" t="s">
        <v>58</v>
      </c>
      <c r="K68" s="37">
        <f t="shared" si="2"/>
        <v>9.4444444446708076E-2</v>
      </c>
      <c r="L68" s="38">
        <f t="shared" si="3"/>
        <v>9.4444444446708076E-2</v>
      </c>
      <c r="M68" s="166">
        <f>NETWORKDAYS.INTL(DATE(YEAR(H68),MONTH(I68),DAY(H68)),DATE(YEAR(I68),MONTH(I68),DAY(I68)),1,LISTAFERIADOS!$B$2:$B$194)</f>
        <v>1</v>
      </c>
      <c r="N68" s="170" t="str">
        <f>CONCATENATE(HOUR(Tabela132[[#This Row],[DATA INICIO]]),":",MINUTE(Tabela132[[#This Row],[DATA INICIO]]))</f>
        <v>16:48</v>
      </c>
      <c r="P68"/>
    </row>
    <row r="69" spans="1:16" ht="25.5" customHeight="1" x14ac:dyDescent="0.25">
      <c r="A69" s="44" t="s">
        <v>6</v>
      </c>
      <c r="B69" s="45" t="s">
        <v>46</v>
      </c>
      <c r="C69" s="34" t="s">
        <v>8</v>
      </c>
      <c r="D69" s="66" t="s">
        <v>1210</v>
      </c>
      <c r="E69" s="66" t="str">
        <f>CONCATENATE(Tabela132[[#This Row],[TRAMITE_SETOR]],"_Atualiz")</f>
        <v>SC_Atualiz</v>
      </c>
      <c r="F69" s="35" t="s">
        <v>912</v>
      </c>
      <c r="G69" s="35"/>
      <c r="H69" s="46">
        <v>42313.794444444444</v>
      </c>
      <c r="I69" s="46">
        <v>42317.768055555556</v>
      </c>
      <c r="J69" s="45" t="s">
        <v>59</v>
      </c>
      <c r="K69" s="37">
        <f t="shared" si="2"/>
        <v>3.9736111111124046</v>
      </c>
      <c r="L69" s="38">
        <f t="shared" si="3"/>
        <v>3.9736111111124046</v>
      </c>
      <c r="M69" s="166">
        <f>NETWORKDAYS.INTL(DATE(YEAR(H69),MONTH(I69),DAY(H69)),DATE(YEAR(I69),MONTH(I69),DAY(I69)),1,LISTAFERIADOS!$B$2:$B$194)</f>
        <v>3</v>
      </c>
      <c r="N69" s="170" t="str">
        <f>CONCATENATE(HOUR(Tabela132[[#This Row],[DATA INICIO]]),":",MINUTE(Tabela132[[#This Row],[DATA INICIO]]))</f>
        <v>19:4</v>
      </c>
      <c r="P69"/>
    </row>
    <row r="70" spans="1:16" ht="25.5" customHeight="1" x14ac:dyDescent="0.25">
      <c r="A70" s="44" t="s">
        <v>6</v>
      </c>
      <c r="B70" s="45" t="s">
        <v>46</v>
      </c>
      <c r="C70" s="34" t="s">
        <v>8</v>
      </c>
      <c r="D70" s="66" t="s">
        <v>1206</v>
      </c>
      <c r="E70" s="66" t="str">
        <f>CONCATENATE(Tabela132[[#This Row],[TRAMITE_SETOR]],"_Atualiz")</f>
        <v>SPO_Atualiz</v>
      </c>
      <c r="F70" s="35" t="s">
        <v>908</v>
      </c>
      <c r="G70" s="35"/>
      <c r="H70" s="46">
        <v>42317.768055555556</v>
      </c>
      <c r="I70" s="46">
        <v>42317.822916666664</v>
      </c>
      <c r="J70" s="45" t="s">
        <v>60</v>
      </c>
      <c r="K70" s="37">
        <f t="shared" si="2"/>
        <v>5.486111110803904E-2</v>
      </c>
      <c r="L70" s="38">
        <f t="shared" si="3"/>
        <v>5.486111110803904E-2</v>
      </c>
      <c r="M70" s="166">
        <f>NETWORKDAYS.INTL(DATE(YEAR(H70),MONTH(I70),DAY(H70)),DATE(YEAR(I70),MONTH(I70),DAY(I70)),1,LISTAFERIADOS!$B$2:$B$194)</f>
        <v>1</v>
      </c>
      <c r="N70" s="170" t="str">
        <f>CONCATENATE(HOUR(Tabela132[[#This Row],[DATA INICIO]]),":",MINUTE(Tabela132[[#This Row],[DATA INICIO]]))</f>
        <v>18:26</v>
      </c>
      <c r="P70"/>
    </row>
    <row r="71" spans="1:16" ht="25.5" customHeight="1" x14ac:dyDescent="0.25">
      <c r="A71" s="44" t="s">
        <v>6</v>
      </c>
      <c r="B71" s="45" t="s">
        <v>46</v>
      </c>
      <c r="C71" s="34" t="s">
        <v>8</v>
      </c>
      <c r="D71" s="66" t="s">
        <v>1209</v>
      </c>
      <c r="E71" s="66" t="str">
        <f>CONCATENATE(Tabela132[[#This Row],[TRAMITE_SETOR]],"_Atualiz")</f>
        <v>CLC_Atualiz</v>
      </c>
      <c r="F71" s="35" t="s">
        <v>911</v>
      </c>
      <c r="G71" s="35"/>
      <c r="H71" s="46">
        <v>42317.822916666664</v>
      </c>
      <c r="I71" s="46">
        <v>42318.672222222223</v>
      </c>
      <c r="J71" s="45" t="s">
        <v>42</v>
      </c>
      <c r="K71" s="37">
        <f t="shared" si="2"/>
        <v>0.84930555555911269</v>
      </c>
      <c r="L71" s="38">
        <f t="shared" si="3"/>
        <v>0.84930555555911269</v>
      </c>
      <c r="M71" s="166">
        <f>NETWORKDAYS.INTL(DATE(YEAR(H71),MONTH(I71),DAY(H71)),DATE(YEAR(I71),MONTH(I71),DAY(I71)),1,LISTAFERIADOS!$B$2:$B$194)</f>
        <v>2</v>
      </c>
      <c r="N71" s="170" t="str">
        <f>CONCATENATE(HOUR(Tabela132[[#This Row],[DATA INICIO]]),":",MINUTE(Tabela132[[#This Row],[DATA INICIO]]))</f>
        <v>19:45</v>
      </c>
      <c r="P71"/>
    </row>
    <row r="72" spans="1:16" ht="25.5" customHeight="1" x14ac:dyDescent="0.25">
      <c r="A72" s="44" t="s">
        <v>6</v>
      </c>
      <c r="B72" s="45" t="s">
        <v>46</v>
      </c>
      <c r="C72" s="34" t="s">
        <v>8</v>
      </c>
      <c r="D72" s="66" t="s">
        <v>1210</v>
      </c>
      <c r="E72" s="66" t="str">
        <f>CONCATENATE(Tabela132[[#This Row],[TRAMITE_SETOR]],"_Atualiz")</f>
        <v>SC_Atualiz</v>
      </c>
      <c r="F72" s="35" t="s">
        <v>912</v>
      </c>
      <c r="G72" s="35"/>
      <c r="H72" s="46">
        <v>42318.672222222223</v>
      </c>
      <c r="I72" s="46">
        <v>42318.727083333331</v>
      </c>
      <c r="J72" s="45" t="s">
        <v>61</v>
      </c>
      <c r="K72" s="37">
        <f t="shared" si="2"/>
        <v>5.486111110803904E-2</v>
      </c>
      <c r="L72" s="38">
        <f t="shared" si="3"/>
        <v>5.486111110803904E-2</v>
      </c>
      <c r="M72" s="166">
        <f>NETWORKDAYS.INTL(DATE(YEAR(H72),MONTH(I72),DAY(H72)),DATE(YEAR(I72),MONTH(I72),DAY(I72)),1,LISTAFERIADOS!$B$2:$B$194)</f>
        <v>1</v>
      </c>
      <c r="N72" s="170" t="str">
        <f>CONCATENATE(HOUR(Tabela132[[#This Row],[DATA INICIO]]),":",MINUTE(Tabela132[[#This Row],[DATA INICIO]]))</f>
        <v>16:8</v>
      </c>
      <c r="P72"/>
    </row>
    <row r="73" spans="1:16" ht="25.5" customHeight="1" x14ac:dyDescent="0.25">
      <c r="A73" s="44" t="s">
        <v>6</v>
      </c>
      <c r="B73" s="45" t="s">
        <v>46</v>
      </c>
      <c r="C73" s="34" t="s">
        <v>8</v>
      </c>
      <c r="D73" s="66" t="s">
        <v>1209</v>
      </c>
      <c r="E73" s="66" t="str">
        <f>CONCATENATE(Tabela132[[#This Row],[TRAMITE_SETOR]],"_Atualiz")</f>
        <v>CLC_Atualiz</v>
      </c>
      <c r="F73" s="35" t="s">
        <v>911</v>
      </c>
      <c r="G73" s="35"/>
      <c r="H73" s="46">
        <v>42318.727083333331</v>
      </c>
      <c r="I73" s="46">
        <v>42318.75</v>
      </c>
      <c r="J73" s="45" t="s">
        <v>60</v>
      </c>
      <c r="K73" s="37">
        <f t="shared" si="2"/>
        <v>2.2916666668606922E-2</v>
      </c>
      <c r="L73" s="38">
        <f t="shared" si="3"/>
        <v>2.2916666668606922E-2</v>
      </c>
      <c r="M73" s="166">
        <f>NETWORKDAYS.INTL(DATE(YEAR(H73),MONTH(I73),DAY(H73)),DATE(YEAR(I73),MONTH(I73),DAY(I73)),1,LISTAFERIADOS!$B$2:$B$194)</f>
        <v>1</v>
      </c>
      <c r="N73" s="170" t="str">
        <f>CONCATENATE(HOUR(Tabela132[[#This Row],[DATA INICIO]]),":",MINUTE(Tabela132[[#This Row],[DATA INICIO]]))</f>
        <v>17:27</v>
      </c>
      <c r="P73"/>
    </row>
    <row r="74" spans="1:16" ht="25.5" customHeight="1" x14ac:dyDescent="0.25">
      <c r="A74" s="44" t="s">
        <v>6</v>
      </c>
      <c r="B74" s="45" t="s">
        <v>46</v>
      </c>
      <c r="C74" s="34" t="s">
        <v>8</v>
      </c>
      <c r="D74" s="66" t="s">
        <v>1211</v>
      </c>
      <c r="E74" s="66" t="str">
        <f>CONCATENATE(Tabela132[[#This Row],[TRAMITE_SETOR]],"_Atualiz")</f>
        <v>SCON_Atualiz</v>
      </c>
      <c r="F74" s="35" t="s">
        <v>913</v>
      </c>
      <c r="G74" s="35"/>
      <c r="H74" s="46">
        <v>42318.75</v>
      </c>
      <c r="I74" s="46">
        <v>42341.706944444442</v>
      </c>
      <c r="J74" s="45" t="s">
        <v>62</v>
      </c>
      <c r="K74" s="37">
        <f t="shared" si="2"/>
        <v>22.956944444442343</v>
      </c>
      <c r="L74" s="38">
        <f t="shared" si="3"/>
        <v>22.956944444442343</v>
      </c>
      <c r="M74" s="166">
        <f>NETWORKDAYS.INTL(DATE(YEAR(H74),MONTH(I74),DAY(H74)),DATE(YEAR(I74),MONTH(I74),DAY(I74)),1,LISTAFERIADOS!$B$2:$B$194)</f>
        <v>-5</v>
      </c>
      <c r="N74" s="170" t="str">
        <f>CONCATENATE(HOUR(Tabela132[[#This Row],[DATA INICIO]]),":",MINUTE(Tabela132[[#This Row],[DATA INICIO]]))</f>
        <v>18:0</v>
      </c>
      <c r="P74"/>
    </row>
    <row r="75" spans="1:16" ht="25.5" customHeight="1" x14ac:dyDescent="0.25">
      <c r="A75" s="44" t="s">
        <v>6</v>
      </c>
      <c r="B75" s="45" t="s">
        <v>46</v>
      </c>
      <c r="C75" s="34" t="s">
        <v>8</v>
      </c>
      <c r="D75" s="66" t="s">
        <v>1209</v>
      </c>
      <c r="E75" s="66" t="str">
        <f>CONCATENATE(Tabela132[[#This Row],[TRAMITE_SETOR]],"_Atualiz")</f>
        <v>CLC_Atualiz</v>
      </c>
      <c r="F75" s="35" t="s">
        <v>911</v>
      </c>
      <c r="G75" s="35"/>
      <c r="H75" s="46">
        <v>42341.706944444442</v>
      </c>
      <c r="I75" s="46">
        <v>42341.792361111111</v>
      </c>
      <c r="J75" s="45" t="s">
        <v>63</v>
      </c>
      <c r="K75" s="37">
        <f t="shared" si="2"/>
        <v>8.5416666668606922E-2</v>
      </c>
      <c r="L75" s="38">
        <f t="shared" si="3"/>
        <v>8.5416666668606922E-2</v>
      </c>
      <c r="M75" s="166">
        <f>NETWORKDAYS.INTL(DATE(YEAR(H75),MONTH(I75),DAY(H75)),DATE(YEAR(I75),MONTH(I75),DAY(I75)),1,LISTAFERIADOS!$B$2:$B$194)</f>
        <v>1</v>
      </c>
      <c r="N75" s="170" t="str">
        <f>CONCATENATE(HOUR(Tabela132[[#This Row],[DATA INICIO]]),":",MINUTE(Tabela132[[#This Row],[DATA INICIO]]))</f>
        <v>16:58</v>
      </c>
      <c r="P75"/>
    </row>
    <row r="76" spans="1:16" ht="25.5" customHeight="1" x14ac:dyDescent="0.25">
      <c r="A76" s="44" t="s">
        <v>6</v>
      </c>
      <c r="B76" s="45" t="s">
        <v>46</v>
      </c>
      <c r="C76" s="34" t="s">
        <v>8</v>
      </c>
      <c r="D76" s="66" t="s">
        <v>1215</v>
      </c>
      <c r="E76" s="66" t="str">
        <f>CONCATENATE(Tabela132[[#This Row],[TRAMITE_SETOR]],"_Atualiz")</f>
        <v>SAEO_Atualiz</v>
      </c>
      <c r="F76" s="35" t="s">
        <v>917</v>
      </c>
      <c r="G76" s="35"/>
      <c r="H76" s="46">
        <v>42341.792361111111</v>
      </c>
      <c r="I76" s="46">
        <v>42342.666666666664</v>
      </c>
      <c r="J76" s="45" t="s">
        <v>64</v>
      </c>
      <c r="K76" s="37">
        <f t="shared" si="2"/>
        <v>0.87430555555329192</v>
      </c>
      <c r="L76" s="38">
        <f t="shared" si="3"/>
        <v>0.87430555555329192</v>
      </c>
      <c r="M76" s="166">
        <f>NETWORKDAYS.INTL(DATE(YEAR(H76),MONTH(I76),DAY(H76)),DATE(YEAR(I76),MONTH(I76),DAY(I76)),1,LISTAFERIADOS!$B$2:$B$194)</f>
        <v>2</v>
      </c>
      <c r="N76" s="170" t="str">
        <f>CONCATENATE(HOUR(Tabela132[[#This Row],[DATA INICIO]]),":",MINUTE(Tabela132[[#This Row],[DATA INICIO]]))</f>
        <v>19:1</v>
      </c>
      <c r="P76"/>
    </row>
    <row r="77" spans="1:16" ht="25.5" customHeight="1" x14ac:dyDescent="0.25">
      <c r="A77" s="44" t="s">
        <v>6</v>
      </c>
      <c r="B77" s="45" t="s">
        <v>65</v>
      </c>
      <c r="C77" s="34" t="s">
        <v>8</v>
      </c>
      <c r="D77" s="66" t="s">
        <v>1217</v>
      </c>
      <c r="E77" s="66" t="str">
        <f>CONCATENATE(Tabela132[[#This Row],[TRAMITE_SETOR]],"_Atualiz")</f>
        <v>150ZE_Atualiz</v>
      </c>
      <c r="F77" s="35" t="s">
        <v>919</v>
      </c>
      <c r="G77" s="35"/>
      <c r="H77" s="46" t="s">
        <v>7</v>
      </c>
      <c r="I77" s="46">
        <v>42633.781944444447</v>
      </c>
      <c r="J77" s="45" t="s">
        <v>7</v>
      </c>
      <c r="K77" s="37">
        <f t="shared" si="2"/>
        <v>0</v>
      </c>
      <c r="L77" s="38">
        <f t="shared" si="3"/>
        <v>0</v>
      </c>
      <c r="M77" s="166" t="e">
        <f>NETWORKDAYS.INTL(DATE(YEAR(H77),MONTH(I77),DAY(H77)),DATE(YEAR(I77),MONTH(I77),DAY(I77)),1,LISTAFERIADOS!$B$2:$B$194)</f>
        <v>#VALUE!</v>
      </c>
      <c r="N77" s="170" t="e">
        <f>CONCATENATE(HOUR(Tabela132[[#This Row],[DATA INICIO]]),":",MINUTE(Tabela132[[#This Row],[DATA INICIO]]))</f>
        <v>#VALUE!</v>
      </c>
      <c r="P77"/>
    </row>
    <row r="78" spans="1:16" ht="25.5" customHeight="1" x14ac:dyDescent="0.25">
      <c r="A78" s="44" t="s">
        <v>6</v>
      </c>
      <c r="B78" s="45" t="s">
        <v>65</v>
      </c>
      <c r="C78" s="34" t="s">
        <v>8</v>
      </c>
      <c r="D78" s="66" t="s">
        <v>1218</v>
      </c>
      <c r="E78" s="66" t="str">
        <f>CONCATENATE(Tabela132[[#This Row],[TRAMITE_SETOR]],"_Atualiz")</f>
        <v>SESEG_Atualiz</v>
      </c>
      <c r="F78" s="35" t="s">
        <v>898</v>
      </c>
      <c r="G78" s="90" t="s">
        <v>1105</v>
      </c>
      <c r="H78" s="46">
        <v>42633.781944444447</v>
      </c>
      <c r="I78" s="46">
        <v>42635.567361111112</v>
      </c>
      <c r="J78" s="45" t="s">
        <v>17</v>
      </c>
      <c r="K78" s="37">
        <f t="shared" si="2"/>
        <v>1.7854166666656965</v>
      </c>
      <c r="L78" s="38">
        <f t="shared" si="3"/>
        <v>1.7854166666656965</v>
      </c>
      <c r="M78" s="166">
        <f>NETWORKDAYS.INTL(DATE(YEAR(H78),MONTH(I78),DAY(H78)),DATE(YEAR(I78),MONTH(I78),DAY(I78)),1,LISTAFERIADOS!$B$2:$B$194)</f>
        <v>3</v>
      </c>
      <c r="N78" s="170" t="str">
        <f>CONCATENATE(HOUR(Tabela132[[#This Row],[DATA INICIO]]),":",MINUTE(Tabela132[[#This Row],[DATA INICIO]]))</f>
        <v>18:46</v>
      </c>
      <c r="P78"/>
    </row>
    <row r="79" spans="1:16" ht="25.5" customHeight="1" x14ac:dyDescent="0.25">
      <c r="A79" s="44" t="s">
        <v>6</v>
      </c>
      <c r="B79" s="45" t="s">
        <v>65</v>
      </c>
      <c r="C79" s="34" t="s">
        <v>8</v>
      </c>
      <c r="D79" s="66" t="s">
        <v>1219</v>
      </c>
      <c r="E79" s="66" t="str">
        <f>CONCATENATE(Tabela132[[#This Row],[TRAMITE_SETOR]],"_Atualiz")</f>
        <v>CSTA_Atualiz</v>
      </c>
      <c r="F79" s="35" t="s">
        <v>895</v>
      </c>
      <c r="G79" s="90" t="s">
        <v>1105</v>
      </c>
      <c r="H79" s="46">
        <v>42635.567361111112</v>
      </c>
      <c r="I79" s="46">
        <v>42639.605555555558</v>
      </c>
      <c r="J79" s="45" t="s">
        <v>12</v>
      </c>
      <c r="K79" s="37">
        <f t="shared" si="2"/>
        <v>4.0381944444452529</v>
      </c>
      <c r="L79" s="38">
        <f t="shared" si="3"/>
        <v>4.0381944444452529</v>
      </c>
      <c r="M79" s="166">
        <f>NETWORKDAYS.INTL(DATE(YEAR(H79),MONTH(I79),DAY(H79)),DATE(YEAR(I79),MONTH(I79),DAY(I79)),1,LISTAFERIADOS!$B$2:$B$194)</f>
        <v>3</v>
      </c>
      <c r="N79" s="170" t="str">
        <f>CONCATENATE(HOUR(Tabela132[[#This Row],[DATA INICIO]]),":",MINUTE(Tabela132[[#This Row],[DATA INICIO]]))</f>
        <v>13:37</v>
      </c>
      <c r="P79"/>
    </row>
    <row r="80" spans="1:16" ht="25.5" customHeight="1" x14ac:dyDescent="0.25">
      <c r="A80" s="6" t="s">
        <v>278</v>
      </c>
      <c r="B80" s="45" t="s">
        <v>65</v>
      </c>
      <c r="C80" s="34" t="s">
        <v>8</v>
      </c>
      <c r="D80" s="66" t="s">
        <v>1220</v>
      </c>
      <c r="E80" s="66" t="str">
        <f>CONCATENATE(Tabela132[[#This Row],[TRAMITE_SETOR]],"_Atualiz")</f>
        <v>SECGS_Atualiz</v>
      </c>
      <c r="F80" s="35" t="s">
        <v>885</v>
      </c>
      <c r="G80" s="90" t="s">
        <v>1105</v>
      </c>
      <c r="H80" s="46">
        <v>42639.605555555558</v>
      </c>
      <c r="I80" s="46">
        <v>42639.698611111111</v>
      </c>
      <c r="J80" s="45" t="s">
        <v>66</v>
      </c>
      <c r="K80" s="37">
        <f t="shared" si="2"/>
        <v>9.3055555553291924E-2</v>
      </c>
      <c r="L80" s="38">
        <f t="shared" si="3"/>
        <v>9.3055555553291924E-2</v>
      </c>
      <c r="M80" s="166">
        <f>NETWORKDAYS.INTL(DATE(YEAR(H80),MONTH(I80),DAY(H80)),DATE(YEAR(I80),MONTH(I80),DAY(I80)),1,LISTAFERIADOS!$B$2:$B$194)</f>
        <v>1</v>
      </c>
      <c r="N80" s="170" t="str">
        <f>CONCATENATE(HOUR(Tabela132[[#This Row],[DATA INICIO]]),":",MINUTE(Tabela132[[#This Row],[DATA INICIO]]))</f>
        <v>14:32</v>
      </c>
      <c r="P80"/>
    </row>
    <row r="81" spans="1:16" ht="25.5" customHeight="1" x14ac:dyDescent="0.25">
      <c r="A81" s="44" t="s">
        <v>6</v>
      </c>
      <c r="B81" s="45" t="s">
        <v>65</v>
      </c>
      <c r="C81" s="34" t="s">
        <v>8</v>
      </c>
      <c r="D81" s="66" t="s">
        <v>1208</v>
      </c>
      <c r="E81" s="66" t="str">
        <f>CONCATENATE(Tabela132[[#This Row],[TRAMITE_SETOR]],"_Atualiz")</f>
        <v>SECOFC_Atualiz</v>
      </c>
      <c r="F81" s="35" t="s">
        <v>910</v>
      </c>
      <c r="G81" s="35"/>
      <c r="H81" s="46">
        <v>42639.698611111111</v>
      </c>
      <c r="I81" s="46">
        <v>42639.731944444444</v>
      </c>
      <c r="J81" s="45" t="s">
        <v>67</v>
      </c>
      <c r="K81" s="37">
        <f t="shared" si="2"/>
        <v>3.3333333332848269E-2</v>
      </c>
      <c r="L81" s="38">
        <f t="shared" si="3"/>
        <v>3.3333333332848269E-2</v>
      </c>
      <c r="M81" s="166">
        <f>NETWORKDAYS.INTL(DATE(YEAR(H81),MONTH(I81),DAY(H81)),DATE(YEAR(I81),MONTH(I81),DAY(I81)),1,LISTAFERIADOS!$B$2:$B$194)</f>
        <v>1</v>
      </c>
      <c r="N81" s="170" t="str">
        <f>CONCATENATE(HOUR(Tabela132[[#This Row],[DATA INICIO]]),":",MINUTE(Tabela132[[#This Row],[DATA INICIO]]))</f>
        <v>16:46</v>
      </c>
      <c r="P81"/>
    </row>
    <row r="82" spans="1:16" ht="25.5" customHeight="1" x14ac:dyDescent="0.25">
      <c r="A82" s="44" t="s">
        <v>6</v>
      </c>
      <c r="B82" s="45" t="s">
        <v>65</v>
      </c>
      <c r="C82" s="34" t="s">
        <v>8</v>
      </c>
      <c r="D82" s="66" t="s">
        <v>1207</v>
      </c>
      <c r="E82" s="66" t="str">
        <f>CONCATENATE(Tabela132[[#This Row],[TRAMITE_SETOR]],"_Atualiz")</f>
        <v>CO_Atualiz</v>
      </c>
      <c r="F82" s="35" t="s">
        <v>909</v>
      </c>
      <c r="G82" s="35"/>
      <c r="H82" s="46">
        <v>42639.731944444444</v>
      </c>
      <c r="I82" s="46">
        <v>42639.753472222219</v>
      </c>
      <c r="J82" s="45" t="s">
        <v>18</v>
      </c>
      <c r="K82" s="37">
        <f t="shared" si="2"/>
        <v>2.1527777775190771E-2</v>
      </c>
      <c r="L82" s="38">
        <f t="shared" si="3"/>
        <v>2.1527777775190771E-2</v>
      </c>
      <c r="M82" s="166">
        <f>NETWORKDAYS.INTL(DATE(YEAR(H82),MONTH(I82),DAY(H82)),DATE(YEAR(I82),MONTH(I82),DAY(I82)),1,LISTAFERIADOS!$B$2:$B$194)</f>
        <v>1</v>
      </c>
      <c r="N82" s="170" t="str">
        <f>CONCATENATE(HOUR(Tabela132[[#This Row],[DATA INICIO]]),":",MINUTE(Tabela132[[#This Row],[DATA INICIO]]))</f>
        <v>17:34</v>
      </c>
      <c r="P82"/>
    </row>
    <row r="83" spans="1:16" ht="25.5" customHeight="1" x14ac:dyDescent="0.25">
      <c r="A83" s="44" t="s">
        <v>6</v>
      </c>
      <c r="B83" s="45" t="s">
        <v>65</v>
      </c>
      <c r="C83" s="34" t="s">
        <v>8</v>
      </c>
      <c r="D83" s="66" t="s">
        <v>1206</v>
      </c>
      <c r="E83" s="66" t="str">
        <f>CONCATENATE(Tabela132[[#This Row],[TRAMITE_SETOR]],"_Atualiz")</f>
        <v>SPO_Atualiz</v>
      </c>
      <c r="F83" s="35" t="s">
        <v>908</v>
      </c>
      <c r="G83" s="35"/>
      <c r="H83" s="46">
        <v>42639.753472222219</v>
      </c>
      <c r="I83" s="46">
        <v>42640.544444444444</v>
      </c>
      <c r="J83" s="45" t="s">
        <v>18</v>
      </c>
      <c r="K83" s="37">
        <f t="shared" si="2"/>
        <v>0.79097222222480923</v>
      </c>
      <c r="L83" s="38">
        <f t="shared" si="3"/>
        <v>0.79097222222480923</v>
      </c>
      <c r="M83" s="166">
        <f>NETWORKDAYS.INTL(DATE(YEAR(H83),MONTH(I83),DAY(H83)),DATE(YEAR(I83),MONTH(I83),DAY(I83)),1,LISTAFERIADOS!$B$2:$B$194)</f>
        <v>2</v>
      </c>
      <c r="N83" s="170" t="str">
        <f>CONCATENATE(HOUR(Tabela132[[#This Row],[DATA INICIO]]),":",MINUTE(Tabela132[[#This Row],[DATA INICIO]]))</f>
        <v>18:5</v>
      </c>
      <c r="P83"/>
    </row>
    <row r="84" spans="1:16" ht="25.5" customHeight="1" x14ac:dyDescent="0.25">
      <c r="A84" s="44" t="s">
        <v>6</v>
      </c>
      <c r="B84" s="45" t="s">
        <v>65</v>
      </c>
      <c r="C84" s="34" t="s">
        <v>8</v>
      </c>
      <c r="D84" s="66" t="s">
        <v>1207</v>
      </c>
      <c r="E84" s="66" t="str">
        <f>CONCATENATE(Tabela132[[#This Row],[TRAMITE_SETOR]],"_Atualiz")</f>
        <v>CO_Atualiz</v>
      </c>
      <c r="F84" s="35" t="s">
        <v>909</v>
      </c>
      <c r="G84" s="35"/>
      <c r="H84" s="46">
        <v>42640.544444444444</v>
      </c>
      <c r="I84" s="46">
        <v>42640.609722222223</v>
      </c>
      <c r="J84" s="45" t="s">
        <v>68</v>
      </c>
      <c r="K84" s="37">
        <f t="shared" si="2"/>
        <v>6.5277777779556345E-2</v>
      </c>
      <c r="L84" s="38">
        <f t="shared" si="3"/>
        <v>6.5277777779556345E-2</v>
      </c>
      <c r="M84" s="166">
        <f>NETWORKDAYS.INTL(DATE(YEAR(H84),MONTH(I84),DAY(H84)),DATE(YEAR(I84),MONTH(I84),DAY(I84)),1,LISTAFERIADOS!$B$2:$B$194)</f>
        <v>1</v>
      </c>
      <c r="N84" s="170" t="str">
        <f>CONCATENATE(HOUR(Tabela132[[#This Row],[DATA INICIO]]),":",MINUTE(Tabela132[[#This Row],[DATA INICIO]]))</f>
        <v>13:4</v>
      </c>
      <c r="P84"/>
    </row>
    <row r="85" spans="1:16" ht="25.5" customHeight="1" x14ac:dyDescent="0.25">
      <c r="A85" s="44" t="s">
        <v>6</v>
      </c>
      <c r="B85" s="45" t="s">
        <v>65</v>
      </c>
      <c r="C85" s="34" t="s">
        <v>8</v>
      </c>
      <c r="D85" s="66" t="s">
        <v>1208</v>
      </c>
      <c r="E85" s="66" t="str">
        <f>CONCATENATE(Tabela132[[#This Row],[TRAMITE_SETOR]],"_Atualiz")</f>
        <v>SECOFC_Atualiz</v>
      </c>
      <c r="F85" s="35" t="s">
        <v>910</v>
      </c>
      <c r="G85" s="35"/>
      <c r="H85" s="46">
        <v>42640.609722222223</v>
      </c>
      <c r="I85" s="46">
        <v>42640.67083333333</v>
      </c>
      <c r="J85" s="45" t="s">
        <v>20</v>
      </c>
      <c r="K85" s="37">
        <f t="shared" si="2"/>
        <v>6.1111111106583849E-2</v>
      </c>
      <c r="L85" s="38">
        <f t="shared" si="3"/>
        <v>6.1111111106583849E-2</v>
      </c>
      <c r="M85" s="166">
        <f>NETWORKDAYS.INTL(DATE(YEAR(H85),MONTH(I85),DAY(H85)),DATE(YEAR(I85),MONTH(I85),DAY(I85)),1,LISTAFERIADOS!$B$2:$B$194)</f>
        <v>1</v>
      </c>
      <c r="N85" s="170" t="str">
        <f>CONCATENATE(HOUR(Tabela132[[#This Row],[DATA INICIO]]),":",MINUTE(Tabela132[[#This Row],[DATA INICIO]]))</f>
        <v>14:38</v>
      </c>
      <c r="P85"/>
    </row>
    <row r="86" spans="1:16" ht="25.5" customHeight="1" x14ac:dyDescent="0.25">
      <c r="A86" s="44" t="s">
        <v>6</v>
      </c>
      <c r="B86" s="45" t="s">
        <v>65</v>
      </c>
      <c r="C86" s="34" t="s">
        <v>8</v>
      </c>
      <c r="D86" s="66" t="s">
        <v>1209</v>
      </c>
      <c r="E86" s="66" t="str">
        <f>CONCATENATE(Tabela132[[#This Row],[TRAMITE_SETOR]],"_Atualiz")</f>
        <v>CLC_Atualiz</v>
      </c>
      <c r="F86" s="35" t="s">
        <v>911</v>
      </c>
      <c r="G86" s="35"/>
      <c r="H86" s="46">
        <v>42640.67083333333</v>
      </c>
      <c r="I86" s="46">
        <v>42641.780555555553</v>
      </c>
      <c r="J86" s="45" t="s">
        <v>21</v>
      </c>
      <c r="K86" s="37">
        <f t="shared" si="2"/>
        <v>1.109722222223354</v>
      </c>
      <c r="L86" s="38">
        <f t="shared" si="3"/>
        <v>1.109722222223354</v>
      </c>
      <c r="M86" s="166">
        <f>NETWORKDAYS.INTL(DATE(YEAR(H86),MONTH(I86),DAY(H86)),DATE(YEAR(I86),MONTH(I86),DAY(I86)),1,LISTAFERIADOS!$B$2:$B$194)</f>
        <v>2</v>
      </c>
      <c r="N86" s="170" t="str">
        <f>CONCATENATE(HOUR(Tabela132[[#This Row],[DATA INICIO]]),":",MINUTE(Tabela132[[#This Row],[DATA INICIO]]))</f>
        <v>16:6</v>
      </c>
      <c r="P86"/>
    </row>
    <row r="87" spans="1:16" ht="25.5" customHeight="1" x14ac:dyDescent="0.25">
      <c r="A87" s="44" t="s">
        <v>6</v>
      </c>
      <c r="B87" s="45" t="s">
        <v>65</v>
      </c>
      <c r="C87" s="34" t="s">
        <v>8</v>
      </c>
      <c r="D87" s="66" t="s">
        <v>1221</v>
      </c>
      <c r="E87" s="66" t="str">
        <f>CONCATENATE(Tabela132[[#This Row],[TRAMITE_SETOR]],"_Atualiz")</f>
        <v>SASG_Atualiz</v>
      </c>
      <c r="F87" s="35" t="s">
        <v>920</v>
      </c>
      <c r="G87" s="35"/>
      <c r="H87" s="46">
        <v>42641.780555555553</v>
      </c>
      <c r="I87" s="46">
        <v>42642.476388888892</v>
      </c>
      <c r="J87" s="45" t="s">
        <v>7</v>
      </c>
      <c r="K87" s="37">
        <f t="shared" si="2"/>
        <v>0.69583333333866904</v>
      </c>
      <c r="L87" s="38">
        <f t="shared" si="3"/>
        <v>0.69583333333866904</v>
      </c>
      <c r="M87" s="166">
        <f>NETWORKDAYS.INTL(DATE(YEAR(H87),MONTH(I87),DAY(H87)),DATE(YEAR(I87),MONTH(I87),DAY(I87)),1,LISTAFERIADOS!$B$2:$B$194)</f>
        <v>2</v>
      </c>
      <c r="N87" s="170" t="str">
        <f>CONCATENATE(HOUR(Tabela132[[#This Row],[DATA INICIO]]),":",MINUTE(Tabela132[[#This Row],[DATA INICIO]]))</f>
        <v>18:44</v>
      </c>
      <c r="P87"/>
    </row>
    <row r="88" spans="1:16" ht="25.5" customHeight="1" x14ac:dyDescent="0.25">
      <c r="A88" s="44" t="s">
        <v>6</v>
      </c>
      <c r="B88" s="45" t="s">
        <v>65</v>
      </c>
      <c r="C88" s="34" t="s">
        <v>8</v>
      </c>
      <c r="D88" s="66" t="s">
        <v>1210</v>
      </c>
      <c r="E88" s="66" t="str">
        <f>CONCATENATE(Tabela132[[#This Row],[TRAMITE_SETOR]],"_Atualiz")</f>
        <v>SC_Atualiz</v>
      </c>
      <c r="F88" s="35" t="s">
        <v>912</v>
      </c>
      <c r="G88" s="35"/>
      <c r="H88" s="46">
        <v>42641.780555555553</v>
      </c>
      <c r="I88" s="46">
        <v>42643.626388888886</v>
      </c>
      <c r="J88" s="45" t="s">
        <v>7</v>
      </c>
      <c r="K88" s="37">
        <f t="shared" si="2"/>
        <v>1.8458333333328483</v>
      </c>
      <c r="L88" s="38">
        <f t="shared" si="3"/>
        <v>1.8458333333328483</v>
      </c>
      <c r="M88" s="166">
        <f>NETWORKDAYS.INTL(DATE(YEAR(H88),MONTH(I88),DAY(H88)),DATE(YEAR(I88),MONTH(I88),DAY(I88)),1,LISTAFERIADOS!$B$2:$B$194)</f>
        <v>3</v>
      </c>
      <c r="N88" s="170" t="str">
        <f>CONCATENATE(HOUR(Tabela132[[#This Row],[DATA INICIO]]),":",MINUTE(Tabela132[[#This Row],[DATA INICIO]]))</f>
        <v>18:44</v>
      </c>
      <c r="P88"/>
    </row>
    <row r="89" spans="1:16" ht="25.5" customHeight="1" x14ac:dyDescent="0.25">
      <c r="A89" s="44" t="s">
        <v>6</v>
      </c>
      <c r="B89" s="45" t="s">
        <v>65</v>
      </c>
      <c r="C89" s="34" t="s">
        <v>8</v>
      </c>
      <c r="D89" s="66" t="s">
        <v>1209</v>
      </c>
      <c r="E89" s="66" t="str">
        <f>CONCATENATE(Tabela132[[#This Row],[TRAMITE_SETOR]],"_Atualiz")</f>
        <v>CLC_Atualiz</v>
      </c>
      <c r="F89" s="35" t="s">
        <v>911</v>
      </c>
      <c r="G89" s="35"/>
      <c r="H89" s="46">
        <v>42643.626388888886</v>
      </c>
      <c r="I89" s="46">
        <v>42646.794444444444</v>
      </c>
      <c r="J89" s="45" t="s">
        <v>41</v>
      </c>
      <c r="K89" s="37">
        <f t="shared" si="2"/>
        <v>3.1680555555576575</v>
      </c>
      <c r="L89" s="38">
        <f t="shared" si="3"/>
        <v>3.1680555555576575</v>
      </c>
      <c r="M89" s="166">
        <f>NETWORKDAYS.INTL(DATE(YEAR(H89),MONTH(I89),DAY(H89)),DATE(YEAR(I89),MONTH(I89),DAY(I89)),1,LISTAFERIADOS!$B$2:$B$194)</f>
        <v>-19</v>
      </c>
      <c r="N89" s="170" t="str">
        <f>CONCATENATE(HOUR(Tabela132[[#This Row],[DATA INICIO]]),":",MINUTE(Tabela132[[#This Row],[DATA INICIO]]))</f>
        <v>15:2</v>
      </c>
      <c r="P89"/>
    </row>
    <row r="90" spans="1:16" ht="25.5" customHeight="1" x14ac:dyDescent="0.25">
      <c r="A90" s="44" t="s">
        <v>6</v>
      </c>
      <c r="B90" s="45" t="s">
        <v>65</v>
      </c>
      <c r="C90" s="34" t="s">
        <v>8</v>
      </c>
      <c r="D90" s="66" t="s">
        <v>1211</v>
      </c>
      <c r="E90" s="66" t="str">
        <f>CONCATENATE(Tabela132[[#This Row],[TRAMITE_SETOR]],"_Atualiz")</f>
        <v>SCON_Atualiz</v>
      </c>
      <c r="F90" s="35" t="s">
        <v>913</v>
      </c>
      <c r="G90" s="35"/>
      <c r="H90" s="46">
        <v>42646.794444444444</v>
      </c>
      <c r="I90" s="46">
        <v>42653.765277777777</v>
      </c>
      <c r="J90" s="45" t="s">
        <v>69</v>
      </c>
      <c r="K90" s="37">
        <f t="shared" si="2"/>
        <v>6.9708333333328483</v>
      </c>
      <c r="L90" s="38">
        <f t="shared" si="3"/>
        <v>6.9708333333328483</v>
      </c>
      <c r="M90" s="166">
        <f>NETWORKDAYS.INTL(DATE(YEAR(H90),MONTH(I90),DAY(H90)),DATE(YEAR(I90),MONTH(I90),DAY(I90)),1,LISTAFERIADOS!$B$2:$B$194)</f>
        <v>6</v>
      </c>
      <c r="N90" s="170" t="str">
        <f>CONCATENATE(HOUR(Tabela132[[#This Row],[DATA INICIO]]),":",MINUTE(Tabela132[[#This Row],[DATA INICIO]]))</f>
        <v>19:4</v>
      </c>
      <c r="P90"/>
    </row>
    <row r="91" spans="1:16" ht="25.5" customHeight="1" x14ac:dyDescent="0.25">
      <c r="A91" s="44" t="s">
        <v>6</v>
      </c>
      <c r="B91" s="45" t="s">
        <v>65</v>
      </c>
      <c r="C91" s="34" t="s">
        <v>8</v>
      </c>
      <c r="D91" s="66" t="s">
        <v>1209</v>
      </c>
      <c r="E91" s="66" t="str">
        <f>CONCATENATE(Tabela132[[#This Row],[TRAMITE_SETOR]],"_Atualiz")</f>
        <v>CLC_Atualiz</v>
      </c>
      <c r="F91" s="35" t="s">
        <v>911</v>
      </c>
      <c r="G91" s="35"/>
      <c r="H91" s="46">
        <v>42653.765277777777</v>
      </c>
      <c r="I91" s="46">
        <v>42656.819444444445</v>
      </c>
      <c r="J91" s="45" t="s">
        <v>17</v>
      </c>
      <c r="K91" s="37">
        <f t="shared" si="2"/>
        <v>3.0541666666686069</v>
      </c>
      <c r="L91" s="38">
        <f t="shared" si="3"/>
        <v>3.0541666666686069</v>
      </c>
      <c r="M91" s="166">
        <f>NETWORKDAYS.INTL(DATE(YEAR(H91),MONTH(I91),DAY(H91)),DATE(YEAR(I91),MONTH(I91),DAY(I91)),1,LISTAFERIADOS!$B$2:$B$194)</f>
        <v>3</v>
      </c>
      <c r="N91" s="170" t="str">
        <f>CONCATENATE(HOUR(Tabela132[[#This Row],[DATA INICIO]]),":",MINUTE(Tabela132[[#This Row],[DATA INICIO]]))</f>
        <v>18:22</v>
      </c>
      <c r="P91"/>
    </row>
    <row r="92" spans="1:16" ht="25.5" customHeight="1" x14ac:dyDescent="0.25">
      <c r="A92" s="44" t="s">
        <v>6</v>
      </c>
      <c r="B92" s="45" t="s">
        <v>65</v>
      </c>
      <c r="C92" s="34" t="s">
        <v>8</v>
      </c>
      <c r="D92" s="66" t="s">
        <v>1222</v>
      </c>
      <c r="E92" s="66" t="str">
        <f>CONCATENATE(Tabela132[[#This Row],[TRAMITE_SETOR]],"_Atualiz")</f>
        <v>SECGA_Atualiz</v>
      </c>
      <c r="F92" s="35" t="s">
        <v>853</v>
      </c>
      <c r="G92" s="35"/>
      <c r="H92" s="46">
        <v>42656.819444444445</v>
      </c>
      <c r="I92" s="46">
        <v>42657.69027777778</v>
      </c>
      <c r="J92" s="45" t="s">
        <v>70</v>
      </c>
      <c r="K92" s="37">
        <f t="shared" si="2"/>
        <v>0.87083333333430346</v>
      </c>
      <c r="L92" s="38">
        <f t="shared" si="3"/>
        <v>0.87083333333430346</v>
      </c>
      <c r="M92" s="166">
        <f>NETWORKDAYS.INTL(DATE(YEAR(H92),MONTH(I92),DAY(H92)),DATE(YEAR(I92),MONTH(I92),DAY(I92)),1,LISTAFERIADOS!$B$2:$B$194)</f>
        <v>2</v>
      </c>
      <c r="N92" s="170" t="str">
        <f>CONCATENATE(HOUR(Tabela132[[#This Row],[DATA INICIO]]),":",MINUTE(Tabela132[[#This Row],[DATA INICIO]]))</f>
        <v>19:40</v>
      </c>
      <c r="P92"/>
    </row>
    <row r="93" spans="1:16" ht="25.5" customHeight="1" x14ac:dyDescent="0.25">
      <c r="A93" s="44" t="s">
        <v>6</v>
      </c>
      <c r="B93" s="45" t="s">
        <v>65</v>
      </c>
      <c r="C93" s="34" t="s">
        <v>8</v>
      </c>
      <c r="D93" s="66" t="s">
        <v>1221</v>
      </c>
      <c r="E93" s="66" t="str">
        <f>CONCATENATE(Tabela132[[#This Row],[TRAMITE_SETOR]],"_Atualiz")</f>
        <v>SASG_Atualiz</v>
      </c>
      <c r="F93" s="35" t="s">
        <v>920</v>
      </c>
      <c r="G93" s="35"/>
      <c r="H93" s="46">
        <v>42657.69027777778</v>
      </c>
      <c r="I93" s="46">
        <v>42663.504166666666</v>
      </c>
      <c r="J93" s="45" t="s">
        <v>71</v>
      </c>
      <c r="K93" s="37">
        <f t="shared" si="2"/>
        <v>5.8138888888861402</v>
      </c>
      <c r="L93" s="38">
        <f t="shared" si="3"/>
        <v>5.8138888888861402</v>
      </c>
      <c r="M93" s="166">
        <f>NETWORKDAYS.INTL(DATE(YEAR(H93),MONTH(I93),DAY(H93)),DATE(YEAR(I93),MONTH(I93),DAY(I93)),1,LISTAFERIADOS!$B$2:$B$194)</f>
        <v>5</v>
      </c>
      <c r="N93" s="170" t="str">
        <f>CONCATENATE(HOUR(Tabela132[[#This Row],[DATA INICIO]]),":",MINUTE(Tabela132[[#This Row],[DATA INICIO]]))</f>
        <v>16:34</v>
      </c>
      <c r="P93"/>
    </row>
    <row r="94" spans="1:16" ht="25.5" customHeight="1" x14ac:dyDescent="0.25">
      <c r="A94" s="44" t="s">
        <v>6</v>
      </c>
      <c r="B94" s="45" t="s">
        <v>65</v>
      </c>
      <c r="C94" s="34" t="s">
        <v>8</v>
      </c>
      <c r="D94" s="66" t="s">
        <v>1209</v>
      </c>
      <c r="E94" s="66" t="str">
        <f>CONCATENATE(Tabela132[[#This Row],[TRAMITE_SETOR]],"_Atualiz")</f>
        <v>CLC_Atualiz</v>
      </c>
      <c r="F94" s="35" t="s">
        <v>911</v>
      </c>
      <c r="G94" s="35"/>
      <c r="H94" s="46">
        <v>42663.504166666666</v>
      </c>
      <c r="I94" s="46">
        <v>42663.669444444444</v>
      </c>
      <c r="J94" s="45" t="s">
        <v>72</v>
      </c>
      <c r="K94" s="37">
        <f t="shared" si="2"/>
        <v>0.16527777777810115</v>
      </c>
      <c r="L94" s="38">
        <f t="shared" si="3"/>
        <v>0.16527777777810115</v>
      </c>
      <c r="M94" s="166">
        <f>NETWORKDAYS.INTL(DATE(YEAR(H94),MONTH(I94),DAY(H94)),DATE(YEAR(I94),MONTH(I94),DAY(I94)),1,LISTAFERIADOS!$B$2:$B$194)</f>
        <v>1</v>
      </c>
      <c r="N94" s="170" t="str">
        <f>CONCATENATE(HOUR(Tabela132[[#This Row],[DATA INICIO]]),":",MINUTE(Tabela132[[#This Row],[DATA INICIO]]))</f>
        <v>12:6</v>
      </c>
      <c r="P94"/>
    </row>
    <row r="95" spans="1:16" ht="25.5" customHeight="1" x14ac:dyDescent="0.25">
      <c r="A95" s="44" t="s">
        <v>6</v>
      </c>
      <c r="B95" s="45" t="s">
        <v>65</v>
      </c>
      <c r="C95" s="34" t="s">
        <v>8</v>
      </c>
      <c r="D95" s="66" t="s">
        <v>1222</v>
      </c>
      <c r="E95" s="66" t="str">
        <f>CONCATENATE(Tabela132[[#This Row],[TRAMITE_SETOR]],"_Atualiz")</f>
        <v>SECGA_Atualiz</v>
      </c>
      <c r="F95" s="35" t="s">
        <v>853</v>
      </c>
      <c r="G95" s="35"/>
      <c r="H95" s="46">
        <v>42663.669444444444</v>
      </c>
      <c r="I95" s="46">
        <v>42663.74722222222</v>
      </c>
      <c r="J95" s="45" t="s">
        <v>73</v>
      </c>
      <c r="K95" s="37">
        <f t="shared" si="2"/>
        <v>7.7777777776645962E-2</v>
      </c>
      <c r="L95" s="38">
        <f t="shared" si="3"/>
        <v>7.7777777776645962E-2</v>
      </c>
      <c r="M95" s="166">
        <f>NETWORKDAYS.INTL(DATE(YEAR(H95),MONTH(I95),DAY(H95)),DATE(YEAR(I95),MONTH(I95),DAY(I95)),1,LISTAFERIADOS!$B$2:$B$194)</f>
        <v>1</v>
      </c>
      <c r="N95" s="170" t="str">
        <f>CONCATENATE(HOUR(Tabela132[[#This Row],[DATA INICIO]]),":",MINUTE(Tabela132[[#This Row],[DATA INICIO]]))</f>
        <v>16:4</v>
      </c>
      <c r="P95"/>
    </row>
    <row r="96" spans="1:16" ht="25.5" customHeight="1" x14ac:dyDescent="0.25">
      <c r="A96" s="44" t="s">
        <v>6</v>
      </c>
      <c r="B96" s="45" t="s">
        <v>65</v>
      </c>
      <c r="C96" s="34" t="s">
        <v>8</v>
      </c>
      <c r="D96" s="66" t="s">
        <v>1213</v>
      </c>
      <c r="E96" s="66" t="str">
        <f>CONCATENATE(Tabela132[[#This Row],[TRAMITE_SETOR]],"_Atualiz")</f>
        <v>ASSDG_Atualiz</v>
      </c>
      <c r="F96" s="35" t="s">
        <v>915</v>
      </c>
      <c r="G96" s="35"/>
      <c r="H96" s="46">
        <v>42663.74722222222</v>
      </c>
      <c r="I96" s="46">
        <v>42664.765277777777</v>
      </c>
      <c r="J96" s="45" t="s">
        <v>74</v>
      </c>
      <c r="K96" s="37">
        <f t="shared" si="2"/>
        <v>1.0180555555562023</v>
      </c>
      <c r="L96" s="38">
        <f t="shared" si="3"/>
        <v>1.0180555555562023</v>
      </c>
      <c r="M96" s="166">
        <f>NETWORKDAYS.INTL(DATE(YEAR(H96),MONTH(I96),DAY(H96)),DATE(YEAR(I96),MONTH(I96),DAY(I96)),1,LISTAFERIADOS!$B$2:$B$194)</f>
        <v>2</v>
      </c>
      <c r="N96" s="170" t="str">
        <f>CONCATENATE(HOUR(Tabela132[[#This Row],[DATA INICIO]]),":",MINUTE(Tabela132[[#This Row],[DATA INICIO]]))</f>
        <v>17:56</v>
      </c>
      <c r="P96"/>
    </row>
    <row r="97" spans="1:16" ht="25.5" customHeight="1" x14ac:dyDescent="0.25">
      <c r="A97" s="44" t="s">
        <v>6</v>
      </c>
      <c r="B97" s="45" t="s">
        <v>65</v>
      </c>
      <c r="C97" s="34" t="s">
        <v>8</v>
      </c>
      <c r="D97" s="66" t="s">
        <v>1202</v>
      </c>
      <c r="E97" s="66" t="str">
        <f>CONCATENATE(Tabela132[[#This Row],[TRAMITE_SETOR]],"_Atualiz")</f>
        <v>DG_Atualiz</v>
      </c>
      <c r="F97" s="35" t="s">
        <v>905</v>
      </c>
      <c r="G97" s="35"/>
      <c r="H97" s="46">
        <v>42664.765277777777</v>
      </c>
      <c r="I97" s="46">
        <v>42667.788194444445</v>
      </c>
      <c r="J97" s="45" t="s">
        <v>56</v>
      </c>
      <c r="K97" s="37">
        <f t="shared" si="2"/>
        <v>3.0229166666686069</v>
      </c>
      <c r="L97" s="38">
        <f t="shared" si="3"/>
        <v>3.0229166666686069</v>
      </c>
      <c r="M97" s="166">
        <f>NETWORKDAYS.INTL(DATE(YEAR(H97),MONTH(I97),DAY(H97)),DATE(YEAR(I97),MONTH(I97),DAY(I97)),1,LISTAFERIADOS!$B$2:$B$194)</f>
        <v>2</v>
      </c>
      <c r="N97" s="170" t="str">
        <f>CONCATENATE(HOUR(Tabela132[[#This Row],[DATA INICIO]]),":",MINUTE(Tabela132[[#This Row],[DATA INICIO]]))</f>
        <v>18:22</v>
      </c>
      <c r="P97"/>
    </row>
    <row r="98" spans="1:16" ht="25.5" customHeight="1" x14ac:dyDescent="0.25">
      <c r="A98" s="44" t="s">
        <v>6</v>
      </c>
      <c r="B98" s="45" t="s">
        <v>65</v>
      </c>
      <c r="C98" s="34" t="s">
        <v>8</v>
      </c>
      <c r="D98" s="66" t="s">
        <v>1207</v>
      </c>
      <c r="E98" s="66" t="str">
        <f>CONCATENATE(Tabela132[[#This Row],[TRAMITE_SETOR]],"_Atualiz")</f>
        <v>CO_Atualiz</v>
      </c>
      <c r="F98" s="35" t="s">
        <v>909</v>
      </c>
      <c r="G98" s="35"/>
      <c r="H98" s="46">
        <v>42667.788194444445</v>
      </c>
      <c r="I98" s="46">
        <v>42667.791666666664</v>
      </c>
      <c r="J98" s="45" t="s">
        <v>39</v>
      </c>
      <c r="K98" s="37">
        <f t="shared" si="2"/>
        <v>3.4722222189884633E-3</v>
      </c>
      <c r="L98" s="38">
        <f t="shared" si="3"/>
        <v>3.4722222189884633E-3</v>
      </c>
      <c r="M98" s="166">
        <f>NETWORKDAYS.INTL(DATE(YEAR(H98),MONTH(I98),DAY(H98)),DATE(YEAR(I98),MONTH(I98),DAY(I98)),1,LISTAFERIADOS!$B$2:$B$194)</f>
        <v>1</v>
      </c>
      <c r="N98" s="170" t="str">
        <f>CONCATENATE(HOUR(Tabela132[[#This Row],[DATA INICIO]]),":",MINUTE(Tabela132[[#This Row],[DATA INICIO]]))</f>
        <v>18:55</v>
      </c>
      <c r="P98"/>
    </row>
    <row r="99" spans="1:16" ht="25.5" customHeight="1" x14ac:dyDescent="0.25">
      <c r="A99" s="44" t="s">
        <v>6</v>
      </c>
      <c r="B99" s="45" t="s">
        <v>65</v>
      </c>
      <c r="C99" s="34" t="s">
        <v>8</v>
      </c>
      <c r="D99" s="66" t="s">
        <v>1214</v>
      </c>
      <c r="E99" s="66" t="str">
        <f>CONCATENATE(Tabela132[[#This Row],[TRAMITE_SETOR]],"_Atualiz")</f>
        <v>ACO_Atualiz</v>
      </c>
      <c r="F99" s="35" t="s">
        <v>916</v>
      </c>
      <c r="G99" s="35"/>
      <c r="H99" s="46">
        <v>42667.791666666664</v>
      </c>
      <c r="I99" s="46">
        <v>42668.65347222222</v>
      </c>
      <c r="J99" s="45" t="s">
        <v>75</v>
      </c>
      <c r="K99" s="37">
        <f t="shared" si="2"/>
        <v>0.86180555555620231</v>
      </c>
      <c r="L99" s="38">
        <f t="shared" si="3"/>
        <v>0.86180555555620231</v>
      </c>
      <c r="M99" s="166">
        <f>NETWORKDAYS.INTL(DATE(YEAR(H99),MONTH(I99),DAY(H99)),DATE(YEAR(I99),MONTH(I99),DAY(I99)),1,LISTAFERIADOS!$B$2:$B$194)</f>
        <v>2</v>
      </c>
      <c r="N99" s="170" t="str">
        <f>CONCATENATE(HOUR(Tabela132[[#This Row],[DATA INICIO]]),":",MINUTE(Tabela132[[#This Row],[DATA INICIO]]))</f>
        <v>19:0</v>
      </c>
      <c r="P99"/>
    </row>
    <row r="100" spans="1:16" ht="25.5" customHeight="1" x14ac:dyDescent="0.25">
      <c r="A100" s="44" t="s">
        <v>6</v>
      </c>
      <c r="B100" s="45" t="s">
        <v>65</v>
      </c>
      <c r="C100" s="34" t="s">
        <v>8</v>
      </c>
      <c r="D100" s="66" t="s">
        <v>1208</v>
      </c>
      <c r="E100" s="66" t="str">
        <f>CONCATENATE(Tabela132[[#This Row],[TRAMITE_SETOR]],"_Atualiz")</f>
        <v>SECOFC_Atualiz</v>
      </c>
      <c r="F100" s="35" t="s">
        <v>910</v>
      </c>
      <c r="G100" s="35"/>
      <c r="H100" s="46">
        <v>42668.65347222222</v>
      </c>
      <c r="I100" s="46">
        <v>42668.656944444447</v>
      </c>
      <c r="J100" s="45" t="s">
        <v>7</v>
      </c>
      <c r="K100" s="37">
        <f t="shared" si="2"/>
        <v>3.4722222262644209E-3</v>
      </c>
      <c r="L100" s="38">
        <f t="shared" si="3"/>
        <v>3.4722222262644209E-3</v>
      </c>
      <c r="M100" s="166">
        <f>NETWORKDAYS.INTL(DATE(YEAR(H100),MONTH(I100),DAY(H100)),DATE(YEAR(I100),MONTH(I100),DAY(I100)),1,LISTAFERIADOS!$B$2:$B$194)</f>
        <v>1</v>
      </c>
      <c r="N100" s="170" t="str">
        <f>CONCATENATE(HOUR(Tabela132[[#This Row],[DATA INICIO]]),":",MINUTE(Tabela132[[#This Row],[DATA INICIO]]))</f>
        <v>15:41</v>
      </c>
      <c r="P100"/>
    </row>
    <row r="101" spans="1:16" ht="25.5" customHeight="1" x14ac:dyDescent="0.25">
      <c r="A101" s="44" t="s">
        <v>6</v>
      </c>
      <c r="B101" s="45" t="s">
        <v>65</v>
      </c>
      <c r="C101" s="34" t="s">
        <v>8</v>
      </c>
      <c r="D101" s="66" t="s">
        <v>1214</v>
      </c>
      <c r="E101" s="66" t="str">
        <f>CONCATENATE(Tabela132[[#This Row],[TRAMITE_SETOR]],"_Atualiz")</f>
        <v>ACO_Atualiz</v>
      </c>
      <c r="F101" s="35" t="s">
        <v>916</v>
      </c>
      <c r="G101" s="35"/>
      <c r="H101" s="46">
        <v>42668.656944444447</v>
      </c>
      <c r="I101" s="46">
        <v>42668.65902777778</v>
      </c>
      <c r="J101" s="45" t="s">
        <v>41</v>
      </c>
      <c r="K101" s="37">
        <f t="shared" si="2"/>
        <v>2.0833333328482695E-3</v>
      </c>
      <c r="L101" s="38">
        <f t="shared" si="3"/>
        <v>2.0833333328482695E-3</v>
      </c>
      <c r="M101" s="166">
        <f>NETWORKDAYS.INTL(DATE(YEAR(H101),MONTH(I101),DAY(H101)),DATE(YEAR(I101),MONTH(I101),DAY(I101)),1,LISTAFERIADOS!$B$2:$B$194)</f>
        <v>1</v>
      </c>
      <c r="N101" s="170" t="str">
        <f>CONCATENATE(HOUR(Tabela132[[#This Row],[DATA INICIO]]),":",MINUTE(Tabela132[[#This Row],[DATA INICIO]]))</f>
        <v>15:46</v>
      </c>
      <c r="P101"/>
    </row>
    <row r="102" spans="1:16" ht="25.5" customHeight="1" x14ac:dyDescent="0.25">
      <c r="A102" s="44" t="s">
        <v>6</v>
      </c>
      <c r="B102" s="45" t="s">
        <v>65</v>
      </c>
      <c r="C102" s="34" t="s">
        <v>8</v>
      </c>
      <c r="D102" s="66" t="s">
        <v>1202</v>
      </c>
      <c r="E102" s="66" t="str">
        <f>CONCATENATE(Tabela132[[#This Row],[TRAMITE_SETOR]],"_Atualiz")</f>
        <v>DG_Atualiz</v>
      </c>
      <c r="F102" s="35" t="s">
        <v>905</v>
      </c>
      <c r="G102" s="35"/>
      <c r="H102" s="46">
        <v>42668.65902777778</v>
      </c>
      <c r="I102" s="46">
        <v>42668.73541666667</v>
      </c>
      <c r="J102" s="45" t="s">
        <v>7</v>
      </c>
      <c r="K102" s="37">
        <f t="shared" si="2"/>
        <v>7.6388888890505768E-2</v>
      </c>
      <c r="L102" s="38">
        <f t="shared" si="3"/>
        <v>7.6388888890505768E-2</v>
      </c>
      <c r="M102" s="166">
        <f>NETWORKDAYS.INTL(DATE(YEAR(H102),MONTH(I102),DAY(H102)),DATE(YEAR(I102),MONTH(I102),DAY(I102)),1,LISTAFERIADOS!$B$2:$B$194)</f>
        <v>1</v>
      </c>
      <c r="N102" s="170" t="str">
        <f>CONCATENATE(HOUR(Tabela132[[#This Row],[DATA INICIO]]),":",MINUTE(Tabela132[[#This Row],[DATA INICIO]]))</f>
        <v>15:49</v>
      </c>
      <c r="P102"/>
    </row>
    <row r="103" spans="1:16" ht="25.5" customHeight="1" x14ac:dyDescent="0.25">
      <c r="A103" s="44" t="s">
        <v>6</v>
      </c>
      <c r="B103" s="45" t="s">
        <v>65</v>
      </c>
      <c r="C103" s="34" t="s">
        <v>8</v>
      </c>
      <c r="D103" s="66" t="s">
        <v>1214</v>
      </c>
      <c r="E103" s="66" t="str">
        <f>CONCATENATE(Tabela132[[#This Row],[TRAMITE_SETOR]],"_Atualiz")</f>
        <v>ACO_Atualiz</v>
      </c>
      <c r="F103" s="35" t="s">
        <v>916</v>
      </c>
      <c r="G103" s="35"/>
      <c r="H103" s="46">
        <v>42668.73541666667</v>
      </c>
      <c r="I103" s="46">
        <v>42668.737500000003</v>
      </c>
      <c r="J103" s="45" t="s">
        <v>41</v>
      </c>
      <c r="K103" s="37">
        <f t="shared" si="2"/>
        <v>2.0833333328482695E-3</v>
      </c>
      <c r="L103" s="38">
        <f t="shared" si="3"/>
        <v>2.0833333328482695E-3</v>
      </c>
      <c r="M103" s="166">
        <f>NETWORKDAYS.INTL(DATE(YEAR(H103),MONTH(I103),DAY(H103)),DATE(YEAR(I103),MONTH(I103),DAY(I103)),1,LISTAFERIADOS!$B$2:$B$194)</f>
        <v>1</v>
      </c>
      <c r="N103" s="170" t="str">
        <f>CONCATENATE(HOUR(Tabela132[[#This Row],[DATA INICIO]]),":",MINUTE(Tabela132[[#This Row],[DATA INICIO]]))</f>
        <v>17:39</v>
      </c>
      <c r="P103"/>
    </row>
    <row r="104" spans="1:16" ht="25.5" customHeight="1" x14ac:dyDescent="0.25">
      <c r="A104" s="44" t="s">
        <v>6</v>
      </c>
      <c r="B104" s="45" t="s">
        <v>65</v>
      </c>
      <c r="C104" s="34" t="s">
        <v>8</v>
      </c>
      <c r="D104" s="66" t="s">
        <v>1215</v>
      </c>
      <c r="E104" s="66" t="str">
        <f>CONCATENATE(Tabela132[[#This Row],[TRAMITE_SETOR]],"_Atualiz")</f>
        <v>SAEO_Atualiz</v>
      </c>
      <c r="F104" s="35" t="s">
        <v>917</v>
      </c>
      <c r="G104" s="35"/>
      <c r="H104" s="46">
        <v>42668.737500000003</v>
      </c>
      <c r="I104" s="46">
        <v>42669.668749999997</v>
      </c>
      <c r="J104" s="45" t="s">
        <v>42</v>
      </c>
      <c r="K104" s="37">
        <f t="shared" si="2"/>
        <v>0.93124999999417923</v>
      </c>
      <c r="L104" s="38">
        <f t="shared" si="3"/>
        <v>0.93124999999417923</v>
      </c>
      <c r="M104" s="166">
        <f>NETWORKDAYS.INTL(DATE(YEAR(H104),MONTH(I104),DAY(H104)),DATE(YEAR(I104),MONTH(I104),DAY(I104)),1,LISTAFERIADOS!$B$2:$B$194)</f>
        <v>2</v>
      </c>
      <c r="N104" s="170" t="str">
        <f>CONCATENATE(HOUR(Tabela132[[#This Row],[DATA INICIO]]),":",MINUTE(Tabela132[[#This Row],[DATA INICIO]]))</f>
        <v>17:42</v>
      </c>
      <c r="P104"/>
    </row>
    <row r="105" spans="1:16" ht="25.5" customHeight="1" x14ac:dyDescent="0.25">
      <c r="A105" s="44" t="s">
        <v>6</v>
      </c>
      <c r="B105" s="45" t="s">
        <v>65</v>
      </c>
      <c r="C105" s="34" t="s">
        <v>8</v>
      </c>
      <c r="D105" s="66" t="s">
        <v>1209</v>
      </c>
      <c r="E105" s="66" t="str">
        <f>CONCATENATE(Tabela132[[#This Row],[TRAMITE_SETOR]],"_Atualiz")</f>
        <v>CLC_Atualiz</v>
      </c>
      <c r="F105" s="35" t="s">
        <v>911</v>
      </c>
      <c r="G105" s="35"/>
      <c r="H105" s="46">
        <v>42669.668749999997</v>
      </c>
      <c r="I105" s="46">
        <v>42669.815972222219</v>
      </c>
      <c r="J105" s="45" t="s">
        <v>42</v>
      </c>
      <c r="K105" s="37">
        <f t="shared" si="2"/>
        <v>0.14722222222189885</v>
      </c>
      <c r="L105" s="38">
        <f t="shared" si="3"/>
        <v>0.14722222222189885</v>
      </c>
      <c r="M105" s="166">
        <f>NETWORKDAYS.INTL(DATE(YEAR(H105),MONTH(I105),DAY(H105)),DATE(YEAR(I105),MONTH(I105),DAY(I105)),1,LISTAFERIADOS!$B$2:$B$194)</f>
        <v>1</v>
      </c>
      <c r="N105" s="170" t="str">
        <f>CONCATENATE(HOUR(Tabela132[[#This Row],[DATA INICIO]]),":",MINUTE(Tabela132[[#This Row],[DATA INICIO]]))</f>
        <v>16:3</v>
      </c>
      <c r="P105"/>
    </row>
    <row r="106" spans="1:16" ht="25.5" customHeight="1" x14ac:dyDescent="0.25">
      <c r="A106" s="44" t="s">
        <v>6</v>
      </c>
      <c r="B106" s="45" t="s">
        <v>65</v>
      </c>
      <c r="C106" s="34" t="s">
        <v>8</v>
      </c>
      <c r="D106" s="66" t="s">
        <v>1210</v>
      </c>
      <c r="E106" s="66" t="str">
        <f>CONCATENATE(Tabela132[[#This Row],[TRAMITE_SETOR]],"_Atualiz")</f>
        <v>SC_Atualiz</v>
      </c>
      <c r="F106" s="35" t="s">
        <v>912</v>
      </c>
      <c r="G106" s="35"/>
      <c r="H106" s="46">
        <v>42669.815972222219</v>
      </c>
      <c r="I106" s="46">
        <v>42670.625</v>
      </c>
      <c r="J106" s="45" t="s">
        <v>76</v>
      </c>
      <c r="K106" s="37">
        <f t="shared" si="2"/>
        <v>0.80902777778101154</v>
      </c>
      <c r="L106" s="38">
        <f t="shared" si="3"/>
        <v>0.80902777778101154</v>
      </c>
      <c r="M106" s="166">
        <f>NETWORKDAYS.INTL(DATE(YEAR(H106),MONTH(I106),DAY(H106)),DATE(YEAR(I106),MONTH(I106),DAY(I106)),1,LISTAFERIADOS!$B$2:$B$194)</f>
        <v>2</v>
      </c>
      <c r="N106" s="170" t="str">
        <f>CONCATENATE(HOUR(Tabela132[[#This Row],[DATA INICIO]]),":",MINUTE(Tabela132[[#This Row],[DATA INICIO]]))</f>
        <v>19:35</v>
      </c>
      <c r="P106"/>
    </row>
    <row r="107" spans="1:16" ht="25.5" customHeight="1" x14ac:dyDescent="0.25">
      <c r="A107" s="44" t="s">
        <v>6</v>
      </c>
      <c r="B107" s="45" t="s">
        <v>65</v>
      </c>
      <c r="C107" s="34" t="s">
        <v>8</v>
      </c>
      <c r="D107" s="66" t="s">
        <v>1209</v>
      </c>
      <c r="E107" s="66" t="str">
        <f>CONCATENATE(Tabela132[[#This Row],[TRAMITE_SETOR]],"_Atualiz")</f>
        <v>CLC_Atualiz</v>
      </c>
      <c r="F107" s="35" t="s">
        <v>911</v>
      </c>
      <c r="G107" s="35"/>
      <c r="H107" s="46">
        <v>42670.625</v>
      </c>
      <c r="I107" s="46">
        <v>42670.86041666667</v>
      </c>
      <c r="J107" s="45" t="s">
        <v>77</v>
      </c>
      <c r="K107" s="37">
        <f t="shared" si="2"/>
        <v>0.23541666667006211</v>
      </c>
      <c r="L107" s="38">
        <f t="shared" si="3"/>
        <v>0.23541666667006211</v>
      </c>
      <c r="M107" s="166">
        <f>NETWORKDAYS.INTL(DATE(YEAR(H107),MONTH(I107),DAY(H107)),DATE(YEAR(I107),MONTH(I107),DAY(I107)),1,LISTAFERIADOS!$B$2:$B$194)</f>
        <v>1</v>
      </c>
      <c r="N107" s="170" t="str">
        <f>CONCATENATE(HOUR(Tabela132[[#This Row],[DATA INICIO]]),":",MINUTE(Tabela132[[#This Row],[DATA INICIO]]))</f>
        <v>15:0</v>
      </c>
      <c r="P107"/>
    </row>
    <row r="108" spans="1:16" ht="25.5" customHeight="1" x14ac:dyDescent="0.25">
      <c r="A108" s="44" t="s">
        <v>6</v>
      </c>
      <c r="B108" s="45" t="s">
        <v>65</v>
      </c>
      <c r="C108" s="34" t="s">
        <v>8</v>
      </c>
      <c r="D108" s="66" t="s">
        <v>1211</v>
      </c>
      <c r="E108" s="66" t="str">
        <f>CONCATENATE(Tabela132[[#This Row],[TRAMITE_SETOR]],"_Atualiz")</f>
        <v>SCON_Atualiz</v>
      </c>
      <c r="F108" s="35" t="s">
        <v>913</v>
      </c>
      <c r="G108" s="35"/>
      <c r="H108" s="46">
        <v>42670.86041666667</v>
      </c>
      <c r="I108" s="46">
        <v>42691.760416666664</v>
      </c>
      <c r="J108" s="45" t="s">
        <v>78</v>
      </c>
      <c r="K108" s="37">
        <f t="shared" si="2"/>
        <v>20.899999999994179</v>
      </c>
      <c r="L108" s="38">
        <f t="shared" si="3"/>
        <v>20.899999999994179</v>
      </c>
      <c r="M108" s="166">
        <f>NETWORKDAYS.INTL(DATE(YEAR(H108),MONTH(I108),DAY(H108)),DATE(YEAR(I108),MONTH(I108),DAY(I108)),1,LISTAFERIADOS!$B$2:$B$194)</f>
        <v>-7</v>
      </c>
      <c r="N108" s="170" t="str">
        <f>CONCATENATE(HOUR(Tabela132[[#This Row],[DATA INICIO]]),":",MINUTE(Tabela132[[#This Row],[DATA INICIO]]))</f>
        <v>20:39</v>
      </c>
      <c r="P108"/>
    </row>
    <row r="109" spans="1:16" ht="25.5" customHeight="1" x14ac:dyDescent="0.25">
      <c r="A109" s="44" t="s">
        <v>6</v>
      </c>
      <c r="B109" s="45" t="s">
        <v>65</v>
      </c>
      <c r="C109" s="34" t="s">
        <v>8</v>
      </c>
      <c r="D109" s="66" t="s">
        <v>1209</v>
      </c>
      <c r="E109" s="66" t="str">
        <f>CONCATENATE(Tabela132[[#This Row],[TRAMITE_SETOR]],"_Atualiz")</f>
        <v>CLC_Atualiz</v>
      </c>
      <c r="F109" s="35" t="s">
        <v>911</v>
      </c>
      <c r="G109" s="35"/>
      <c r="H109" s="46">
        <v>42691.760416666664</v>
      </c>
      <c r="I109" s="46">
        <v>42692.78125</v>
      </c>
      <c r="J109" s="45" t="s">
        <v>79</v>
      </c>
      <c r="K109" s="37">
        <f t="shared" si="2"/>
        <v>1.0208333333357587</v>
      </c>
      <c r="L109" s="38">
        <f t="shared" si="3"/>
        <v>1.0208333333357587</v>
      </c>
      <c r="M109" s="166">
        <f>NETWORKDAYS.INTL(DATE(YEAR(H109),MONTH(I109),DAY(H109)),DATE(YEAR(I109),MONTH(I109),DAY(I109)),1,LISTAFERIADOS!$B$2:$B$194)</f>
        <v>2</v>
      </c>
      <c r="N109" s="170" t="str">
        <f>CONCATENATE(HOUR(Tabela132[[#This Row],[DATA INICIO]]),":",MINUTE(Tabela132[[#This Row],[DATA INICIO]]))</f>
        <v>18:15</v>
      </c>
      <c r="P109"/>
    </row>
    <row r="110" spans="1:16" ht="25.5" customHeight="1" x14ac:dyDescent="0.25">
      <c r="A110" s="44" t="s">
        <v>6</v>
      </c>
      <c r="B110" s="45" t="s">
        <v>65</v>
      </c>
      <c r="C110" s="34" t="s">
        <v>8</v>
      </c>
      <c r="D110" s="66" t="s">
        <v>1215</v>
      </c>
      <c r="E110" s="66" t="str">
        <f>CONCATENATE(Tabela132[[#This Row],[TRAMITE_SETOR]],"_Atualiz")</f>
        <v>SAEO_Atualiz</v>
      </c>
      <c r="F110" s="35" t="s">
        <v>917</v>
      </c>
      <c r="G110" s="35"/>
      <c r="H110" s="46">
        <v>42692.78125</v>
      </c>
      <c r="I110" s="46">
        <v>42695.609722222223</v>
      </c>
      <c r="J110" s="45" t="s">
        <v>80</v>
      </c>
      <c r="K110" s="37">
        <f t="shared" si="2"/>
        <v>2.828472222223354</v>
      </c>
      <c r="L110" s="38">
        <f t="shared" si="3"/>
        <v>2.828472222223354</v>
      </c>
      <c r="M110" s="166">
        <f>NETWORKDAYS.INTL(DATE(YEAR(H110),MONTH(I110),DAY(H110)),DATE(YEAR(I110),MONTH(I110),DAY(I110)),1,LISTAFERIADOS!$B$2:$B$194)</f>
        <v>2</v>
      </c>
      <c r="N110" s="170" t="str">
        <f>CONCATENATE(HOUR(Tabela132[[#This Row],[DATA INICIO]]),":",MINUTE(Tabela132[[#This Row],[DATA INICIO]]))</f>
        <v>18:45</v>
      </c>
      <c r="P110"/>
    </row>
    <row r="111" spans="1:16" ht="25.5" customHeight="1" x14ac:dyDescent="0.25">
      <c r="A111" s="44" t="s">
        <v>6</v>
      </c>
      <c r="B111" s="45" t="s">
        <v>65</v>
      </c>
      <c r="C111" s="34" t="s">
        <v>8</v>
      </c>
      <c r="D111" s="66" t="s">
        <v>1223</v>
      </c>
      <c r="E111" s="66" t="str">
        <f>CONCATENATE(Tabela132[[#This Row],[TRAMITE_SETOR]],"_Atualiz")</f>
        <v>SACONT_Atualiz</v>
      </c>
      <c r="F111" s="35" t="s">
        <v>921</v>
      </c>
      <c r="G111" s="35"/>
      <c r="H111" s="46">
        <v>42695.609722222223</v>
      </c>
      <c r="I111" s="46">
        <v>42695.705555555556</v>
      </c>
      <c r="J111" s="45" t="s">
        <v>42</v>
      </c>
      <c r="K111" s="37">
        <f t="shared" si="2"/>
        <v>9.5833333332848269E-2</v>
      </c>
      <c r="L111" s="38">
        <f t="shared" si="3"/>
        <v>9.5833333332848269E-2</v>
      </c>
      <c r="M111" s="166">
        <f>NETWORKDAYS.INTL(DATE(YEAR(H111),MONTH(I111),DAY(H111)),DATE(YEAR(I111),MONTH(I111),DAY(I111)),1,LISTAFERIADOS!$B$2:$B$194)</f>
        <v>1</v>
      </c>
      <c r="N111" s="170" t="str">
        <f>CONCATENATE(HOUR(Tabela132[[#This Row],[DATA INICIO]]),":",MINUTE(Tabela132[[#This Row],[DATA INICIO]]))</f>
        <v>14:38</v>
      </c>
      <c r="P111"/>
    </row>
    <row r="112" spans="1:16" ht="25.5" customHeight="1" x14ac:dyDescent="0.25">
      <c r="A112" s="44" t="s">
        <v>6</v>
      </c>
      <c r="B112" s="45" t="s">
        <v>65</v>
      </c>
      <c r="C112" s="34" t="s">
        <v>8</v>
      </c>
      <c r="D112" s="66" t="s">
        <v>1224</v>
      </c>
      <c r="E112" s="66" t="str">
        <f>CONCATENATE(Tabela132[[#This Row],[TRAMITE_SETOR]],"_Atualiz")</f>
        <v>ACFIC_Atualiz</v>
      </c>
      <c r="F112" s="35" t="s">
        <v>922</v>
      </c>
      <c r="G112" s="35"/>
      <c r="H112" s="46">
        <v>42695.705555555556</v>
      </c>
      <c r="I112" s="46" t="s">
        <v>7</v>
      </c>
      <c r="J112" s="45" t="s">
        <v>81</v>
      </c>
      <c r="K112" s="37">
        <f t="shared" si="2"/>
        <v>0</v>
      </c>
      <c r="L112" s="38">
        <f t="shared" si="3"/>
        <v>0</v>
      </c>
      <c r="M112" s="166" t="e">
        <f>NETWORKDAYS.INTL(DATE(YEAR(H112),MONTH(I112),DAY(H112)),DATE(YEAR(I112),MONTH(I112),DAY(I112)),1,LISTAFERIADOS!$B$2:$B$194)</f>
        <v>#VALUE!</v>
      </c>
      <c r="N112" s="170" t="str">
        <f>CONCATENATE(HOUR(Tabela132[[#This Row],[DATA INICIO]]),":",MINUTE(Tabela132[[#This Row],[DATA INICIO]]))</f>
        <v>16:56</v>
      </c>
      <c r="P112"/>
    </row>
    <row r="113" spans="1:16" ht="25.5" customHeight="1" x14ac:dyDescent="0.25">
      <c r="A113" s="44" t="s">
        <v>6</v>
      </c>
      <c r="B113" s="45" t="s">
        <v>82</v>
      </c>
      <c r="C113" s="34" t="s">
        <v>8</v>
      </c>
      <c r="D113" s="66" t="s">
        <v>1225</v>
      </c>
      <c r="E113" s="66" t="str">
        <f>CONCATENATE(Tabela132[[#This Row],[TRAMITE_SETOR]],"_Atualiz")</f>
        <v>020ZE_Atualiz</v>
      </c>
      <c r="F113" s="35" t="s">
        <v>923</v>
      </c>
      <c r="G113" s="35"/>
      <c r="H113" s="46" t="s">
        <v>7</v>
      </c>
      <c r="I113" s="46">
        <v>42422.759027777778</v>
      </c>
      <c r="J113" s="45" t="s">
        <v>7</v>
      </c>
      <c r="K113" s="37">
        <f t="shared" si="2"/>
        <v>0</v>
      </c>
      <c r="L113" s="38">
        <f t="shared" si="3"/>
        <v>0</v>
      </c>
      <c r="M113" s="166" t="e">
        <f>NETWORKDAYS.INTL(DATE(YEAR(H113),MONTH(I113),DAY(H113)),DATE(YEAR(I113),MONTH(I113),DAY(I113)),1,LISTAFERIADOS!$B$2:$B$194)</f>
        <v>#VALUE!</v>
      </c>
      <c r="N113" s="170" t="e">
        <f>CONCATENATE(HOUR(Tabela132[[#This Row],[DATA INICIO]]),":",MINUTE(Tabela132[[#This Row],[DATA INICIO]]))</f>
        <v>#VALUE!</v>
      </c>
      <c r="P113"/>
    </row>
    <row r="114" spans="1:16" ht="25.5" customHeight="1" x14ac:dyDescent="0.25">
      <c r="A114" s="44" t="s">
        <v>6</v>
      </c>
      <c r="B114" s="45" t="s">
        <v>82</v>
      </c>
      <c r="C114" s="34" t="s">
        <v>8</v>
      </c>
      <c r="D114" s="66" t="s">
        <v>1203</v>
      </c>
      <c r="E114" s="66" t="str">
        <f>CONCATENATE(Tabela132[[#This Row],[TRAMITE_SETOR]],"_Atualiz")</f>
        <v>SESEG_Atualiz</v>
      </c>
      <c r="F114" s="35" t="s">
        <v>898</v>
      </c>
      <c r="G114" s="90" t="s">
        <v>1105</v>
      </c>
      <c r="H114" s="46">
        <v>42422.759027777778</v>
      </c>
      <c r="I114" s="46">
        <v>42425.688888888886</v>
      </c>
      <c r="J114" s="45" t="s">
        <v>83</v>
      </c>
      <c r="K114" s="37">
        <f t="shared" si="2"/>
        <v>2.929861111108039</v>
      </c>
      <c r="L114" s="38">
        <f t="shared" si="3"/>
        <v>2.929861111108039</v>
      </c>
      <c r="M114" s="166">
        <f>NETWORKDAYS.INTL(DATE(YEAR(H114),MONTH(I114),DAY(H114)),DATE(YEAR(I114),MONTH(I114),DAY(I114)),1,LISTAFERIADOS!$B$2:$B$194)</f>
        <v>4</v>
      </c>
      <c r="N114" s="170" t="str">
        <f>CONCATENATE(HOUR(Tabela132[[#This Row],[DATA INICIO]]),":",MINUTE(Tabela132[[#This Row],[DATA INICIO]]))</f>
        <v>18:13</v>
      </c>
      <c r="P114"/>
    </row>
    <row r="115" spans="1:16" ht="25.5" customHeight="1" x14ac:dyDescent="0.25">
      <c r="A115" s="44" t="s">
        <v>6</v>
      </c>
      <c r="B115" s="45" t="s">
        <v>82</v>
      </c>
      <c r="C115" s="34" t="s">
        <v>8</v>
      </c>
      <c r="D115" s="66" t="s">
        <v>1226</v>
      </c>
      <c r="E115" s="66" t="str">
        <f>CONCATENATE(Tabela132[[#This Row],[TRAMITE_SETOR]],"_Atualiz")</f>
        <v>CIP_Atualiz</v>
      </c>
      <c r="F115" s="35" t="s">
        <v>884</v>
      </c>
      <c r="G115" s="90" t="s">
        <v>1105</v>
      </c>
      <c r="H115" s="46">
        <v>42425.688888888886</v>
      </c>
      <c r="I115" s="46">
        <v>42426.713888888888</v>
      </c>
      <c r="J115" s="45" t="s">
        <v>12</v>
      </c>
      <c r="K115" s="37">
        <f t="shared" si="2"/>
        <v>1.0250000000014552</v>
      </c>
      <c r="L115" s="38">
        <f t="shared" si="3"/>
        <v>1.0250000000014552</v>
      </c>
      <c r="M115" s="166">
        <f>NETWORKDAYS.INTL(DATE(YEAR(H115),MONTH(I115),DAY(H115)),DATE(YEAR(I115),MONTH(I115),DAY(I115)),1,LISTAFERIADOS!$B$2:$B$194)</f>
        <v>2</v>
      </c>
      <c r="N115" s="170" t="str">
        <f>CONCATENATE(HOUR(Tabela132[[#This Row],[DATA INICIO]]),":",MINUTE(Tabela132[[#This Row],[DATA INICIO]]))</f>
        <v>16:32</v>
      </c>
      <c r="P115"/>
    </row>
    <row r="116" spans="1:16" ht="25.5" customHeight="1" x14ac:dyDescent="0.25">
      <c r="A116" s="44" t="s">
        <v>6</v>
      </c>
      <c r="B116" s="45" t="s">
        <v>82</v>
      </c>
      <c r="C116" s="34" t="s">
        <v>8</v>
      </c>
      <c r="D116" s="66" t="s">
        <v>1203</v>
      </c>
      <c r="E116" s="66" t="str">
        <f>CONCATENATE(Tabela132[[#This Row],[TRAMITE_SETOR]],"_Atualiz")</f>
        <v>SESEG_Atualiz</v>
      </c>
      <c r="F116" s="35" t="s">
        <v>898</v>
      </c>
      <c r="G116" s="90" t="s">
        <v>1105</v>
      </c>
      <c r="H116" s="46">
        <v>42426.713888888888</v>
      </c>
      <c r="I116" s="46">
        <v>42431.676388888889</v>
      </c>
      <c r="J116" s="45" t="s">
        <v>84</v>
      </c>
      <c r="K116" s="37">
        <f t="shared" si="2"/>
        <v>4.9625000000014552</v>
      </c>
      <c r="L116" s="38">
        <f t="shared" si="3"/>
        <v>4.9625000000014552</v>
      </c>
      <c r="M116" s="166">
        <f>NETWORKDAYS.INTL(DATE(YEAR(H116),MONTH(I116),DAY(H116)),DATE(YEAR(I116),MONTH(I116),DAY(I116)),1,LISTAFERIADOS!$B$2:$B$194)</f>
        <v>-15</v>
      </c>
      <c r="N116" s="170" t="str">
        <f>CONCATENATE(HOUR(Tabela132[[#This Row],[DATA INICIO]]),":",MINUTE(Tabela132[[#This Row],[DATA INICIO]]))</f>
        <v>17:8</v>
      </c>
      <c r="P116"/>
    </row>
    <row r="117" spans="1:16" ht="25.5" customHeight="1" x14ac:dyDescent="0.25">
      <c r="A117" s="44" t="s">
        <v>6</v>
      </c>
      <c r="B117" s="45" t="s">
        <v>82</v>
      </c>
      <c r="C117" s="34" t="s">
        <v>8</v>
      </c>
      <c r="D117" s="66" t="s">
        <v>1226</v>
      </c>
      <c r="E117" s="66" t="str">
        <f>CONCATENATE(Tabela132[[#This Row],[TRAMITE_SETOR]],"_Atualiz")</f>
        <v>CIP_Atualiz</v>
      </c>
      <c r="F117" s="35" t="s">
        <v>884</v>
      </c>
      <c r="G117" s="90" t="s">
        <v>1105</v>
      </c>
      <c r="H117" s="46">
        <v>42431.676388888889</v>
      </c>
      <c r="I117" s="46">
        <v>42431.738194444442</v>
      </c>
      <c r="J117" s="45" t="s">
        <v>85</v>
      </c>
      <c r="K117" s="37">
        <f t="shared" si="2"/>
        <v>6.1805555553291924E-2</v>
      </c>
      <c r="L117" s="38">
        <f t="shared" si="3"/>
        <v>6.1805555553291924E-2</v>
      </c>
      <c r="M117" s="166">
        <f>NETWORKDAYS.INTL(DATE(YEAR(H117),MONTH(I117),DAY(H117)),DATE(YEAR(I117),MONTH(I117),DAY(I117)),1,LISTAFERIADOS!$B$2:$B$194)</f>
        <v>1</v>
      </c>
      <c r="N117" s="170" t="str">
        <f>CONCATENATE(HOUR(Tabela132[[#This Row],[DATA INICIO]]),":",MINUTE(Tabela132[[#This Row],[DATA INICIO]]))</f>
        <v>16:14</v>
      </c>
      <c r="P117"/>
    </row>
    <row r="118" spans="1:16" ht="25.5" customHeight="1" x14ac:dyDescent="0.25">
      <c r="A118" s="44" t="s">
        <v>6</v>
      </c>
      <c r="B118" s="45" t="s">
        <v>82</v>
      </c>
      <c r="C118" s="34" t="s">
        <v>8</v>
      </c>
      <c r="D118" s="66" t="s">
        <v>1203</v>
      </c>
      <c r="E118" s="66" t="str">
        <f>CONCATENATE(Tabela132[[#This Row],[TRAMITE_SETOR]],"_Atualiz")</f>
        <v>SESEG_Atualiz</v>
      </c>
      <c r="F118" s="35" t="s">
        <v>898</v>
      </c>
      <c r="G118" s="90" t="s">
        <v>1105</v>
      </c>
      <c r="H118" s="46">
        <v>42431.738194444442</v>
      </c>
      <c r="I118" s="46">
        <v>42443.53125</v>
      </c>
      <c r="J118" s="45" t="s">
        <v>86</v>
      </c>
      <c r="K118" s="37">
        <f t="shared" si="2"/>
        <v>11.793055555557657</v>
      </c>
      <c r="L118" s="38">
        <f t="shared" si="3"/>
        <v>11.793055555557657</v>
      </c>
      <c r="M118" s="166">
        <f>NETWORKDAYS.INTL(DATE(YEAR(H118),MONTH(I118),DAY(H118)),DATE(YEAR(I118),MONTH(I118),DAY(I118)),1,LISTAFERIADOS!$B$2:$B$194)</f>
        <v>9</v>
      </c>
      <c r="N118" s="170" t="str">
        <f>CONCATENATE(HOUR(Tabela132[[#This Row],[DATA INICIO]]),":",MINUTE(Tabela132[[#This Row],[DATA INICIO]]))</f>
        <v>17:43</v>
      </c>
      <c r="P118"/>
    </row>
    <row r="119" spans="1:16" ht="25.5" customHeight="1" x14ac:dyDescent="0.25">
      <c r="A119" s="44" t="s">
        <v>6</v>
      </c>
      <c r="B119" s="45" t="s">
        <v>82</v>
      </c>
      <c r="C119" s="34" t="s">
        <v>8</v>
      </c>
      <c r="D119" s="66" t="s">
        <v>1226</v>
      </c>
      <c r="E119" s="66" t="str">
        <f>CONCATENATE(Tabela132[[#This Row],[TRAMITE_SETOR]],"_Atualiz")</f>
        <v>CIP_Atualiz</v>
      </c>
      <c r="F119" s="35" t="s">
        <v>884</v>
      </c>
      <c r="G119" s="90" t="s">
        <v>1105</v>
      </c>
      <c r="H119" s="46">
        <v>42443.53125</v>
      </c>
      <c r="I119" s="46">
        <v>42450.716666666667</v>
      </c>
      <c r="J119" s="45" t="s">
        <v>87</v>
      </c>
      <c r="K119" s="37">
        <f t="shared" si="2"/>
        <v>7.1854166666671517</v>
      </c>
      <c r="L119" s="38">
        <f t="shared" si="3"/>
        <v>7.1854166666671517</v>
      </c>
      <c r="M119" s="166">
        <f>NETWORKDAYS.INTL(DATE(YEAR(H119),MONTH(I119),DAY(H119)),DATE(YEAR(I119),MONTH(I119),DAY(I119)),1,LISTAFERIADOS!$B$2:$B$194)</f>
        <v>6</v>
      </c>
      <c r="N119" s="170" t="str">
        <f>CONCATENATE(HOUR(Tabela132[[#This Row],[DATA INICIO]]),":",MINUTE(Tabela132[[#This Row],[DATA INICIO]]))</f>
        <v>12:45</v>
      </c>
      <c r="P119"/>
    </row>
    <row r="120" spans="1:16" ht="25.5" customHeight="1" x14ac:dyDescent="0.25">
      <c r="A120" s="44" t="s">
        <v>6</v>
      </c>
      <c r="B120" s="45" t="s">
        <v>82</v>
      </c>
      <c r="C120" s="34" t="s">
        <v>8</v>
      </c>
      <c r="D120" s="66" t="s">
        <v>1203</v>
      </c>
      <c r="E120" s="66" t="str">
        <f>CONCATENATE(Tabela132[[#This Row],[TRAMITE_SETOR]],"_Atualiz")</f>
        <v>SESEG_Atualiz</v>
      </c>
      <c r="F120" s="35" t="s">
        <v>898</v>
      </c>
      <c r="G120" s="90" t="s">
        <v>1105</v>
      </c>
      <c r="H120" s="46">
        <v>42450.716666666667</v>
      </c>
      <c r="I120" s="46">
        <v>42474.62777777778</v>
      </c>
      <c r="J120" s="45" t="s">
        <v>88</v>
      </c>
      <c r="K120" s="37">
        <f t="shared" si="2"/>
        <v>23.911111111112405</v>
      </c>
      <c r="L120" s="38">
        <f t="shared" si="3"/>
        <v>23.911111111112405</v>
      </c>
      <c r="M120" s="166">
        <f>NETWORKDAYS.INTL(DATE(YEAR(H120),MONTH(I120),DAY(H120)),DATE(YEAR(I120),MONTH(I120),DAY(I120)),1,LISTAFERIADOS!$B$2:$B$194)</f>
        <v>-5</v>
      </c>
      <c r="N120" s="170" t="str">
        <f>CONCATENATE(HOUR(Tabela132[[#This Row],[DATA INICIO]]),":",MINUTE(Tabela132[[#This Row],[DATA INICIO]]))</f>
        <v>17:12</v>
      </c>
      <c r="P120"/>
    </row>
    <row r="121" spans="1:16" ht="25.5" customHeight="1" x14ac:dyDescent="0.25">
      <c r="A121" s="44" t="s">
        <v>6</v>
      </c>
      <c r="B121" s="45" t="s">
        <v>82</v>
      </c>
      <c r="C121" s="34" t="s">
        <v>8</v>
      </c>
      <c r="D121" s="66" t="s">
        <v>1219</v>
      </c>
      <c r="E121" s="66" t="str">
        <f>CONCATENATE(Tabela132[[#This Row],[TRAMITE_SETOR]],"_Atualiz")</f>
        <v>CSTA_Atualiz</v>
      </c>
      <c r="F121" s="35" t="s">
        <v>895</v>
      </c>
      <c r="G121" s="90" t="s">
        <v>1105</v>
      </c>
      <c r="H121" s="46">
        <v>42474.62777777778</v>
      </c>
      <c r="I121" s="46">
        <v>42479.556944444441</v>
      </c>
      <c r="J121" s="45" t="s">
        <v>89</v>
      </c>
      <c r="K121" s="37">
        <f t="shared" si="2"/>
        <v>4.929166666661331</v>
      </c>
      <c r="L121" s="38">
        <f t="shared" si="3"/>
        <v>4.929166666661331</v>
      </c>
      <c r="M121" s="166">
        <f>NETWORKDAYS.INTL(DATE(YEAR(H121),MONTH(I121),DAY(H121)),DATE(YEAR(I121),MONTH(I121),DAY(I121)),1,LISTAFERIADOS!$B$2:$B$194)</f>
        <v>4</v>
      </c>
      <c r="N121" s="170" t="str">
        <f>CONCATENATE(HOUR(Tabela132[[#This Row],[DATA INICIO]]),":",MINUTE(Tabela132[[#This Row],[DATA INICIO]]))</f>
        <v>15:4</v>
      </c>
      <c r="P121"/>
    </row>
    <row r="122" spans="1:16" ht="25.5" customHeight="1" x14ac:dyDescent="0.25">
      <c r="A122" s="44" t="s">
        <v>6</v>
      </c>
      <c r="B122" s="45" t="s">
        <v>82</v>
      </c>
      <c r="C122" s="34" t="s">
        <v>8</v>
      </c>
      <c r="D122" s="66" t="s">
        <v>1205</v>
      </c>
      <c r="E122" s="66" t="str">
        <f>CONCATENATE(Tabela132[[#This Row],[TRAMITE_SETOR]],"_Atualiz")</f>
        <v>SECADM_Atualiz</v>
      </c>
      <c r="F122" s="35" t="s">
        <v>907</v>
      </c>
      <c r="G122" s="35"/>
      <c r="H122" s="46">
        <v>42479.556944444441</v>
      </c>
      <c r="I122" s="46">
        <v>42479.667361111111</v>
      </c>
      <c r="J122" s="45" t="s">
        <v>90</v>
      </c>
      <c r="K122" s="37">
        <f t="shared" si="2"/>
        <v>0.11041666667006211</v>
      </c>
      <c r="L122" s="38">
        <f t="shared" si="3"/>
        <v>0.11041666667006211</v>
      </c>
      <c r="M122" s="166">
        <f>NETWORKDAYS.INTL(DATE(YEAR(H122),MONTH(I122),DAY(H122)),DATE(YEAR(I122),MONTH(I122),DAY(I122)),1,LISTAFERIADOS!$B$2:$B$194)</f>
        <v>1</v>
      </c>
      <c r="N122" s="170" t="str">
        <f>CONCATENATE(HOUR(Tabela132[[#This Row],[DATA INICIO]]),":",MINUTE(Tabela132[[#This Row],[DATA INICIO]]))</f>
        <v>13:22</v>
      </c>
      <c r="P122"/>
    </row>
    <row r="123" spans="1:16" ht="25.5" customHeight="1" x14ac:dyDescent="0.25">
      <c r="A123" s="44" t="s">
        <v>6</v>
      </c>
      <c r="B123" s="45" t="s">
        <v>82</v>
      </c>
      <c r="C123" s="34" t="s">
        <v>8</v>
      </c>
      <c r="D123" s="66" t="s">
        <v>1219</v>
      </c>
      <c r="E123" s="66" t="str">
        <f>CONCATENATE(Tabela132[[#This Row],[TRAMITE_SETOR]],"_Atualiz")</f>
        <v>CSTA_Atualiz</v>
      </c>
      <c r="F123" s="35" t="s">
        <v>895</v>
      </c>
      <c r="G123" s="90" t="s">
        <v>1105</v>
      </c>
      <c r="H123" s="46">
        <v>42479.667361111111</v>
      </c>
      <c r="I123" s="46">
        <v>42479.788888888892</v>
      </c>
      <c r="J123" s="45" t="s">
        <v>91</v>
      </c>
      <c r="K123" s="37">
        <f t="shared" si="2"/>
        <v>0.12152777778101154</v>
      </c>
      <c r="L123" s="38">
        <f t="shared" si="3"/>
        <v>0.12152777778101154</v>
      </c>
      <c r="M123" s="166">
        <f>NETWORKDAYS.INTL(DATE(YEAR(H123),MONTH(I123),DAY(H123)),DATE(YEAR(I123),MONTH(I123),DAY(I123)),1,LISTAFERIADOS!$B$2:$B$194)</f>
        <v>1</v>
      </c>
      <c r="N123" s="170" t="str">
        <f>CONCATENATE(HOUR(Tabela132[[#This Row],[DATA INICIO]]),":",MINUTE(Tabela132[[#This Row],[DATA INICIO]]))</f>
        <v>16:1</v>
      </c>
      <c r="P123"/>
    </row>
    <row r="124" spans="1:16" ht="25.5" customHeight="1" x14ac:dyDescent="0.25">
      <c r="A124" s="44" t="s">
        <v>6</v>
      </c>
      <c r="B124" s="45" t="s">
        <v>82</v>
      </c>
      <c r="C124" s="34" t="s">
        <v>8</v>
      </c>
      <c r="D124" s="66" t="s">
        <v>1203</v>
      </c>
      <c r="E124" s="66" t="str">
        <f>CONCATENATE(Tabela132[[#This Row],[TRAMITE_SETOR]],"_Atualiz")</f>
        <v>SESEG_Atualiz</v>
      </c>
      <c r="F124" s="35" t="s">
        <v>898</v>
      </c>
      <c r="G124" s="90" t="s">
        <v>1105</v>
      </c>
      <c r="H124" s="46">
        <v>42479.788888888892</v>
      </c>
      <c r="I124" s="46">
        <v>42548.595138888886</v>
      </c>
      <c r="J124" s="45" t="s">
        <v>92</v>
      </c>
      <c r="K124" s="37">
        <f t="shared" si="2"/>
        <v>68.806249999994179</v>
      </c>
      <c r="L124" s="38">
        <f t="shared" si="3"/>
        <v>68.806249999994179</v>
      </c>
      <c r="M124" s="166">
        <f>NETWORKDAYS.INTL(DATE(YEAR(H124),MONTH(I124),DAY(H124)),DATE(YEAR(I124),MONTH(I124),DAY(I124)),1,LISTAFERIADOS!$B$2:$B$194)</f>
        <v>6</v>
      </c>
      <c r="N124" s="170" t="str">
        <f>CONCATENATE(HOUR(Tabela132[[#This Row],[DATA INICIO]]),":",MINUTE(Tabela132[[#This Row],[DATA INICIO]]))</f>
        <v>18:56</v>
      </c>
      <c r="P124"/>
    </row>
    <row r="125" spans="1:16" ht="25.5" customHeight="1" x14ac:dyDescent="0.25">
      <c r="A125" s="44" t="s">
        <v>6</v>
      </c>
      <c r="B125" s="45" t="s">
        <v>82</v>
      </c>
      <c r="C125" s="34" t="s">
        <v>8</v>
      </c>
      <c r="D125" s="66" t="s">
        <v>1225</v>
      </c>
      <c r="E125" s="66" t="str">
        <f>CONCATENATE(Tabela132[[#This Row],[TRAMITE_SETOR]],"_Atualiz")</f>
        <v>020ZE_Atualiz</v>
      </c>
      <c r="F125" s="35" t="s">
        <v>923</v>
      </c>
      <c r="G125" s="35"/>
      <c r="H125" s="46">
        <v>42548.595138888886</v>
      </c>
      <c r="I125" s="46">
        <v>42548.693055555559</v>
      </c>
      <c r="J125" s="45" t="s">
        <v>93</v>
      </c>
      <c r="K125" s="37">
        <f t="shared" si="2"/>
        <v>9.7916666672972497E-2</v>
      </c>
      <c r="L125" s="38">
        <f t="shared" si="3"/>
        <v>9.7916666672972497E-2</v>
      </c>
      <c r="M125" s="166">
        <f>NETWORKDAYS.INTL(DATE(YEAR(H125),MONTH(I125),DAY(H125)),DATE(YEAR(I125),MONTH(I125),DAY(I125)),1,LISTAFERIADOS!$B$2:$B$194)</f>
        <v>1</v>
      </c>
      <c r="N125" s="170" t="str">
        <f>CONCATENATE(HOUR(Tabela132[[#This Row],[DATA INICIO]]),":",MINUTE(Tabela132[[#This Row],[DATA INICIO]]))</f>
        <v>14:17</v>
      </c>
      <c r="P125"/>
    </row>
    <row r="126" spans="1:16" ht="25.5" customHeight="1" x14ac:dyDescent="0.25">
      <c r="A126" s="44" t="s">
        <v>6</v>
      </c>
      <c r="B126" s="45" t="s">
        <v>82</v>
      </c>
      <c r="C126" s="34" t="s">
        <v>8</v>
      </c>
      <c r="D126" s="66" t="s">
        <v>1203</v>
      </c>
      <c r="E126" s="66" t="str">
        <f>CONCATENATE(Tabela132[[#This Row],[TRAMITE_SETOR]],"_Atualiz")</f>
        <v>SESEG_Atualiz</v>
      </c>
      <c r="F126" s="35" t="s">
        <v>898</v>
      </c>
      <c r="G126" s="90" t="s">
        <v>1105</v>
      </c>
      <c r="H126" s="46">
        <v>42548.693055555559</v>
      </c>
      <c r="I126" s="46">
        <v>42556.783333333333</v>
      </c>
      <c r="J126" s="45" t="s">
        <v>94</v>
      </c>
      <c r="K126" s="37">
        <f t="shared" si="2"/>
        <v>8.0902777777737356</v>
      </c>
      <c r="L126" s="38">
        <f t="shared" si="3"/>
        <v>8.0902777777737356</v>
      </c>
      <c r="M126" s="166">
        <f>NETWORKDAYS.INTL(DATE(YEAR(H126),MONTH(I126),DAY(H126)),DATE(YEAR(I126),MONTH(I126),DAY(I126)),1,LISTAFERIADOS!$B$2:$B$194)</f>
        <v>-17</v>
      </c>
      <c r="N126" s="170" t="str">
        <f>CONCATENATE(HOUR(Tabela132[[#This Row],[DATA INICIO]]),":",MINUTE(Tabela132[[#This Row],[DATA INICIO]]))</f>
        <v>16:38</v>
      </c>
      <c r="P126"/>
    </row>
    <row r="127" spans="1:16" ht="25.5" customHeight="1" x14ac:dyDescent="0.25">
      <c r="A127" s="44" t="s">
        <v>6</v>
      </c>
      <c r="B127" s="45" t="s">
        <v>82</v>
      </c>
      <c r="C127" s="34" t="s">
        <v>8</v>
      </c>
      <c r="D127" s="66" t="s">
        <v>1219</v>
      </c>
      <c r="E127" s="66" t="str">
        <f>CONCATENATE(Tabela132[[#This Row],[TRAMITE_SETOR]],"_Atualiz")</f>
        <v>CSTA_Atualiz</v>
      </c>
      <c r="F127" s="35" t="s">
        <v>895</v>
      </c>
      <c r="G127" s="90" t="s">
        <v>1105</v>
      </c>
      <c r="H127" s="46">
        <v>42556.783333333333</v>
      </c>
      <c r="I127" s="46">
        <v>42572.609722222223</v>
      </c>
      <c r="J127" s="45" t="s">
        <v>12</v>
      </c>
      <c r="K127" s="37">
        <f t="shared" si="2"/>
        <v>15.826388888890506</v>
      </c>
      <c r="L127" s="38">
        <f t="shared" si="3"/>
        <v>15.826388888890506</v>
      </c>
      <c r="M127" s="166">
        <f>NETWORKDAYS.INTL(DATE(YEAR(H127),MONTH(I127),DAY(H127)),DATE(YEAR(I127),MONTH(I127),DAY(I127)),1,LISTAFERIADOS!$B$2:$B$194)</f>
        <v>13</v>
      </c>
      <c r="N127" s="170" t="str">
        <f>CONCATENATE(HOUR(Tabela132[[#This Row],[DATA INICIO]]),":",MINUTE(Tabela132[[#This Row],[DATA INICIO]]))</f>
        <v>18:48</v>
      </c>
      <c r="P127"/>
    </row>
    <row r="128" spans="1:16" ht="25.5" customHeight="1" x14ac:dyDescent="0.25">
      <c r="A128" s="44" t="s">
        <v>6</v>
      </c>
      <c r="B128" s="45" t="s">
        <v>82</v>
      </c>
      <c r="C128" s="34" t="s">
        <v>8</v>
      </c>
      <c r="D128" s="66" t="s">
        <v>1203</v>
      </c>
      <c r="E128" s="66" t="str">
        <f>CONCATENATE(Tabela132[[#This Row],[TRAMITE_SETOR]],"_Atualiz")</f>
        <v>SESEG_Atualiz</v>
      </c>
      <c r="F128" s="35" t="s">
        <v>898</v>
      </c>
      <c r="G128" s="90" t="s">
        <v>1105</v>
      </c>
      <c r="H128" s="46">
        <v>42572.609722222223</v>
      </c>
      <c r="I128" s="46">
        <v>42577.802083333336</v>
      </c>
      <c r="J128" s="45" t="s">
        <v>95</v>
      </c>
      <c r="K128" s="37">
        <f t="shared" si="2"/>
        <v>5.1923611111124046</v>
      </c>
      <c r="L128" s="38">
        <f t="shared" si="3"/>
        <v>5.1923611111124046</v>
      </c>
      <c r="M128" s="166">
        <f>NETWORKDAYS.INTL(DATE(YEAR(H128),MONTH(I128),DAY(H128)),DATE(YEAR(I128),MONTH(I128),DAY(I128)),1,LISTAFERIADOS!$B$2:$B$194)</f>
        <v>4</v>
      </c>
      <c r="N128" s="170" t="str">
        <f>CONCATENATE(HOUR(Tabela132[[#This Row],[DATA INICIO]]),":",MINUTE(Tabela132[[#This Row],[DATA INICIO]]))</f>
        <v>14:38</v>
      </c>
      <c r="P128"/>
    </row>
    <row r="129" spans="1:16" ht="25.5" customHeight="1" x14ac:dyDescent="0.25">
      <c r="A129" s="44" t="s">
        <v>6</v>
      </c>
      <c r="B129" s="45" t="s">
        <v>82</v>
      </c>
      <c r="C129" s="34" t="s">
        <v>8</v>
      </c>
      <c r="D129" s="66" t="s">
        <v>1219</v>
      </c>
      <c r="E129" s="66" t="str">
        <f>CONCATENATE(Tabela132[[#This Row],[TRAMITE_SETOR]],"_Atualiz")</f>
        <v>CSTA_Atualiz</v>
      </c>
      <c r="F129" s="35" t="s">
        <v>895</v>
      </c>
      <c r="G129" s="90" t="s">
        <v>1105</v>
      </c>
      <c r="H129" s="46">
        <v>42577.802083333336</v>
      </c>
      <c r="I129" s="46">
        <v>42581.492361111108</v>
      </c>
      <c r="J129" s="45" t="s">
        <v>96</v>
      </c>
      <c r="K129" s="37">
        <f t="shared" si="2"/>
        <v>3.6902777777722804</v>
      </c>
      <c r="L129" s="38">
        <f t="shared" si="3"/>
        <v>3.6902777777722804</v>
      </c>
      <c r="M129" s="166">
        <f>NETWORKDAYS.INTL(DATE(YEAR(H129),MONTH(I129),DAY(H129)),DATE(YEAR(I129),MONTH(I129),DAY(I129)),1,LISTAFERIADOS!$B$2:$B$194)</f>
        <v>4</v>
      </c>
      <c r="N129" s="170" t="str">
        <f>CONCATENATE(HOUR(Tabela132[[#This Row],[DATA INICIO]]),":",MINUTE(Tabela132[[#This Row],[DATA INICIO]]))</f>
        <v>19:15</v>
      </c>
      <c r="P129"/>
    </row>
    <row r="130" spans="1:16" ht="25.5" customHeight="1" x14ac:dyDescent="0.25">
      <c r="A130" s="44" t="s">
        <v>6</v>
      </c>
      <c r="B130" s="45" t="s">
        <v>82</v>
      </c>
      <c r="C130" s="34" t="s">
        <v>8</v>
      </c>
      <c r="D130" s="66" t="s">
        <v>1209</v>
      </c>
      <c r="E130" s="66" t="str">
        <f>CONCATENATE(Tabela132[[#This Row],[TRAMITE_SETOR]],"_Atualiz")</f>
        <v>CLC_Atualiz</v>
      </c>
      <c r="F130" s="35" t="s">
        <v>911</v>
      </c>
      <c r="G130" s="35"/>
      <c r="H130" s="46">
        <v>42581.492361111108</v>
      </c>
      <c r="I130" s="46">
        <v>42583.768750000003</v>
      </c>
      <c r="J130" s="45" t="s">
        <v>66</v>
      </c>
      <c r="K130" s="37">
        <f t="shared" si="2"/>
        <v>2.2763888888948713</v>
      </c>
      <c r="L130" s="38">
        <f t="shared" si="3"/>
        <v>2.2763888888948713</v>
      </c>
      <c r="M130" s="166">
        <f>NETWORKDAYS.INTL(DATE(YEAR(H130),MONTH(I130),DAY(H130)),DATE(YEAR(I130),MONTH(I130),DAY(I130)),1,LISTAFERIADOS!$B$2:$B$194)</f>
        <v>-22</v>
      </c>
      <c r="N130" s="170" t="str">
        <f>CONCATENATE(HOUR(Tabela132[[#This Row],[DATA INICIO]]),":",MINUTE(Tabela132[[#This Row],[DATA INICIO]]))</f>
        <v>11:49</v>
      </c>
      <c r="P130"/>
    </row>
    <row r="131" spans="1:16" ht="25.5" customHeight="1" x14ac:dyDescent="0.25">
      <c r="A131" s="44" t="s">
        <v>6</v>
      </c>
      <c r="B131" s="45" t="s">
        <v>82</v>
      </c>
      <c r="C131" s="34" t="s">
        <v>8</v>
      </c>
      <c r="D131" s="66" t="s">
        <v>1206</v>
      </c>
      <c r="E131" s="66" t="str">
        <f>CONCATENATE(Tabela132[[#This Row],[TRAMITE_SETOR]],"_Atualiz")</f>
        <v>SPO_Atualiz</v>
      </c>
      <c r="F131" s="35" t="s">
        <v>908</v>
      </c>
      <c r="G131" s="35"/>
      <c r="H131" s="46">
        <v>42583.768750000003</v>
      </c>
      <c r="I131" s="46">
        <v>42584.591666666667</v>
      </c>
      <c r="J131" s="45" t="s">
        <v>18</v>
      </c>
      <c r="K131" s="37">
        <f t="shared" ref="K131:K194" si="4">IF(OR(H131="-",I131="-"),0,I131-H131)</f>
        <v>0.82291666666424135</v>
      </c>
      <c r="L131" s="38">
        <f t="shared" ref="L131:L194" si="5">K131</f>
        <v>0.82291666666424135</v>
      </c>
      <c r="M131" s="166">
        <f>NETWORKDAYS.INTL(DATE(YEAR(H131),MONTH(I131),DAY(H131)),DATE(YEAR(I131),MONTH(I131),DAY(I131)),1,LISTAFERIADOS!$B$2:$B$194)</f>
        <v>2</v>
      </c>
      <c r="N131" s="170" t="str">
        <f>CONCATENATE(HOUR(Tabela132[[#This Row],[DATA INICIO]]),":",MINUTE(Tabela132[[#This Row],[DATA INICIO]]))</f>
        <v>18:27</v>
      </c>
      <c r="P131"/>
    </row>
    <row r="132" spans="1:16" ht="25.5" customHeight="1" x14ac:dyDescent="0.25">
      <c r="A132" s="44" t="s">
        <v>6</v>
      </c>
      <c r="B132" s="45" t="s">
        <v>82</v>
      </c>
      <c r="C132" s="34" t="s">
        <v>8</v>
      </c>
      <c r="D132" s="66" t="s">
        <v>1207</v>
      </c>
      <c r="E132" s="66" t="str">
        <f>CONCATENATE(Tabela132[[#This Row],[TRAMITE_SETOR]],"_Atualiz")</f>
        <v>CO_Atualiz</v>
      </c>
      <c r="F132" s="35" t="s">
        <v>909</v>
      </c>
      <c r="G132" s="35"/>
      <c r="H132" s="46">
        <v>42584.591666666667</v>
      </c>
      <c r="I132" s="46">
        <v>42584.605555555558</v>
      </c>
      <c r="J132" s="45" t="s">
        <v>97</v>
      </c>
      <c r="K132" s="37">
        <f t="shared" si="4"/>
        <v>1.3888888890505768E-2</v>
      </c>
      <c r="L132" s="38">
        <f t="shared" si="5"/>
        <v>1.3888888890505768E-2</v>
      </c>
      <c r="M132" s="166">
        <f>NETWORKDAYS.INTL(DATE(YEAR(H132),MONTH(I132),DAY(H132)),DATE(YEAR(I132),MONTH(I132),DAY(I132)),1,LISTAFERIADOS!$B$2:$B$194)</f>
        <v>1</v>
      </c>
      <c r="N132" s="170" t="str">
        <f>CONCATENATE(HOUR(Tabela132[[#This Row],[DATA INICIO]]),":",MINUTE(Tabela132[[#This Row],[DATA INICIO]]))</f>
        <v>14:12</v>
      </c>
      <c r="P132"/>
    </row>
    <row r="133" spans="1:16" ht="25.5" customHeight="1" x14ac:dyDescent="0.25">
      <c r="A133" s="44" t="s">
        <v>6</v>
      </c>
      <c r="B133" s="45" t="s">
        <v>82</v>
      </c>
      <c r="C133" s="34" t="s">
        <v>8</v>
      </c>
      <c r="D133" s="66" t="s">
        <v>1208</v>
      </c>
      <c r="E133" s="66" t="str">
        <f>CONCATENATE(Tabela132[[#This Row],[TRAMITE_SETOR]],"_Atualiz")</f>
        <v>SECOFC_Atualiz</v>
      </c>
      <c r="F133" s="35" t="s">
        <v>910</v>
      </c>
      <c r="G133" s="35"/>
      <c r="H133" s="46">
        <v>42584.605555555558</v>
      </c>
      <c r="I133" s="46">
        <v>42584.651388888888</v>
      </c>
      <c r="J133" s="45" t="s">
        <v>98</v>
      </c>
      <c r="K133" s="37">
        <f t="shared" si="4"/>
        <v>4.5833333329937886E-2</v>
      </c>
      <c r="L133" s="38">
        <f t="shared" si="5"/>
        <v>4.5833333329937886E-2</v>
      </c>
      <c r="M133" s="166">
        <f>NETWORKDAYS.INTL(DATE(YEAR(H133),MONTH(I133),DAY(H133)),DATE(YEAR(I133),MONTH(I133),DAY(I133)),1,LISTAFERIADOS!$B$2:$B$194)</f>
        <v>1</v>
      </c>
      <c r="N133" s="170" t="str">
        <f>CONCATENATE(HOUR(Tabela132[[#This Row],[DATA INICIO]]),":",MINUTE(Tabela132[[#This Row],[DATA INICIO]]))</f>
        <v>14:32</v>
      </c>
      <c r="P133"/>
    </row>
    <row r="134" spans="1:16" ht="25.5" customHeight="1" x14ac:dyDescent="0.25">
      <c r="A134" s="44" t="s">
        <v>6</v>
      </c>
      <c r="B134" s="45" t="s">
        <v>82</v>
      </c>
      <c r="C134" s="34" t="s">
        <v>8</v>
      </c>
      <c r="D134" s="66" t="s">
        <v>1209</v>
      </c>
      <c r="E134" s="66" t="str">
        <f>CONCATENATE(Tabela132[[#This Row],[TRAMITE_SETOR]],"_Atualiz")</f>
        <v>CLC_Atualiz</v>
      </c>
      <c r="F134" s="35" t="s">
        <v>911</v>
      </c>
      <c r="G134" s="35"/>
      <c r="H134" s="46">
        <v>42584.651388888888</v>
      </c>
      <c r="I134" s="46">
        <v>42584.785416666666</v>
      </c>
      <c r="J134" s="45" t="s">
        <v>99</v>
      </c>
      <c r="K134" s="37">
        <f t="shared" si="4"/>
        <v>0.13402777777810115</v>
      </c>
      <c r="L134" s="38">
        <f t="shared" si="5"/>
        <v>0.13402777777810115</v>
      </c>
      <c r="M134" s="166">
        <f>NETWORKDAYS.INTL(DATE(YEAR(H134),MONTH(I134),DAY(H134)),DATE(YEAR(I134),MONTH(I134),DAY(I134)),1,LISTAFERIADOS!$B$2:$B$194)</f>
        <v>1</v>
      </c>
      <c r="N134" s="170" t="str">
        <f>CONCATENATE(HOUR(Tabela132[[#This Row],[DATA INICIO]]),":",MINUTE(Tabela132[[#This Row],[DATA INICIO]]))</f>
        <v>15:38</v>
      </c>
      <c r="P134"/>
    </row>
    <row r="135" spans="1:16" ht="25.5" customHeight="1" x14ac:dyDescent="0.25">
      <c r="A135" s="44" t="s">
        <v>6</v>
      </c>
      <c r="B135" s="45" t="s">
        <v>82</v>
      </c>
      <c r="C135" s="34" t="s">
        <v>8</v>
      </c>
      <c r="D135" s="66" t="s">
        <v>1210</v>
      </c>
      <c r="E135" s="66" t="str">
        <f>CONCATENATE(Tabela132[[#This Row],[TRAMITE_SETOR]],"_Atualiz")</f>
        <v>SC_Atualiz</v>
      </c>
      <c r="F135" s="35" t="s">
        <v>912</v>
      </c>
      <c r="G135" s="35"/>
      <c r="H135" s="46">
        <v>42584.785416666666</v>
      </c>
      <c r="I135" s="46">
        <v>42591.706250000003</v>
      </c>
      <c r="J135" s="45" t="s">
        <v>100</v>
      </c>
      <c r="K135" s="37">
        <f t="shared" si="4"/>
        <v>6.9208333333372138</v>
      </c>
      <c r="L135" s="38">
        <f t="shared" si="5"/>
        <v>6.9208333333372138</v>
      </c>
      <c r="M135" s="166">
        <f>NETWORKDAYS.INTL(DATE(YEAR(H135),MONTH(I135),DAY(H135)),DATE(YEAR(I135),MONTH(I135),DAY(I135)),1,LISTAFERIADOS!$B$2:$B$194)</f>
        <v>6</v>
      </c>
      <c r="N135" s="170" t="str">
        <f>CONCATENATE(HOUR(Tabela132[[#This Row],[DATA INICIO]]),":",MINUTE(Tabela132[[#This Row],[DATA INICIO]]))</f>
        <v>18:51</v>
      </c>
      <c r="P135"/>
    </row>
    <row r="136" spans="1:16" ht="25.5" customHeight="1" x14ac:dyDescent="0.25">
      <c r="A136" s="44" t="s">
        <v>6</v>
      </c>
      <c r="B136" s="45" t="s">
        <v>82</v>
      </c>
      <c r="C136" s="34" t="s">
        <v>8</v>
      </c>
      <c r="D136" s="66" t="s">
        <v>1209</v>
      </c>
      <c r="E136" s="66" t="str">
        <f>CONCATENATE(Tabela132[[#This Row],[TRAMITE_SETOR]],"_Atualiz")</f>
        <v>CLC_Atualiz</v>
      </c>
      <c r="F136" s="35" t="s">
        <v>911</v>
      </c>
      <c r="G136" s="35"/>
      <c r="H136" s="46">
        <v>42591.706250000003</v>
      </c>
      <c r="I136" s="46">
        <v>42592.780555555553</v>
      </c>
      <c r="J136" s="45" t="s">
        <v>101</v>
      </c>
      <c r="K136" s="37">
        <f t="shared" si="4"/>
        <v>1.0743055555503815</v>
      </c>
      <c r="L136" s="38">
        <f t="shared" si="5"/>
        <v>1.0743055555503815</v>
      </c>
      <c r="M136" s="166">
        <f>NETWORKDAYS.INTL(DATE(YEAR(H136),MONTH(I136),DAY(H136)),DATE(YEAR(I136),MONTH(I136),DAY(I136)),1,LISTAFERIADOS!$B$2:$B$194)</f>
        <v>2</v>
      </c>
      <c r="N136" s="170" t="str">
        <f>CONCATENATE(HOUR(Tabela132[[#This Row],[DATA INICIO]]),":",MINUTE(Tabela132[[#This Row],[DATA INICIO]]))</f>
        <v>16:57</v>
      </c>
      <c r="P136"/>
    </row>
    <row r="137" spans="1:16" ht="25.5" customHeight="1" x14ac:dyDescent="0.25">
      <c r="A137" s="44" t="s">
        <v>6</v>
      </c>
      <c r="B137" s="45" t="s">
        <v>82</v>
      </c>
      <c r="C137" s="34" t="s">
        <v>8</v>
      </c>
      <c r="D137" s="66" t="s">
        <v>1211</v>
      </c>
      <c r="E137" s="66" t="str">
        <f>CONCATENATE(Tabela132[[#This Row],[TRAMITE_SETOR]],"_Atualiz")</f>
        <v>SCON_Atualiz</v>
      </c>
      <c r="F137" s="35" t="s">
        <v>913</v>
      </c>
      <c r="G137" s="35"/>
      <c r="H137" s="46">
        <v>42592.780555555553</v>
      </c>
      <c r="I137" s="46">
        <v>42611.652777777781</v>
      </c>
      <c r="J137" s="45" t="s">
        <v>102</v>
      </c>
      <c r="K137" s="37">
        <f t="shared" si="4"/>
        <v>18.87222222222772</v>
      </c>
      <c r="L137" s="38">
        <f t="shared" si="5"/>
        <v>18.87222222222772</v>
      </c>
      <c r="M137" s="166">
        <f>NETWORKDAYS.INTL(DATE(YEAR(H137),MONTH(I137),DAY(H137)),DATE(YEAR(I137),MONTH(I137),DAY(I137)),1,LISTAFERIADOS!$B$2:$B$194)</f>
        <v>14</v>
      </c>
      <c r="N137" s="170" t="str">
        <f>CONCATENATE(HOUR(Tabela132[[#This Row],[DATA INICIO]]),":",MINUTE(Tabela132[[#This Row],[DATA INICIO]]))</f>
        <v>18:44</v>
      </c>
      <c r="P137"/>
    </row>
    <row r="138" spans="1:16" ht="25.5" customHeight="1" x14ac:dyDescent="0.25">
      <c r="A138" s="44" t="s">
        <v>6</v>
      </c>
      <c r="B138" s="45" t="s">
        <v>82</v>
      </c>
      <c r="C138" s="34" t="s">
        <v>8</v>
      </c>
      <c r="D138" s="66" t="s">
        <v>1209</v>
      </c>
      <c r="E138" s="66" t="str">
        <f>CONCATENATE(Tabela132[[#This Row],[TRAMITE_SETOR]],"_Atualiz")</f>
        <v>CLC_Atualiz</v>
      </c>
      <c r="F138" s="35" t="s">
        <v>911</v>
      </c>
      <c r="G138" s="35"/>
      <c r="H138" s="46">
        <v>42611.652777777781</v>
      </c>
      <c r="I138" s="46">
        <v>42613.79791666667</v>
      </c>
      <c r="J138" s="45" t="s">
        <v>103</v>
      </c>
      <c r="K138" s="37">
        <f t="shared" si="4"/>
        <v>2.1451388888890506</v>
      </c>
      <c r="L138" s="38">
        <f t="shared" si="5"/>
        <v>2.1451388888890506</v>
      </c>
      <c r="M138" s="166">
        <f>NETWORKDAYS.INTL(DATE(YEAR(H138),MONTH(I138),DAY(H138)),DATE(YEAR(I138),MONTH(I138),DAY(I138)),1,LISTAFERIADOS!$B$2:$B$194)</f>
        <v>3</v>
      </c>
      <c r="N138" s="170" t="str">
        <f>CONCATENATE(HOUR(Tabela132[[#This Row],[DATA INICIO]]),":",MINUTE(Tabela132[[#This Row],[DATA INICIO]]))</f>
        <v>15:40</v>
      </c>
      <c r="P138"/>
    </row>
    <row r="139" spans="1:16" ht="25.5" customHeight="1" x14ac:dyDescent="0.25">
      <c r="A139" s="44" t="s">
        <v>6</v>
      </c>
      <c r="B139" s="45" t="s">
        <v>82</v>
      </c>
      <c r="C139" s="34" t="s">
        <v>8</v>
      </c>
      <c r="D139" s="66" t="s">
        <v>1222</v>
      </c>
      <c r="E139" s="66" t="str">
        <f>CONCATENATE(Tabela132[[#This Row],[TRAMITE_SETOR]],"_Atualiz")</f>
        <v>SECGA_Atualiz</v>
      </c>
      <c r="F139" s="35" t="s">
        <v>853</v>
      </c>
      <c r="G139" s="35"/>
      <c r="H139" s="46">
        <v>42613.79791666667</v>
      </c>
      <c r="I139" s="46">
        <v>42615.753472222219</v>
      </c>
      <c r="J139" s="45" t="s">
        <v>104</v>
      </c>
      <c r="K139" s="37">
        <f t="shared" si="4"/>
        <v>1.9555555555489263</v>
      </c>
      <c r="L139" s="38">
        <f t="shared" si="5"/>
        <v>1.9555555555489263</v>
      </c>
      <c r="M139" s="166">
        <f>NETWORKDAYS.INTL(DATE(YEAR(H139),MONTH(I139),DAY(H139)),DATE(YEAR(I139),MONTH(I139),DAY(I139)),1,LISTAFERIADOS!$B$2:$B$194)</f>
        <v>-19</v>
      </c>
      <c r="N139" s="170" t="str">
        <f>CONCATENATE(HOUR(Tabela132[[#This Row],[DATA INICIO]]),":",MINUTE(Tabela132[[#This Row],[DATA INICIO]]))</f>
        <v>19:9</v>
      </c>
      <c r="P139"/>
    </row>
    <row r="140" spans="1:16" ht="25.5" customHeight="1" x14ac:dyDescent="0.25">
      <c r="A140" s="44" t="s">
        <v>6</v>
      </c>
      <c r="B140" s="45" t="s">
        <v>82</v>
      </c>
      <c r="C140" s="34" t="s">
        <v>8</v>
      </c>
      <c r="D140" s="66" t="s">
        <v>1213</v>
      </c>
      <c r="E140" s="66" t="str">
        <f>CONCATENATE(Tabela132[[#This Row],[TRAMITE_SETOR]],"_Atualiz")</f>
        <v>ASSDG_Atualiz</v>
      </c>
      <c r="F140" s="35" t="s">
        <v>915</v>
      </c>
      <c r="G140" s="35"/>
      <c r="H140" s="46">
        <v>42615.753472222219</v>
      </c>
      <c r="I140" s="46">
        <v>42617.65</v>
      </c>
      <c r="J140" s="45" t="s">
        <v>105</v>
      </c>
      <c r="K140" s="37">
        <f t="shared" si="4"/>
        <v>1.8965277777824667</v>
      </c>
      <c r="L140" s="38">
        <f t="shared" si="5"/>
        <v>1.8965277777824667</v>
      </c>
      <c r="M140" s="166">
        <f>NETWORKDAYS.INTL(DATE(YEAR(H140),MONTH(I140),DAY(H140)),DATE(YEAR(I140),MONTH(I140),DAY(I140)),1,LISTAFERIADOS!$B$2:$B$194)</f>
        <v>1</v>
      </c>
      <c r="N140" s="170" t="str">
        <f>CONCATENATE(HOUR(Tabela132[[#This Row],[DATA INICIO]]),":",MINUTE(Tabela132[[#This Row],[DATA INICIO]]))</f>
        <v>18:5</v>
      </c>
      <c r="P140"/>
    </row>
    <row r="141" spans="1:16" ht="25.5" customHeight="1" x14ac:dyDescent="0.25">
      <c r="A141" s="44" t="s">
        <v>6</v>
      </c>
      <c r="B141" s="45" t="s">
        <v>82</v>
      </c>
      <c r="C141" s="34" t="s">
        <v>8</v>
      </c>
      <c r="D141" s="66" t="s">
        <v>1202</v>
      </c>
      <c r="E141" s="66" t="str">
        <f>CONCATENATE(Tabela132[[#This Row],[TRAMITE_SETOR]],"_Atualiz")</f>
        <v>DG_Atualiz</v>
      </c>
      <c r="F141" s="35" t="s">
        <v>905</v>
      </c>
      <c r="G141" s="35"/>
      <c r="H141" s="46">
        <v>42617.65</v>
      </c>
      <c r="I141" s="46">
        <v>42619.698611111111</v>
      </c>
      <c r="J141" s="45" t="s">
        <v>106</v>
      </c>
      <c r="K141" s="37">
        <f t="shared" si="4"/>
        <v>2.0486111111094942</v>
      </c>
      <c r="L141" s="38">
        <f t="shared" si="5"/>
        <v>2.0486111111094942</v>
      </c>
      <c r="M141" s="166">
        <f>NETWORKDAYS.INTL(DATE(YEAR(H141),MONTH(I141),DAY(H141)),DATE(YEAR(I141),MONTH(I141),DAY(I141)),1,LISTAFERIADOS!$B$2:$B$194)</f>
        <v>2</v>
      </c>
      <c r="N141" s="170" t="str">
        <f>CONCATENATE(HOUR(Tabela132[[#This Row],[DATA INICIO]]),":",MINUTE(Tabela132[[#This Row],[DATA INICIO]]))</f>
        <v>15:36</v>
      </c>
      <c r="P141"/>
    </row>
    <row r="142" spans="1:16" ht="25.5" customHeight="1" x14ac:dyDescent="0.25">
      <c r="A142" s="44" t="s">
        <v>6</v>
      </c>
      <c r="B142" s="45" t="s">
        <v>82</v>
      </c>
      <c r="C142" s="34" t="s">
        <v>8</v>
      </c>
      <c r="D142" s="66" t="s">
        <v>1207</v>
      </c>
      <c r="E142" s="66" t="str">
        <f>CONCATENATE(Tabela132[[#This Row],[TRAMITE_SETOR]],"_Atualiz")</f>
        <v>CO_Atualiz</v>
      </c>
      <c r="F142" s="35" t="s">
        <v>909</v>
      </c>
      <c r="G142" s="35"/>
      <c r="H142" s="46">
        <v>42619.698611111111</v>
      </c>
      <c r="I142" s="46">
        <v>42619.709027777775</v>
      </c>
      <c r="J142" s="45" t="s">
        <v>57</v>
      </c>
      <c r="K142" s="37">
        <f t="shared" si="4"/>
        <v>1.0416666664241347E-2</v>
      </c>
      <c r="L142" s="38">
        <f t="shared" si="5"/>
        <v>1.0416666664241347E-2</v>
      </c>
      <c r="M142" s="166">
        <f>NETWORKDAYS.INTL(DATE(YEAR(H142),MONTH(I142),DAY(H142)),DATE(YEAR(I142),MONTH(I142),DAY(I142)),1,LISTAFERIADOS!$B$2:$B$194)</f>
        <v>1</v>
      </c>
      <c r="N142" s="170" t="str">
        <f>CONCATENATE(HOUR(Tabela132[[#This Row],[DATA INICIO]]),":",MINUTE(Tabela132[[#This Row],[DATA INICIO]]))</f>
        <v>16:46</v>
      </c>
      <c r="P142"/>
    </row>
    <row r="143" spans="1:16" ht="25.5" customHeight="1" x14ac:dyDescent="0.25">
      <c r="A143" s="44" t="s">
        <v>6</v>
      </c>
      <c r="B143" s="45" t="s">
        <v>82</v>
      </c>
      <c r="C143" s="34" t="s">
        <v>8</v>
      </c>
      <c r="D143" s="66" t="s">
        <v>1214</v>
      </c>
      <c r="E143" s="66" t="str">
        <f>CONCATENATE(Tabela132[[#This Row],[TRAMITE_SETOR]],"_Atualiz")</f>
        <v>ACO_Atualiz</v>
      </c>
      <c r="F143" s="35" t="s">
        <v>916</v>
      </c>
      <c r="G143" s="35"/>
      <c r="H143" s="46">
        <v>42619.709027777775</v>
      </c>
      <c r="I143" s="46">
        <v>42621.702777777777</v>
      </c>
      <c r="J143" s="45" t="s">
        <v>107</v>
      </c>
      <c r="K143" s="37">
        <f t="shared" si="4"/>
        <v>1.9937500000014552</v>
      </c>
      <c r="L143" s="38">
        <f t="shared" si="5"/>
        <v>1.9937500000014552</v>
      </c>
      <c r="M143" s="166">
        <f>NETWORKDAYS.INTL(DATE(YEAR(H143),MONTH(I143),DAY(H143)),DATE(YEAR(I143),MONTH(I143),DAY(I143)),1,LISTAFERIADOS!$B$2:$B$194)</f>
        <v>1</v>
      </c>
      <c r="N143" s="170" t="str">
        <f>CONCATENATE(HOUR(Tabela132[[#This Row],[DATA INICIO]]),":",MINUTE(Tabela132[[#This Row],[DATA INICIO]]))</f>
        <v>17:1</v>
      </c>
      <c r="P143"/>
    </row>
    <row r="144" spans="1:16" ht="25.5" customHeight="1" x14ac:dyDescent="0.25">
      <c r="A144" s="44" t="s">
        <v>6</v>
      </c>
      <c r="B144" s="45" t="s">
        <v>82</v>
      </c>
      <c r="C144" s="34" t="s">
        <v>8</v>
      </c>
      <c r="D144" s="66" t="s">
        <v>1208</v>
      </c>
      <c r="E144" s="66" t="str">
        <f>CONCATENATE(Tabela132[[#This Row],[TRAMITE_SETOR]],"_Atualiz")</f>
        <v>SECOFC_Atualiz</v>
      </c>
      <c r="F144" s="35" t="s">
        <v>910</v>
      </c>
      <c r="G144" s="35"/>
      <c r="H144" s="46">
        <v>42621.702777777777</v>
      </c>
      <c r="I144" s="46">
        <v>42621.742361111108</v>
      </c>
      <c r="J144" s="45" t="s">
        <v>7</v>
      </c>
      <c r="K144" s="37">
        <f t="shared" si="4"/>
        <v>3.9583333331393078E-2</v>
      </c>
      <c r="L144" s="38">
        <f t="shared" si="5"/>
        <v>3.9583333331393078E-2</v>
      </c>
      <c r="M144" s="166">
        <f>NETWORKDAYS.INTL(DATE(YEAR(H144),MONTH(I144),DAY(H144)),DATE(YEAR(I144),MONTH(I144),DAY(I144)),1,LISTAFERIADOS!$B$2:$B$194)</f>
        <v>0</v>
      </c>
      <c r="N144" s="170" t="str">
        <f>CONCATENATE(HOUR(Tabela132[[#This Row],[DATA INICIO]]),":",MINUTE(Tabela132[[#This Row],[DATA INICIO]]))</f>
        <v>16:52</v>
      </c>
      <c r="P144"/>
    </row>
    <row r="145" spans="1:16" ht="25.5" customHeight="1" x14ac:dyDescent="0.25">
      <c r="A145" s="44" t="s">
        <v>6</v>
      </c>
      <c r="B145" s="45" t="s">
        <v>82</v>
      </c>
      <c r="C145" s="34" t="s">
        <v>8</v>
      </c>
      <c r="D145" s="66" t="s">
        <v>1202</v>
      </c>
      <c r="E145" s="66" t="str">
        <f>CONCATENATE(Tabela132[[#This Row],[TRAMITE_SETOR]],"_Atualiz")</f>
        <v>DG_Atualiz</v>
      </c>
      <c r="F145" s="35" t="s">
        <v>905</v>
      </c>
      <c r="G145" s="35"/>
      <c r="H145" s="46">
        <v>42621.702777777777</v>
      </c>
      <c r="I145" s="46">
        <v>42622.576388888891</v>
      </c>
      <c r="J145" s="45" t="s">
        <v>7</v>
      </c>
      <c r="K145" s="37">
        <f t="shared" si="4"/>
        <v>0.87361111111385981</v>
      </c>
      <c r="L145" s="38">
        <f t="shared" si="5"/>
        <v>0.87361111111385981</v>
      </c>
      <c r="M145" s="166">
        <f>NETWORKDAYS.INTL(DATE(YEAR(H145),MONTH(I145),DAY(H145)),DATE(YEAR(I145),MONTH(I145),DAY(I145)),1,LISTAFERIADOS!$B$2:$B$194)</f>
        <v>1</v>
      </c>
      <c r="N145" s="170" t="str">
        <f>CONCATENATE(HOUR(Tabela132[[#This Row],[DATA INICIO]]),":",MINUTE(Tabela132[[#This Row],[DATA INICIO]]))</f>
        <v>16:52</v>
      </c>
      <c r="P145"/>
    </row>
    <row r="146" spans="1:16" ht="25.5" customHeight="1" x14ac:dyDescent="0.25">
      <c r="A146" s="44" t="s">
        <v>6</v>
      </c>
      <c r="B146" s="45" t="s">
        <v>82</v>
      </c>
      <c r="C146" s="34" t="s">
        <v>8</v>
      </c>
      <c r="D146" s="66" t="s">
        <v>1214</v>
      </c>
      <c r="E146" s="66" t="str">
        <f>CONCATENATE(Tabela132[[#This Row],[TRAMITE_SETOR]],"_Atualiz")</f>
        <v>ACO_Atualiz</v>
      </c>
      <c r="F146" s="35" t="s">
        <v>916</v>
      </c>
      <c r="G146" s="35"/>
      <c r="H146" s="46">
        <v>42622.576388888891</v>
      </c>
      <c r="I146" s="46">
        <v>42622.599305555559</v>
      </c>
      <c r="J146" s="45" t="s">
        <v>41</v>
      </c>
      <c r="K146" s="37">
        <f t="shared" si="4"/>
        <v>2.2916666668606922E-2</v>
      </c>
      <c r="L146" s="38">
        <f t="shared" si="5"/>
        <v>2.2916666668606922E-2</v>
      </c>
      <c r="M146" s="166">
        <f>NETWORKDAYS.INTL(DATE(YEAR(H146),MONTH(I146),DAY(H146)),DATE(YEAR(I146),MONTH(I146),DAY(I146)),1,LISTAFERIADOS!$B$2:$B$194)</f>
        <v>1</v>
      </c>
      <c r="N146" s="170" t="str">
        <f>CONCATENATE(HOUR(Tabela132[[#This Row],[DATA INICIO]]),":",MINUTE(Tabela132[[#This Row],[DATA INICIO]]))</f>
        <v>13:50</v>
      </c>
      <c r="P146"/>
    </row>
    <row r="147" spans="1:16" ht="25.5" customHeight="1" x14ac:dyDescent="0.25">
      <c r="A147" s="44" t="s">
        <v>6</v>
      </c>
      <c r="B147" s="45" t="s">
        <v>82</v>
      </c>
      <c r="C147" s="34" t="s">
        <v>8</v>
      </c>
      <c r="D147" s="66" t="s">
        <v>1215</v>
      </c>
      <c r="E147" s="66" t="str">
        <f>CONCATENATE(Tabela132[[#This Row],[TRAMITE_SETOR]],"_Atualiz")</f>
        <v>SAEO_Atualiz</v>
      </c>
      <c r="F147" s="35" t="s">
        <v>917</v>
      </c>
      <c r="G147" s="35"/>
      <c r="H147" s="46">
        <v>42622.599305555559</v>
      </c>
      <c r="I147" s="46">
        <v>42622.67083333333</v>
      </c>
      <c r="J147" s="45" t="s">
        <v>42</v>
      </c>
      <c r="K147" s="37">
        <f t="shared" si="4"/>
        <v>7.1527777770825196E-2</v>
      </c>
      <c r="L147" s="38">
        <f t="shared" si="5"/>
        <v>7.1527777770825196E-2</v>
      </c>
      <c r="M147" s="166">
        <f>NETWORKDAYS.INTL(DATE(YEAR(H147),MONTH(I147),DAY(H147)),DATE(YEAR(I147),MONTH(I147),DAY(I147)),1,LISTAFERIADOS!$B$2:$B$194)</f>
        <v>1</v>
      </c>
      <c r="N147" s="170" t="str">
        <f>CONCATENATE(HOUR(Tabela132[[#This Row],[DATA INICIO]]),":",MINUTE(Tabela132[[#This Row],[DATA INICIO]]))</f>
        <v>14:23</v>
      </c>
      <c r="P147"/>
    </row>
    <row r="148" spans="1:16" ht="25.5" customHeight="1" x14ac:dyDescent="0.25">
      <c r="A148" s="44" t="s">
        <v>6</v>
      </c>
      <c r="B148" s="45" t="s">
        <v>82</v>
      </c>
      <c r="C148" s="34" t="s">
        <v>8</v>
      </c>
      <c r="D148" s="66" t="s">
        <v>1209</v>
      </c>
      <c r="E148" s="66" t="str">
        <f>CONCATENATE(Tabela132[[#This Row],[TRAMITE_SETOR]],"_Atualiz")</f>
        <v>CLC_Atualiz</v>
      </c>
      <c r="F148" s="35" t="s">
        <v>911</v>
      </c>
      <c r="G148" s="35"/>
      <c r="H148" s="46">
        <v>42622.67083333333</v>
      </c>
      <c r="I148" s="46">
        <v>42622.859027777777</v>
      </c>
      <c r="J148" s="45" t="s">
        <v>108</v>
      </c>
      <c r="K148" s="37">
        <f t="shared" si="4"/>
        <v>0.18819444444670808</v>
      </c>
      <c r="L148" s="38">
        <f t="shared" si="5"/>
        <v>0.18819444444670808</v>
      </c>
      <c r="M148" s="166">
        <f>NETWORKDAYS.INTL(DATE(YEAR(H148),MONTH(I148),DAY(H148)),DATE(YEAR(I148),MONTH(I148),DAY(I148)),1,LISTAFERIADOS!$B$2:$B$194)</f>
        <v>1</v>
      </c>
      <c r="N148" s="170" t="str">
        <f>CONCATENATE(HOUR(Tabela132[[#This Row],[DATA INICIO]]),":",MINUTE(Tabela132[[#This Row],[DATA INICIO]]))</f>
        <v>16:6</v>
      </c>
      <c r="P148"/>
    </row>
    <row r="149" spans="1:16" ht="25.5" customHeight="1" x14ac:dyDescent="0.25">
      <c r="A149" s="44" t="s">
        <v>6</v>
      </c>
      <c r="B149" s="45" t="s">
        <v>82</v>
      </c>
      <c r="C149" s="34" t="s">
        <v>8</v>
      </c>
      <c r="D149" s="66" t="s">
        <v>1210</v>
      </c>
      <c r="E149" s="66" t="str">
        <f>CONCATENATE(Tabela132[[#This Row],[TRAMITE_SETOR]],"_Atualiz")</f>
        <v>SC_Atualiz</v>
      </c>
      <c r="F149" s="35" t="s">
        <v>912</v>
      </c>
      <c r="G149" s="35"/>
      <c r="H149" s="46">
        <v>42622.859027777777</v>
      </c>
      <c r="I149" s="46">
        <v>42626.651388888888</v>
      </c>
      <c r="J149" s="45" t="s">
        <v>76</v>
      </c>
      <c r="K149" s="37">
        <f t="shared" si="4"/>
        <v>3.7923611111109494</v>
      </c>
      <c r="L149" s="38">
        <f t="shared" si="5"/>
        <v>3.7923611111109494</v>
      </c>
      <c r="M149" s="166">
        <f>NETWORKDAYS.INTL(DATE(YEAR(H149),MONTH(I149),DAY(H149)),DATE(YEAR(I149),MONTH(I149),DAY(I149)),1,LISTAFERIADOS!$B$2:$B$194)</f>
        <v>3</v>
      </c>
      <c r="N149" s="170" t="str">
        <f>CONCATENATE(HOUR(Tabela132[[#This Row],[DATA INICIO]]),":",MINUTE(Tabela132[[#This Row],[DATA INICIO]]))</f>
        <v>20:37</v>
      </c>
      <c r="P149"/>
    </row>
    <row r="150" spans="1:16" ht="25.5" customHeight="1" x14ac:dyDescent="0.25">
      <c r="A150" s="44" t="s">
        <v>6</v>
      </c>
      <c r="B150" s="45" t="s">
        <v>82</v>
      </c>
      <c r="C150" s="34" t="s">
        <v>8</v>
      </c>
      <c r="D150" s="66" t="s">
        <v>1209</v>
      </c>
      <c r="E150" s="66" t="str">
        <f>CONCATENATE(Tabela132[[#This Row],[TRAMITE_SETOR]],"_Atualiz")</f>
        <v>CLC_Atualiz</v>
      </c>
      <c r="F150" s="35" t="s">
        <v>911</v>
      </c>
      <c r="G150" s="35"/>
      <c r="H150" s="46">
        <v>42626.651388888888</v>
      </c>
      <c r="I150" s="46">
        <v>42627.797222222223</v>
      </c>
      <c r="J150" s="45" t="s">
        <v>109</v>
      </c>
      <c r="K150" s="37">
        <f t="shared" si="4"/>
        <v>1.1458333333357587</v>
      </c>
      <c r="L150" s="38">
        <f t="shared" si="5"/>
        <v>1.1458333333357587</v>
      </c>
      <c r="M150" s="166">
        <f>NETWORKDAYS.INTL(DATE(YEAR(H150),MONTH(I150),DAY(H150)),DATE(YEAR(I150),MONTH(I150),DAY(I150)),1,LISTAFERIADOS!$B$2:$B$194)</f>
        <v>2</v>
      </c>
      <c r="N150" s="170" t="str">
        <f>CONCATENATE(HOUR(Tabela132[[#This Row],[DATA INICIO]]),":",MINUTE(Tabela132[[#This Row],[DATA INICIO]]))</f>
        <v>15:38</v>
      </c>
      <c r="P150"/>
    </row>
    <row r="151" spans="1:16" ht="25.5" customHeight="1" x14ac:dyDescent="0.25">
      <c r="A151" s="44" t="s">
        <v>6</v>
      </c>
      <c r="B151" s="45" t="s">
        <v>82</v>
      </c>
      <c r="C151" s="34" t="s">
        <v>8</v>
      </c>
      <c r="D151" s="66" t="s">
        <v>1211</v>
      </c>
      <c r="E151" s="66" t="str">
        <f>CONCATENATE(Tabela132[[#This Row],[TRAMITE_SETOR]],"_Atualiz")</f>
        <v>SCON_Atualiz</v>
      </c>
      <c r="F151" s="35" t="s">
        <v>913</v>
      </c>
      <c r="G151" s="35"/>
      <c r="H151" s="46">
        <v>42627.797222222223</v>
      </c>
      <c r="I151" s="46">
        <v>42641.635416666664</v>
      </c>
      <c r="J151" s="45" t="s">
        <v>110</v>
      </c>
      <c r="K151" s="37">
        <f t="shared" si="4"/>
        <v>13.838194444440887</v>
      </c>
      <c r="L151" s="38">
        <f t="shared" si="5"/>
        <v>13.838194444440887</v>
      </c>
      <c r="M151" s="166">
        <f>NETWORKDAYS.INTL(DATE(YEAR(H151),MONTH(I151),DAY(H151)),DATE(YEAR(I151),MONTH(I151),DAY(I151)),1,LISTAFERIADOS!$B$2:$B$194)</f>
        <v>11</v>
      </c>
      <c r="N151" s="170" t="str">
        <f>CONCATENATE(HOUR(Tabela132[[#This Row],[DATA INICIO]]),":",MINUTE(Tabela132[[#This Row],[DATA INICIO]]))</f>
        <v>19:8</v>
      </c>
      <c r="P151"/>
    </row>
    <row r="152" spans="1:16" ht="25.5" customHeight="1" x14ac:dyDescent="0.25">
      <c r="A152" s="44" t="s">
        <v>6</v>
      </c>
      <c r="B152" s="45" t="s">
        <v>82</v>
      </c>
      <c r="C152" s="34" t="s">
        <v>8</v>
      </c>
      <c r="D152" s="66" t="s">
        <v>1209</v>
      </c>
      <c r="E152" s="66" t="str">
        <f>CONCATENATE(Tabela132[[#This Row],[TRAMITE_SETOR]],"_Atualiz")</f>
        <v>CLC_Atualiz</v>
      </c>
      <c r="F152" s="35" t="s">
        <v>911</v>
      </c>
      <c r="G152" s="35"/>
      <c r="H152" s="46">
        <v>42641.635416666664</v>
      </c>
      <c r="I152" s="46">
        <v>42643.696527777778</v>
      </c>
      <c r="J152" s="45" t="s">
        <v>111</v>
      </c>
      <c r="K152" s="37">
        <f t="shared" si="4"/>
        <v>2.0611111111138598</v>
      </c>
      <c r="L152" s="38">
        <f t="shared" si="5"/>
        <v>2.0611111111138598</v>
      </c>
      <c r="M152" s="166">
        <f>NETWORKDAYS.INTL(DATE(YEAR(H152),MONTH(I152),DAY(H152)),DATE(YEAR(I152),MONTH(I152),DAY(I152)),1,LISTAFERIADOS!$B$2:$B$194)</f>
        <v>3</v>
      </c>
      <c r="N152" s="170" t="str">
        <f>CONCATENATE(HOUR(Tabela132[[#This Row],[DATA INICIO]]),":",MINUTE(Tabela132[[#This Row],[DATA INICIO]]))</f>
        <v>15:15</v>
      </c>
      <c r="P152"/>
    </row>
    <row r="153" spans="1:16" ht="25.5" customHeight="1" x14ac:dyDescent="0.25">
      <c r="A153" s="44" t="s">
        <v>6</v>
      </c>
      <c r="B153" s="45" t="s">
        <v>112</v>
      </c>
      <c r="C153" s="34" t="s">
        <v>8</v>
      </c>
      <c r="D153" s="66" t="s">
        <v>1227</v>
      </c>
      <c r="E153" s="66" t="str">
        <f>CONCATENATE(Tabela132[[#This Row],[TRAMITE_SETOR]],"_Atualiz")</f>
        <v>155ZE_Atualiz</v>
      </c>
      <c r="F153" s="35" t="s">
        <v>924</v>
      </c>
      <c r="G153" s="35"/>
      <c r="H153" s="45" t="s">
        <v>7</v>
      </c>
      <c r="I153" s="46">
        <v>41955.558333333334</v>
      </c>
      <c r="J153" s="45" t="s">
        <v>7</v>
      </c>
      <c r="K153" s="37">
        <f t="shared" si="4"/>
        <v>0</v>
      </c>
      <c r="L153" s="38">
        <f t="shared" si="5"/>
        <v>0</v>
      </c>
      <c r="M153" s="166" t="e">
        <f>NETWORKDAYS.INTL(DATE(YEAR(H153),MONTH(I153),DAY(H153)),DATE(YEAR(I153),MONTH(I153),DAY(I153)),1,LISTAFERIADOS!$B$2:$B$194)</f>
        <v>#VALUE!</v>
      </c>
      <c r="N153" s="170" t="e">
        <f>CONCATENATE(HOUR(Tabela132[[#This Row],[DATA INICIO]]),":",MINUTE(Tabela132[[#This Row],[DATA INICIO]]))</f>
        <v>#VALUE!</v>
      </c>
      <c r="P153"/>
    </row>
    <row r="154" spans="1:16" ht="25.5" customHeight="1" x14ac:dyDescent="0.25">
      <c r="A154" s="44" t="s">
        <v>6</v>
      </c>
      <c r="B154" s="45" t="s">
        <v>112</v>
      </c>
      <c r="C154" s="34" t="s">
        <v>8</v>
      </c>
      <c r="D154" s="66" t="s">
        <v>1203</v>
      </c>
      <c r="E154" s="66" t="str">
        <f>CONCATENATE(Tabela132[[#This Row],[TRAMITE_SETOR]],"_Atualiz")</f>
        <v>SESEG_Atualiz</v>
      </c>
      <c r="F154" s="35" t="s">
        <v>898</v>
      </c>
      <c r="G154" s="90" t="s">
        <v>1105</v>
      </c>
      <c r="H154" s="46">
        <v>41955.558333333334</v>
      </c>
      <c r="I154" s="46">
        <v>41987.454861111109</v>
      </c>
      <c r="J154" s="45" t="s">
        <v>113</v>
      </c>
      <c r="K154" s="37">
        <f t="shared" si="4"/>
        <v>31.896527777775191</v>
      </c>
      <c r="L154" s="38">
        <f t="shared" si="5"/>
        <v>31.896527777775191</v>
      </c>
      <c r="M154" s="166">
        <f>NETWORKDAYS.INTL(DATE(YEAR(H154),MONTH(I154),DAY(H154)),DATE(YEAR(I154),MONTH(I154),DAY(I154)),1,LISTAFERIADOS!$B$2:$B$194)</f>
        <v>1</v>
      </c>
      <c r="N154" s="170" t="str">
        <f>CONCATENATE(HOUR(Tabela132[[#This Row],[DATA INICIO]]),":",MINUTE(Tabela132[[#This Row],[DATA INICIO]]))</f>
        <v>13:24</v>
      </c>
      <c r="P154"/>
    </row>
    <row r="155" spans="1:16" ht="25.5" customHeight="1" x14ac:dyDescent="0.25">
      <c r="A155" s="44" t="s">
        <v>6</v>
      </c>
      <c r="B155" s="45" t="s">
        <v>112</v>
      </c>
      <c r="C155" s="34" t="s">
        <v>8</v>
      </c>
      <c r="D155" s="66" t="s">
        <v>1227</v>
      </c>
      <c r="E155" s="66" t="str">
        <f>CONCATENATE(Tabela132[[#This Row],[TRAMITE_SETOR]],"_Atualiz")</f>
        <v>155ZE_Atualiz</v>
      </c>
      <c r="F155" s="35" t="s">
        <v>924</v>
      </c>
      <c r="G155" s="35"/>
      <c r="H155" s="46">
        <v>41987.454861111109</v>
      </c>
      <c r="I155" s="46">
        <v>42037.607638888891</v>
      </c>
      <c r="J155" s="45" t="s">
        <v>114</v>
      </c>
      <c r="K155" s="37">
        <f t="shared" si="4"/>
        <v>50.152777777781012</v>
      </c>
      <c r="L155" s="38">
        <f t="shared" si="5"/>
        <v>50.152777777781012</v>
      </c>
      <c r="M155" s="166">
        <f>NETWORKDAYS.INTL(DATE(YEAR(H155),MONTH(I155),DAY(H155)),DATE(YEAR(I155),MONTH(I155),DAY(I155)),1,LISTAFERIADOS!$B$2:$B$194)</f>
        <v>226</v>
      </c>
      <c r="N155" s="170" t="str">
        <f>CONCATENATE(HOUR(Tabela132[[#This Row],[DATA INICIO]]),":",MINUTE(Tabela132[[#This Row],[DATA INICIO]]))</f>
        <v>10:55</v>
      </c>
      <c r="P155"/>
    </row>
    <row r="156" spans="1:16" ht="25.5" customHeight="1" x14ac:dyDescent="0.25">
      <c r="A156" s="44" t="s">
        <v>6</v>
      </c>
      <c r="B156" s="45" t="s">
        <v>112</v>
      </c>
      <c r="C156" s="34" t="s">
        <v>8</v>
      </c>
      <c r="D156" s="66" t="s">
        <v>1203</v>
      </c>
      <c r="E156" s="66" t="str">
        <f>CONCATENATE(Tabela132[[#This Row],[TRAMITE_SETOR]],"_Atualiz")</f>
        <v>SESEG_Atualiz</v>
      </c>
      <c r="F156" s="35" t="s">
        <v>898</v>
      </c>
      <c r="G156" s="90" t="s">
        <v>1105</v>
      </c>
      <c r="H156" s="46">
        <v>42037.607638888891</v>
      </c>
      <c r="I156" s="46">
        <v>42039.730555555558</v>
      </c>
      <c r="J156" s="45" t="s">
        <v>115</v>
      </c>
      <c r="K156" s="37">
        <f t="shared" si="4"/>
        <v>2.1229166666671517</v>
      </c>
      <c r="L156" s="38">
        <f t="shared" si="5"/>
        <v>2.1229166666671517</v>
      </c>
      <c r="M156" s="166">
        <f>NETWORKDAYS.INTL(DATE(YEAR(H156),MONTH(I156),DAY(H156)),DATE(YEAR(I156),MONTH(I156),DAY(I156)),1,LISTAFERIADOS!$B$2:$B$194)</f>
        <v>3</v>
      </c>
      <c r="N156" s="170" t="str">
        <f>CONCATENATE(HOUR(Tabela132[[#This Row],[DATA INICIO]]),":",MINUTE(Tabela132[[#This Row],[DATA INICIO]]))</f>
        <v>14:35</v>
      </c>
      <c r="P156"/>
    </row>
    <row r="157" spans="1:16" ht="25.5" customHeight="1" x14ac:dyDescent="0.25">
      <c r="A157" s="44" t="s">
        <v>6</v>
      </c>
      <c r="B157" s="45" t="s">
        <v>112</v>
      </c>
      <c r="C157" s="34" t="s">
        <v>8</v>
      </c>
      <c r="D157" s="66" t="s">
        <v>1204</v>
      </c>
      <c r="E157" s="66" t="str">
        <f>CONCATENATE(Tabela132[[#This Row],[TRAMITE_SETOR]],"_Atualiz")</f>
        <v>CIP_Atualiz</v>
      </c>
      <c r="F157" s="35" t="s">
        <v>884</v>
      </c>
      <c r="G157" s="90" t="s">
        <v>1105</v>
      </c>
      <c r="H157" s="46">
        <v>42039.730555555558</v>
      </c>
      <c r="I157" s="46">
        <v>42041.745833333334</v>
      </c>
      <c r="J157" s="45" t="s">
        <v>116</v>
      </c>
      <c r="K157" s="37">
        <f t="shared" si="4"/>
        <v>2.015277777776646</v>
      </c>
      <c r="L157" s="38">
        <f t="shared" si="5"/>
        <v>2.015277777776646</v>
      </c>
      <c r="M157" s="166">
        <f>NETWORKDAYS.INTL(DATE(YEAR(H157),MONTH(I157),DAY(H157)),DATE(YEAR(I157),MONTH(I157),DAY(I157)),1,LISTAFERIADOS!$B$2:$B$194)</f>
        <v>3</v>
      </c>
      <c r="N157" s="170" t="str">
        <f>CONCATENATE(HOUR(Tabela132[[#This Row],[DATA INICIO]]),":",MINUTE(Tabela132[[#This Row],[DATA INICIO]]))</f>
        <v>17:32</v>
      </c>
      <c r="P157"/>
    </row>
    <row r="158" spans="1:16" ht="25.5" customHeight="1" x14ac:dyDescent="0.25">
      <c r="A158" s="44" t="s">
        <v>6</v>
      </c>
      <c r="B158" s="45" t="s">
        <v>112</v>
      </c>
      <c r="C158" s="34" t="s">
        <v>8</v>
      </c>
      <c r="D158" s="66" t="s">
        <v>1203</v>
      </c>
      <c r="E158" s="66" t="str">
        <f>CONCATENATE(Tabela132[[#This Row],[TRAMITE_SETOR]],"_Atualiz")</f>
        <v>SESEG_Atualiz</v>
      </c>
      <c r="F158" s="35" t="s">
        <v>898</v>
      </c>
      <c r="G158" s="90" t="s">
        <v>1105</v>
      </c>
      <c r="H158" s="46">
        <v>42041.745833333334</v>
      </c>
      <c r="I158" s="46">
        <v>42041.784722222219</v>
      </c>
      <c r="J158" s="45" t="s">
        <v>117</v>
      </c>
      <c r="K158" s="37">
        <f t="shared" si="4"/>
        <v>3.8888888884685002E-2</v>
      </c>
      <c r="L158" s="38">
        <f t="shared" si="5"/>
        <v>3.8888888884685002E-2</v>
      </c>
      <c r="M158" s="166">
        <f>NETWORKDAYS.INTL(DATE(YEAR(H158),MONTH(I158),DAY(H158)),DATE(YEAR(I158),MONTH(I158),DAY(I158)),1,LISTAFERIADOS!$B$2:$B$194)</f>
        <v>1</v>
      </c>
      <c r="N158" s="170" t="str">
        <f>CONCATENATE(HOUR(Tabela132[[#This Row],[DATA INICIO]]),":",MINUTE(Tabela132[[#This Row],[DATA INICIO]]))</f>
        <v>17:54</v>
      </c>
      <c r="P158"/>
    </row>
    <row r="159" spans="1:16" ht="25.5" customHeight="1" x14ac:dyDescent="0.25">
      <c r="A159" s="44" t="s">
        <v>6</v>
      </c>
      <c r="B159" s="45" t="s">
        <v>112</v>
      </c>
      <c r="C159" s="34" t="s">
        <v>8</v>
      </c>
      <c r="D159" s="66" t="s">
        <v>1227</v>
      </c>
      <c r="E159" s="66" t="str">
        <f>CONCATENATE(Tabela132[[#This Row],[TRAMITE_SETOR]],"_Atualiz")</f>
        <v>155ZE_Atualiz</v>
      </c>
      <c r="F159" s="35" t="s">
        <v>924</v>
      </c>
      <c r="G159" s="35"/>
      <c r="H159" s="46">
        <v>42041.784722222219</v>
      </c>
      <c r="I159" s="46">
        <v>42053.768750000003</v>
      </c>
      <c r="J159" s="45" t="s">
        <v>118</v>
      </c>
      <c r="K159" s="37">
        <f t="shared" si="4"/>
        <v>11.984027777783922</v>
      </c>
      <c r="L159" s="38">
        <f t="shared" si="5"/>
        <v>11.984027777783922</v>
      </c>
      <c r="M159" s="166">
        <f>NETWORKDAYS.INTL(DATE(YEAR(H159),MONTH(I159),DAY(H159)),DATE(YEAR(I159),MONTH(I159),DAY(I159)),1,LISTAFERIADOS!$B$2:$B$194)</f>
        <v>7</v>
      </c>
      <c r="N159" s="170" t="str">
        <f>CONCATENATE(HOUR(Tabela132[[#This Row],[DATA INICIO]]),":",MINUTE(Tabela132[[#This Row],[DATA INICIO]]))</f>
        <v>18:50</v>
      </c>
      <c r="P159"/>
    </row>
    <row r="160" spans="1:16" ht="25.5" customHeight="1" x14ac:dyDescent="0.25">
      <c r="A160" s="44" t="s">
        <v>6</v>
      </c>
      <c r="B160" s="45" t="s">
        <v>112</v>
      </c>
      <c r="C160" s="34" t="s">
        <v>8</v>
      </c>
      <c r="D160" s="66" t="s">
        <v>1203</v>
      </c>
      <c r="E160" s="66" t="str">
        <f>CONCATENATE(Tabela132[[#This Row],[TRAMITE_SETOR]],"_Atualiz")</f>
        <v>SESEG_Atualiz</v>
      </c>
      <c r="F160" s="35" t="s">
        <v>898</v>
      </c>
      <c r="G160" s="90" t="s">
        <v>1105</v>
      </c>
      <c r="H160" s="46">
        <v>42053.768750000003</v>
      </c>
      <c r="I160" s="46">
        <v>42055.758333333331</v>
      </c>
      <c r="J160" s="45" t="s">
        <v>119</v>
      </c>
      <c r="K160" s="37">
        <f t="shared" si="4"/>
        <v>1.9895833333284827</v>
      </c>
      <c r="L160" s="38">
        <f t="shared" si="5"/>
        <v>1.9895833333284827</v>
      </c>
      <c r="M160" s="166">
        <f>NETWORKDAYS.INTL(DATE(YEAR(H160),MONTH(I160),DAY(H160)),DATE(YEAR(I160),MONTH(I160),DAY(I160)),1,LISTAFERIADOS!$B$2:$B$194)</f>
        <v>3</v>
      </c>
      <c r="N160" s="170" t="str">
        <f>CONCATENATE(HOUR(Tabela132[[#This Row],[DATA INICIO]]),":",MINUTE(Tabela132[[#This Row],[DATA INICIO]]))</f>
        <v>18:27</v>
      </c>
      <c r="P160"/>
    </row>
    <row r="161" spans="1:16" ht="25.5" customHeight="1" x14ac:dyDescent="0.25">
      <c r="A161" s="44" t="s">
        <v>6</v>
      </c>
      <c r="B161" s="45" t="s">
        <v>112</v>
      </c>
      <c r="C161" s="34" t="s">
        <v>8</v>
      </c>
      <c r="D161" s="66" t="s">
        <v>1227</v>
      </c>
      <c r="E161" s="66" t="str">
        <f>CONCATENATE(Tabela132[[#This Row],[TRAMITE_SETOR]],"_Atualiz")</f>
        <v>155ZE_Atualiz</v>
      </c>
      <c r="F161" s="35" t="s">
        <v>924</v>
      </c>
      <c r="G161" s="35"/>
      <c r="H161" s="46">
        <v>42055.758333333331</v>
      </c>
      <c r="I161" s="46">
        <v>42075.640972222223</v>
      </c>
      <c r="J161" s="45" t="s">
        <v>120</v>
      </c>
      <c r="K161" s="37">
        <f t="shared" si="4"/>
        <v>19.882638888891961</v>
      </c>
      <c r="L161" s="38">
        <f t="shared" si="5"/>
        <v>19.882638888891961</v>
      </c>
      <c r="M161" s="166">
        <f>NETWORKDAYS.INTL(DATE(YEAR(H161),MONTH(I161),DAY(H161)),DATE(YEAR(I161),MONTH(I161),DAY(I161)),1,LISTAFERIADOS!$B$2:$B$194)</f>
        <v>-7</v>
      </c>
      <c r="N161" s="170" t="str">
        <f>CONCATENATE(HOUR(Tabela132[[#This Row],[DATA INICIO]]),":",MINUTE(Tabela132[[#This Row],[DATA INICIO]]))</f>
        <v>18:12</v>
      </c>
      <c r="P161"/>
    </row>
    <row r="162" spans="1:16" ht="25.5" customHeight="1" x14ac:dyDescent="0.25">
      <c r="A162" s="44" t="s">
        <v>6</v>
      </c>
      <c r="B162" s="45" t="s">
        <v>112</v>
      </c>
      <c r="C162" s="34" t="s">
        <v>8</v>
      </c>
      <c r="D162" s="66" t="s">
        <v>1203</v>
      </c>
      <c r="E162" s="66" t="str">
        <f>CONCATENATE(Tabela132[[#This Row],[TRAMITE_SETOR]],"_Atualiz")</f>
        <v>SESEG_Atualiz</v>
      </c>
      <c r="F162" s="35" t="s">
        <v>898</v>
      </c>
      <c r="G162" s="90" t="s">
        <v>1105</v>
      </c>
      <c r="H162" s="46">
        <v>42075.640972222223</v>
      </c>
      <c r="I162" s="46">
        <v>42079.722222222219</v>
      </c>
      <c r="J162" s="45" t="s">
        <v>121</v>
      </c>
      <c r="K162" s="37">
        <f t="shared" si="4"/>
        <v>4.0812499999956344</v>
      </c>
      <c r="L162" s="38">
        <f t="shared" si="5"/>
        <v>4.0812499999956344</v>
      </c>
      <c r="M162" s="166">
        <f>NETWORKDAYS.INTL(DATE(YEAR(H162),MONTH(I162),DAY(H162)),DATE(YEAR(I162),MONTH(I162),DAY(I162)),1,LISTAFERIADOS!$B$2:$B$194)</f>
        <v>3</v>
      </c>
      <c r="N162" s="170" t="str">
        <f>CONCATENATE(HOUR(Tabela132[[#This Row],[DATA INICIO]]),":",MINUTE(Tabela132[[#This Row],[DATA INICIO]]))</f>
        <v>15:23</v>
      </c>
      <c r="P162"/>
    </row>
    <row r="163" spans="1:16" ht="25.5" customHeight="1" x14ac:dyDescent="0.25">
      <c r="A163" s="44" t="s">
        <v>6</v>
      </c>
      <c r="B163" s="45" t="s">
        <v>112</v>
      </c>
      <c r="C163" s="34" t="s">
        <v>8</v>
      </c>
      <c r="D163" s="66" t="s">
        <v>1227</v>
      </c>
      <c r="E163" s="66" t="str">
        <f>CONCATENATE(Tabela132[[#This Row],[TRAMITE_SETOR]],"_Atualiz")</f>
        <v>155ZE_Atualiz</v>
      </c>
      <c r="F163" s="35" t="s">
        <v>924</v>
      </c>
      <c r="G163" s="35"/>
      <c r="H163" s="46">
        <v>42079.722222222219</v>
      </c>
      <c r="I163" s="46">
        <v>42083.561111111114</v>
      </c>
      <c r="J163" s="45" t="s">
        <v>122</v>
      </c>
      <c r="K163" s="37">
        <f t="shared" si="4"/>
        <v>3.8388888888948713</v>
      </c>
      <c r="L163" s="38">
        <f t="shared" si="5"/>
        <v>3.8388888888948713</v>
      </c>
      <c r="M163" s="166">
        <f>NETWORKDAYS.INTL(DATE(YEAR(H163),MONTH(I163),DAY(H163)),DATE(YEAR(I163),MONTH(I163),DAY(I163)),1,LISTAFERIADOS!$B$2:$B$194)</f>
        <v>5</v>
      </c>
      <c r="N163" s="170" t="str">
        <f>CONCATENATE(HOUR(Tabela132[[#This Row],[DATA INICIO]]),":",MINUTE(Tabela132[[#This Row],[DATA INICIO]]))</f>
        <v>17:20</v>
      </c>
      <c r="P163"/>
    </row>
    <row r="164" spans="1:16" ht="25.5" customHeight="1" x14ac:dyDescent="0.25">
      <c r="A164" s="44" t="s">
        <v>6</v>
      </c>
      <c r="B164" s="45" t="s">
        <v>112</v>
      </c>
      <c r="C164" s="34" t="s">
        <v>8</v>
      </c>
      <c r="D164" s="66" t="s">
        <v>1203</v>
      </c>
      <c r="E164" s="66" t="str">
        <f>CONCATENATE(Tabela132[[#This Row],[TRAMITE_SETOR]],"_Atualiz")</f>
        <v>SESEG_Atualiz</v>
      </c>
      <c r="F164" s="35" t="s">
        <v>898</v>
      </c>
      <c r="G164" s="90" t="s">
        <v>1105</v>
      </c>
      <c r="H164" s="46">
        <v>42083.561111111114</v>
      </c>
      <c r="I164" s="46">
        <v>42094.765972222223</v>
      </c>
      <c r="J164" s="45" t="s">
        <v>123</v>
      </c>
      <c r="K164" s="37">
        <f t="shared" si="4"/>
        <v>11.204861111109494</v>
      </c>
      <c r="L164" s="38">
        <f t="shared" si="5"/>
        <v>11.204861111109494</v>
      </c>
      <c r="M164" s="166">
        <f>NETWORKDAYS.INTL(DATE(YEAR(H164),MONTH(I164),DAY(H164)),DATE(YEAR(I164),MONTH(I164),DAY(I164)),1,LISTAFERIADOS!$B$2:$B$194)</f>
        <v>8</v>
      </c>
      <c r="N164" s="170" t="str">
        <f>CONCATENATE(HOUR(Tabela132[[#This Row],[DATA INICIO]]),":",MINUTE(Tabela132[[#This Row],[DATA INICIO]]))</f>
        <v>13:28</v>
      </c>
      <c r="P164"/>
    </row>
    <row r="165" spans="1:16" ht="25.5" customHeight="1" x14ac:dyDescent="0.25">
      <c r="A165" s="44" t="s">
        <v>6</v>
      </c>
      <c r="B165" s="45" t="s">
        <v>112</v>
      </c>
      <c r="C165" s="34" t="s">
        <v>8</v>
      </c>
      <c r="D165" s="66" t="s">
        <v>1204</v>
      </c>
      <c r="E165" s="66" t="str">
        <f>CONCATENATE(Tabela132[[#This Row],[TRAMITE_SETOR]],"_Atualiz")</f>
        <v>CIP_Atualiz</v>
      </c>
      <c r="F165" s="35" t="s">
        <v>884</v>
      </c>
      <c r="G165" s="90" t="s">
        <v>1105</v>
      </c>
      <c r="H165" s="46">
        <v>42094.765972222223</v>
      </c>
      <c r="I165" s="46">
        <v>42101.602777777778</v>
      </c>
      <c r="J165" s="45" t="s">
        <v>12</v>
      </c>
      <c r="K165" s="37">
        <f t="shared" si="4"/>
        <v>6.8368055555547471</v>
      </c>
      <c r="L165" s="38">
        <f t="shared" si="5"/>
        <v>6.8368055555547471</v>
      </c>
      <c r="M165" s="166">
        <f>NETWORKDAYS.INTL(DATE(YEAR(H165),MONTH(I165),DAY(H165)),DATE(YEAR(I165),MONTH(I165),DAY(I165)),1,LISTAFERIADOS!$B$2:$B$194)</f>
        <v>-17</v>
      </c>
      <c r="N165" s="170" t="str">
        <f>CONCATENATE(HOUR(Tabela132[[#This Row],[DATA INICIO]]),":",MINUTE(Tabela132[[#This Row],[DATA INICIO]]))</f>
        <v>18:23</v>
      </c>
      <c r="P165"/>
    </row>
    <row r="166" spans="1:16" ht="25.5" customHeight="1" x14ac:dyDescent="0.25">
      <c r="A166" s="44" t="s">
        <v>6</v>
      </c>
      <c r="B166" s="45" t="s">
        <v>112</v>
      </c>
      <c r="C166" s="34" t="s">
        <v>8</v>
      </c>
      <c r="D166" s="66" t="s">
        <v>1205</v>
      </c>
      <c r="E166" s="66" t="str">
        <f>CONCATENATE(Tabela132[[#This Row],[TRAMITE_SETOR]],"_Atualiz")</f>
        <v>SECADM_Atualiz</v>
      </c>
      <c r="F166" s="35" t="s">
        <v>907</v>
      </c>
      <c r="G166" s="35"/>
      <c r="H166" s="46">
        <v>42101.602777777778</v>
      </c>
      <c r="I166" s="46">
        <v>42101.808333333334</v>
      </c>
      <c r="J166" s="45" t="s">
        <v>17</v>
      </c>
      <c r="K166" s="37">
        <f t="shared" si="4"/>
        <v>0.20555555555620231</v>
      </c>
      <c r="L166" s="38">
        <f t="shared" si="5"/>
        <v>0.20555555555620231</v>
      </c>
      <c r="M166" s="166">
        <f>NETWORKDAYS.INTL(DATE(YEAR(H166),MONTH(I166),DAY(H166)),DATE(YEAR(I166),MONTH(I166),DAY(I166)),1,LISTAFERIADOS!$B$2:$B$194)</f>
        <v>1</v>
      </c>
      <c r="N166" s="170" t="str">
        <f>CONCATENATE(HOUR(Tabela132[[#This Row],[DATA INICIO]]),":",MINUTE(Tabela132[[#This Row],[DATA INICIO]]))</f>
        <v>14:28</v>
      </c>
      <c r="P166"/>
    </row>
    <row r="167" spans="1:16" ht="25.5" customHeight="1" x14ac:dyDescent="0.25">
      <c r="A167" s="44" t="s">
        <v>6</v>
      </c>
      <c r="B167" s="45" t="s">
        <v>112</v>
      </c>
      <c r="C167" s="34" t="s">
        <v>8</v>
      </c>
      <c r="D167" s="66" t="s">
        <v>1206</v>
      </c>
      <c r="E167" s="66" t="str">
        <f>CONCATENATE(Tabela132[[#This Row],[TRAMITE_SETOR]],"_Atualiz")</f>
        <v>SPO_Atualiz</v>
      </c>
      <c r="F167" s="35" t="s">
        <v>908</v>
      </c>
      <c r="G167" s="35"/>
      <c r="H167" s="46">
        <v>42101.808333333334</v>
      </c>
      <c r="I167" s="46">
        <v>42104.84375</v>
      </c>
      <c r="J167" s="45" t="s">
        <v>124</v>
      </c>
      <c r="K167" s="37">
        <f t="shared" si="4"/>
        <v>3.0354166666656965</v>
      </c>
      <c r="L167" s="38">
        <f t="shared" si="5"/>
        <v>3.0354166666656965</v>
      </c>
      <c r="M167" s="166">
        <f>NETWORKDAYS.INTL(DATE(YEAR(H167),MONTH(I167),DAY(H167)),DATE(YEAR(I167),MONTH(I167),DAY(I167)),1,LISTAFERIADOS!$B$2:$B$194)</f>
        <v>4</v>
      </c>
      <c r="N167" s="170" t="str">
        <f>CONCATENATE(HOUR(Tabela132[[#This Row],[DATA INICIO]]),":",MINUTE(Tabela132[[#This Row],[DATA INICIO]]))</f>
        <v>19:24</v>
      </c>
      <c r="P167"/>
    </row>
    <row r="168" spans="1:16" ht="25.5" customHeight="1" x14ac:dyDescent="0.25">
      <c r="A168" s="44" t="s">
        <v>6</v>
      </c>
      <c r="B168" s="45" t="s">
        <v>112</v>
      </c>
      <c r="C168" s="34" t="s">
        <v>8</v>
      </c>
      <c r="D168" s="66" t="s">
        <v>1207</v>
      </c>
      <c r="E168" s="66" t="str">
        <f>CONCATENATE(Tabela132[[#This Row],[TRAMITE_SETOR]],"_Atualiz")</f>
        <v>CO_Atualiz</v>
      </c>
      <c r="F168" s="35" t="s">
        <v>909</v>
      </c>
      <c r="G168" s="35"/>
      <c r="H168" s="46">
        <v>42104.84375</v>
      </c>
      <c r="I168" s="46">
        <v>42107.571527777778</v>
      </c>
      <c r="J168" s="45" t="s">
        <v>27</v>
      </c>
      <c r="K168" s="37">
        <f t="shared" si="4"/>
        <v>2.7277777777781012</v>
      </c>
      <c r="L168" s="38">
        <f t="shared" si="5"/>
        <v>2.7277777777781012</v>
      </c>
      <c r="M168" s="166">
        <f>NETWORKDAYS.INTL(DATE(YEAR(H168),MONTH(I168),DAY(H168)),DATE(YEAR(I168),MONTH(I168),DAY(I168)),1,LISTAFERIADOS!$B$2:$B$194)</f>
        <v>2</v>
      </c>
      <c r="N168" s="170" t="str">
        <f>CONCATENATE(HOUR(Tabela132[[#This Row],[DATA INICIO]]),":",MINUTE(Tabela132[[#This Row],[DATA INICIO]]))</f>
        <v>20:15</v>
      </c>
      <c r="P168"/>
    </row>
    <row r="169" spans="1:16" ht="25.5" customHeight="1" x14ac:dyDescent="0.25">
      <c r="A169" s="44" t="s">
        <v>6</v>
      </c>
      <c r="B169" s="45" t="s">
        <v>112</v>
      </c>
      <c r="C169" s="34" t="s">
        <v>8</v>
      </c>
      <c r="D169" s="66" t="s">
        <v>1208</v>
      </c>
      <c r="E169" s="66" t="str">
        <f>CONCATENATE(Tabela132[[#This Row],[TRAMITE_SETOR]],"_Atualiz")</f>
        <v>SECOFC_Atualiz</v>
      </c>
      <c r="F169" s="35" t="s">
        <v>910</v>
      </c>
      <c r="G169" s="35"/>
      <c r="H169" s="46">
        <v>42107.571527777778</v>
      </c>
      <c r="I169" s="46">
        <v>42107.626388888886</v>
      </c>
      <c r="J169" s="45" t="s">
        <v>125</v>
      </c>
      <c r="K169" s="37">
        <f t="shared" si="4"/>
        <v>5.486111110803904E-2</v>
      </c>
      <c r="L169" s="38">
        <f t="shared" si="5"/>
        <v>5.486111110803904E-2</v>
      </c>
      <c r="M169" s="166">
        <f>NETWORKDAYS.INTL(DATE(YEAR(H169),MONTH(I169),DAY(H169)),DATE(YEAR(I169),MONTH(I169),DAY(I169)),1,LISTAFERIADOS!$B$2:$B$194)</f>
        <v>1</v>
      </c>
      <c r="N169" s="170" t="str">
        <f>CONCATENATE(HOUR(Tabela132[[#This Row],[DATA INICIO]]),":",MINUTE(Tabela132[[#This Row],[DATA INICIO]]))</f>
        <v>13:43</v>
      </c>
      <c r="P169"/>
    </row>
    <row r="170" spans="1:16" ht="25.5" customHeight="1" x14ac:dyDescent="0.25">
      <c r="A170" s="44" t="s">
        <v>6</v>
      </c>
      <c r="B170" s="45" t="s">
        <v>112</v>
      </c>
      <c r="C170" s="34" t="s">
        <v>8</v>
      </c>
      <c r="D170" s="66" t="s">
        <v>1209</v>
      </c>
      <c r="E170" s="66" t="str">
        <f>CONCATENATE(Tabela132[[#This Row],[TRAMITE_SETOR]],"_Atualiz")</f>
        <v>CLC_Atualiz</v>
      </c>
      <c r="F170" s="35" t="s">
        <v>911</v>
      </c>
      <c r="G170" s="35"/>
      <c r="H170" s="46">
        <v>42107.626388888886</v>
      </c>
      <c r="I170" s="46">
        <v>42108.65347222222</v>
      </c>
      <c r="J170" s="45" t="s">
        <v>126</v>
      </c>
      <c r="K170" s="37">
        <f t="shared" si="4"/>
        <v>1.0270833333343035</v>
      </c>
      <c r="L170" s="38">
        <f t="shared" si="5"/>
        <v>1.0270833333343035</v>
      </c>
      <c r="M170" s="166">
        <f>NETWORKDAYS.INTL(DATE(YEAR(H170),MONTH(I170),DAY(H170)),DATE(YEAR(I170),MONTH(I170),DAY(I170)),1,LISTAFERIADOS!$B$2:$B$194)</f>
        <v>2</v>
      </c>
      <c r="N170" s="170" t="str">
        <f>CONCATENATE(HOUR(Tabela132[[#This Row],[DATA INICIO]]),":",MINUTE(Tabela132[[#This Row],[DATA INICIO]]))</f>
        <v>15:2</v>
      </c>
      <c r="P170"/>
    </row>
    <row r="171" spans="1:16" ht="25.5" customHeight="1" x14ac:dyDescent="0.25">
      <c r="A171" s="44" t="s">
        <v>6</v>
      </c>
      <c r="B171" s="45" t="s">
        <v>112</v>
      </c>
      <c r="C171" s="34" t="s">
        <v>8</v>
      </c>
      <c r="D171" s="66" t="s">
        <v>1210</v>
      </c>
      <c r="E171" s="66" t="str">
        <f>CONCATENATE(Tabela132[[#This Row],[TRAMITE_SETOR]],"_Atualiz")</f>
        <v>SC_Atualiz</v>
      </c>
      <c r="F171" s="35" t="s">
        <v>912</v>
      </c>
      <c r="G171" s="35"/>
      <c r="H171" s="46">
        <v>42108.65347222222</v>
      </c>
      <c r="I171" s="46">
        <v>42132.73333333333</v>
      </c>
      <c r="J171" s="45" t="s">
        <v>127</v>
      </c>
      <c r="K171" s="37">
        <f t="shared" si="4"/>
        <v>24.079861111109494</v>
      </c>
      <c r="L171" s="38">
        <f t="shared" si="5"/>
        <v>24.079861111109494</v>
      </c>
      <c r="M171" s="166">
        <f>NETWORKDAYS.INTL(DATE(YEAR(H171),MONTH(I171),DAY(H171)),DATE(YEAR(I171),MONTH(I171),DAY(I171)),1,LISTAFERIADOS!$B$2:$B$194)</f>
        <v>-5</v>
      </c>
      <c r="N171" s="170" t="str">
        <f>CONCATENATE(HOUR(Tabela132[[#This Row],[DATA INICIO]]),":",MINUTE(Tabela132[[#This Row],[DATA INICIO]]))</f>
        <v>15:41</v>
      </c>
      <c r="P171"/>
    </row>
    <row r="172" spans="1:16" ht="25.5" customHeight="1" x14ac:dyDescent="0.25">
      <c r="A172" s="44" t="s">
        <v>6</v>
      </c>
      <c r="B172" s="45" t="s">
        <v>112</v>
      </c>
      <c r="C172" s="34" t="s">
        <v>8</v>
      </c>
      <c r="D172" s="66" t="s">
        <v>1209</v>
      </c>
      <c r="E172" s="66" t="str">
        <f>CONCATENATE(Tabela132[[#This Row],[TRAMITE_SETOR]],"_Atualiz")</f>
        <v>CLC_Atualiz</v>
      </c>
      <c r="F172" s="35" t="s">
        <v>911</v>
      </c>
      <c r="G172" s="35"/>
      <c r="H172" s="46">
        <v>42132.73333333333</v>
      </c>
      <c r="I172" s="46">
        <v>42136.65347222222</v>
      </c>
      <c r="J172" s="45" t="s">
        <v>27</v>
      </c>
      <c r="K172" s="37">
        <f t="shared" si="4"/>
        <v>3.9201388888905058</v>
      </c>
      <c r="L172" s="38">
        <f t="shared" si="5"/>
        <v>3.9201388888905058</v>
      </c>
      <c r="M172" s="166">
        <f>NETWORKDAYS.INTL(DATE(YEAR(H172),MONTH(I172),DAY(H172)),DATE(YEAR(I172),MONTH(I172),DAY(I172)),1,LISTAFERIADOS!$B$2:$B$194)</f>
        <v>3</v>
      </c>
      <c r="N172" s="170" t="str">
        <f>CONCATENATE(HOUR(Tabela132[[#This Row],[DATA INICIO]]),":",MINUTE(Tabela132[[#This Row],[DATA INICIO]]))</f>
        <v>17:36</v>
      </c>
      <c r="P172"/>
    </row>
    <row r="173" spans="1:16" ht="25.5" customHeight="1" x14ac:dyDescent="0.25">
      <c r="A173" s="44" t="s">
        <v>6</v>
      </c>
      <c r="B173" s="45" t="s">
        <v>112</v>
      </c>
      <c r="C173" s="34" t="s">
        <v>8</v>
      </c>
      <c r="D173" s="66" t="s">
        <v>1210</v>
      </c>
      <c r="E173" s="66" t="str">
        <f>CONCATENATE(Tabela132[[#This Row],[TRAMITE_SETOR]],"_Atualiz")</f>
        <v>SC_Atualiz</v>
      </c>
      <c r="F173" s="35" t="s">
        <v>912</v>
      </c>
      <c r="G173" s="35"/>
      <c r="H173" s="46">
        <v>42136.65347222222</v>
      </c>
      <c r="I173" s="46">
        <v>42138.775694444441</v>
      </c>
      <c r="J173" s="45" t="s">
        <v>128</v>
      </c>
      <c r="K173" s="37">
        <f t="shared" si="4"/>
        <v>2.1222222222204437</v>
      </c>
      <c r="L173" s="38">
        <f t="shared" si="5"/>
        <v>2.1222222222204437</v>
      </c>
      <c r="M173" s="166">
        <f>NETWORKDAYS.INTL(DATE(YEAR(H173),MONTH(I173),DAY(H173)),DATE(YEAR(I173),MONTH(I173),DAY(I173)),1,LISTAFERIADOS!$B$2:$B$194)</f>
        <v>3</v>
      </c>
      <c r="N173" s="170" t="str">
        <f>CONCATENATE(HOUR(Tabela132[[#This Row],[DATA INICIO]]),":",MINUTE(Tabela132[[#This Row],[DATA INICIO]]))</f>
        <v>15:41</v>
      </c>
      <c r="P173"/>
    </row>
    <row r="174" spans="1:16" ht="25.5" customHeight="1" x14ac:dyDescent="0.25">
      <c r="A174" s="44" t="s">
        <v>6</v>
      </c>
      <c r="B174" s="45" t="s">
        <v>112</v>
      </c>
      <c r="C174" s="34" t="s">
        <v>8</v>
      </c>
      <c r="D174" s="66" t="s">
        <v>1209</v>
      </c>
      <c r="E174" s="66" t="str">
        <f>CONCATENATE(Tabela132[[#This Row],[TRAMITE_SETOR]],"_Atualiz")</f>
        <v>CLC_Atualiz</v>
      </c>
      <c r="F174" s="35" t="s">
        <v>911</v>
      </c>
      <c r="G174" s="35"/>
      <c r="H174" s="46">
        <v>42138.775694444441</v>
      </c>
      <c r="I174" s="46">
        <v>42138.863194444442</v>
      </c>
      <c r="J174" s="45" t="s">
        <v>27</v>
      </c>
      <c r="K174" s="37">
        <f t="shared" si="4"/>
        <v>8.7500000001455192E-2</v>
      </c>
      <c r="L174" s="38">
        <f t="shared" si="5"/>
        <v>8.7500000001455192E-2</v>
      </c>
      <c r="M174" s="166">
        <f>NETWORKDAYS.INTL(DATE(YEAR(H174),MONTH(I174),DAY(H174)),DATE(YEAR(I174),MONTH(I174),DAY(I174)),1,LISTAFERIADOS!$B$2:$B$194)</f>
        <v>1</v>
      </c>
      <c r="N174" s="170" t="str">
        <f>CONCATENATE(HOUR(Tabela132[[#This Row],[DATA INICIO]]),":",MINUTE(Tabela132[[#This Row],[DATA INICIO]]))</f>
        <v>18:37</v>
      </c>
      <c r="P174"/>
    </row>
    <row r="175" spans="1:16" ht="25.5" customHeight="1" x14ac:dyDescent="0.25">
      <c r="A175" s="44" t="s">
        <v>6</v>
      </c>
      <c r="B175" s="45" t="s">
        <v>112</v>
      </c>
      <c r="C175" s="34" t="s">
        <v>8</v>
      </c>
      <c r="D175" s="66" t="s">
        <v>1211</v>
      </c>
      <c r="E175" s="66" t="str">
        <f>CONCATENATE(Tabela132[[#This Row],[TRAMITE_SETOR]],"_Atualiz")</f>
        <v>SCON_Atualiz</v>
      </c>
      <c r="F175" s="35" t="s">
        <v>913</v>
      </c>
      <c r="G175" s="35"/>
      <c r="H175" s="46">
        <v>42138.863194444442</v>
      </c>
      <c r="I175" s="46">
        <v>42144.679166666669</v>
      </c>
      <c r="J175" s="45" t="s">
        <v>30</v>
      </c>
      <c r="K175" s="37">
        <f t="shared" si="4"/>
        <v>5.8159722222262644</v>
      </c>
      <c r="L175" s="38">
        <f t="shared" si="5"/>
        <v>5.8159722222262644</v>
      </c>
      <c r="M175" s="166">
        <f>NETWORKDAYS.INTL(DATE(YEAR(H175),MONTH(I175),DAY(H175)),DATE(YEAR(I175),MONTH(I175),DAY(I175)),1,LISTAFERIADOS!$B$2:$B$194)</f>
        <v>5</v>
      </c>
      <c r="N175" s="170" t="str">
        <f>CONCATENATE(HOUR(Tabela132[[#This Row],[DATA INICIO]]),":",MINUTE(Tabela132[[#This Row],[DATA INICIO]]))</f>
        <v>20:43</v>
      </c>
      <c r="P175"/>
    </row>
    <row r="176" spans="1:16" ht="25.5" customHeight="1" x14ac:dyDescent="0.25">
      <c r="A176" s="44" t="s">
        <v>6</v>
      </c>
      <c r="B176" s="45" t="s">
        <v>112</v>
      </c>
      <c r="C176" s="34" t="s">
        <v>8</v>
      </c>
      <c r="D176" s="66" t="s">
        <v>1209</v>
      </c>
      <c r="E176" s="66" t="str">
        <f>CONCATENATE(Tabela132[[#This Row],[TRAMITE_SETOR]],"_Atualiz")</f>
        <v>CLC_Atualiz</v>
      </c>
      <c r="F176" s="35" t="s">
        <v>911</v>
      </c>
      <c r="G176" s="35"/>
      <c r="H176" s="46">
        <v>42144.679166666669</v>
      </c>
      <c r="I176" s="46">
        <v>42146.831944444442</v>
      </c>
      <c r="J176" s="45" t="s">
        <v>129</v>
      </c>
      <c r="K176" s="37">
        <f t="shared" si="4"/>
        <v>2.1527777777737356</v>
      </c>
      <c r="L176" s="38">
        <f t="shared" si="5"/>
        <v>2.1527777777737356</v>
      </c>
      <c r="M176" s="166">
        <f>NETWORKDAYS.INTL(DATE(YEAR(H176),MONTH(I176),DAY(H176)),DATE(YEAR(I176),MONTH(I176),DAY(I176)),1,LISTAFERIADOS!$B$2:$B$194)</f>
        <v>3</v>
      </c>
      <c r="N176" s="170" t="str">
        <f>CONCATENATE(HOUR(Tabela132[[#This Row],[DATA INICIO]]),":",MINUTE(Tabela132[[#This Row],[DATA INICIO]]))</f>
        <v>16:18</v>
      </c>
      <c r="P176"/>
    </row>
    <row r="177" spans="1:16" ht="25.5" customHeight="1" x14ac:dyDescent="0.25">
      <c r="A177" s="44" t="s">
        <v>6</v>
      </c>
      <c r="B177" s="45" t="s">
        <v>112</v>
      </c>
      <c r="C177" s="34" t="s">
        <v>8</v>
      </c>
      <c r="D177" s="66" t="s">
        <v>1205</v>
      </c>
      <c r="E177" s="66" t="str">
        <f>CONCATENATE(Tabela132[[#This Row],[TRAMITE_SETOR]],"_Atualiz")</f>
        <v>SECADM_Atualiz</v>
      </c>
      <c r="F177" s="35" t="s">
        <v>907</v>
      </c>
      <c r="G177" s="35"/>
      <c r="H177" s="46">
        <v>42146.831944444442</v>
      </c>
      <c r="I177" s="46">
        <v>42149.791666666664</v>
      </c>
      <c r="J177" s="45" t="s">
        <v>130</v>
      </c>
      <c r="K177" s="37">
        <f t="shared" si="4"/>
        <v>2.9597222222218988</v>
      </c>
      <c r="L177" s="38">
        <f t="shared" si="5"/>
        <v>2.9597222222218988</v>
      </c>
      <c r="M177" s="166">
        <f>NETWORKDAYS.INTL(DATE(YEAR(H177),MONTH(I177),DAY(H177)),DATE(YEAR(I177),MONTH(I177),DAY(I177)),1,LISTAFERIADOS!$B$2:$B$194)</f>
        <v>2</v>
      </c>
      <c r="N177" s="170" t="str">
        <f>CONCATENATE(HOUR(Tabela132[[#This Row],[DATA INICIO]]),":",MINUTE(Tabela132[[#This Row],[DATA INICIO]]))</f>
        <v>19:58</v>
      </c>
      <c r="P177"/>
    </row>
    <row r="178" spans="1:16" ht="25.5" customHeight="1" x14ac:dyDescent="0.25">
      <c r="A178" s="44" t="s">
        <v>6</v>
      </c>
      <c r="B178" s="45" t="s">
        <v>112</v>
      </c>
      <c r="C178" s="34" t="s">
        <v>8</v>
      </c>
      <c r="D178" s="66" t="s">
        <v>1213</v>
      </c>
      <c r="E178" s="66" t="str">
        <f>CONCATENATE(Tabela132[[#This Row],[TRAMITE_SETOR]],"_Atualiz")</f>
        <v>ASSDG_Atualiz</v>
      </c>
      <c r="F178" s="35" t="s">
        <v>915</v>
      </c>
      <c r="G178" s="35"/>
      <c r="H178" s="46">
        <v>42149.791666666664</v>
      </c>
      <c r="I178" s="46">
        <v>42153.640972222223</v>
      </c>
      <c r="J178" s="45" t="s">
        <v>131</v>
      </c>
      <c r="K178" s="37">
        <f t="shared" si="4"/>
        <v>3.8493055555591127</v>
      </c>
      <c r="L178" s="38">
        <f t="shared" si="5"/>
        <v>3.8493055555591127</v>
      </c>
      <c r="M178" s="166">
        <f>NETWORKDAYS.INTL(DATE(YEAR(H178),MONTH(I178),DAY(H178)),DATE(YEAR(I178),MONTH(I178),DAY(I178)),1,LISTAFERIADOS!$B$2:$B$194)</f>
        <v>5</v>
      </c>
      <c r="N178" s="170" t="str">
        <f>CONCATENATE(HOUR(Tabela132[[#This Row],[DATA INICIO]]),":",MINUTE(Tabela132[[#This Row],[DATA INICIO]]))</f>
        <v>19:0</v>
      </c>
      <c r="P178"/>
    </row>
    <row r="179" spans="1:16" ht="25.5" customHeight="1" x14ac:dyDescent="0.25">
      <c r="A179" s="44" t="s">
        <v>6</v>
      </c>
      <c r="B179" s="45" t="s">
        <v>112</v>
      </c>
      <c r="C179" s="34" t="s">
        <v>8</v>
      </c>
      <c r="D179" s="66" t="s">
        <v>1202</v>
      </c>
      <c r="E179" s="66" t="str">
        <f>CONCATENATE(Tabela132[[#This Row],[TRAMITE_SETOR]],"_Atualiz")</f>
        <v>DG_Atualiz</v>
      </c>
      <c r="F179" s="35" t="s">
        <v>905</v>
      </c>
      <c r="G179" s="35"/>
      <c r="H179" s="46">
        <v>42153.640972222223</v>
      </c>
      <c r="I179" s="46">
        <v>42153.80972222222</v>
      </c>
      <c r="J179" s="45" t="s">
        <v>56</v>
      </c>
      <c r="K179" s="37">
        <f t="shared" si="4"/>
        <v>0.16874999999708962</v>
      </c>
      <c r="L179" s="38">
        <f t="shared" si="5"/>
        <v>0.16874999999708962</v>
      </c>
      <c r="M179" s="166">
        <f>NETWORKDAYS.INTL(DATE(YEAR(H179),MONTH(I179),DAY(H179)),DATE(YEAR(I179),MONTH(I179),DAY(I179)),1,LISTAFERIADOS!$B$2:$B$194)</f>
        <v>1</v>
      </c>
      <c r="N179" s="170" t="str">
        <f>CONCATENATE(HOUR(Tabela132[[#This Row],[DATA INICIO]]),":",MINUTE(Tabela132[[#This Row],[DATA INICIO]]))</f>
        <v>15:23</v>
      </c>
      <c r="P179"/>
    </row>
    <row r="180" spans="1:16" ht="25.5" customHeight="1" x14ac:dyDescent="0.25">
      <c r="A180" s="44" t="s">
        <v>6</v>
      </c>
      <c r="B180" s="45" t="s">
        <v>112</v>
      </c>
      <c r="C180" s="34" t="s">
        <v>8</v>
      </c>
      <c r="D180" s="66" t="s">
        <v>1207</v>
      </c>
      <c r="E180" s="66" t="str">
        <f>CONCATENATE(Tabela132[[#This Row],[TRAMITE_SETOR]],"_Atualiz")</f>
        <v>CO_Atualiz</v>
      </c>
      <c r="F180" s="35" t="s">
        <v>909</v>
      </c>
      <c r="G180" s="35"/>
      <c r="H180" s="46">
        <v>42153.80972222222</v>
      </c>
      <c r="I180" s="46">
        <v>42153.828472222223</v>
      </c>
      <c r="J180" s="45" t="s">
        <v>39</v>
      </c>
      <c r="K180" s="37">
        <f t="shared" si="4"/>
        <v>1.8750000002910383E-2</v>
      </c>
      <c r="L180" s="38">
        <f t="shared" si="5"/>
        <v>1.8750000002910383E-2</v>
      </c>
      <c r="M180" s="166">
        <f>NETWORKDAYS.INTL(DATE(YEAR(H180),MONTH(I180),DAY(H180)),DATE(YEAR(I180),MONTH(I180),DAY(I180)),1,LISTAFERIADOS!$B$2:$B$194)</f>
        <v>1</v>
      </c>
      <c r="N180" s="170" t="str">
        <f>CONCATENATE(HOUR(Tabela132[[#This Row],[DATA INICIO]]),":",MINUTE(Tabela132[[#This Row],[DATA INICIO]]))</f>
        <v>19:26</v>
      </c>
      <c r="P180"/>
    </row>
    <row r="181" spans="1:16" ht="25.5" customHeight="1" x14ac:dyDescent="0.25">
      <c r="A181" s="44" t="s">
        <v>6</v>
      </c>
      <c r="B181" s="45" t="s">
        <v>112</v>
      </c>
      <c r="C181" s="34" t="s">
        <v>8</v>
      </c>
      <c r="D181" s="66" t="s">
        <v>1214</v>
      </c>
      <c r="E181" s="66" t="str">
        <f>CONCATENATE(Tabela132[[#This Row],[TRAMITE_SETOR]],"_Atualiz")</f>
        <v>ACO_Atualiz</v>
      </c>
      <c r="F181" s="35" t="s">
        <v>916</v>
      </c>
      <c r="G181" s="35"/>
      <c r="H181" s="46">
        <v>42153.828472222223</v>
      </c>
      <c r="I181" s="46">
        <v>42157.731249999997</v>
      </c>
      <c r="J181" s="45" t="s">
        <v>132</v>
      </c>
      <c r="K181" s="37">
        <f t="shared" si="4"/>
        <v>3.9027777777737356</v>
      </c>
      <c r="L181" s="38">
        <f t="shared" si="5"/>
        <v>3.9027777777737356</v>
      </c>
      <c r="M181" s="166">
        <f>NETWORKDAYS.INTL(DATE(YEAR(H181),MONTH(I181),DAY(H181)),DATE(YEAR(I181),MONTH(I181),DAY(I181)),1,LISTAFERIADOS!$B$2:$B$194)</f>
        <v>-19</v>
      </c>
      <c r="N181" s="170" t="str">
        <f>CONCATENATE(HOUR(Tabela132[[#This Row],[DATA INICIO]]),":",MINUTE(Tabela132[[#This Row],[DATA INICIO]]))</f>
        <v>19:53</v>
      </c>
      <c r="P181"/>
    </row>
    <row r="182" spans="1:16" ht="25.5" customHeight="1" x14ac:dyDescent="0.25">
      <c r="A182" s="44" t="s">
        <v>6</v>
      </c>
      <c r="B182" s="45" t="s">
        <v>112</v>
      </c>
      <c r="C182" s="34" t="s">
        <v>8</v>
      </c>
      <c r="D182" s="66" t="s">
        <v>1208</v>
      </c>
      <c r="E182" s="66" t="str">
        <f>CONCATENATE(Tabela132[[#This Row],[TRAMITE_SETOR]],"_Atualiz")</f>
        <v>SECOFC_Atualiz</v>
      </c>
      <c r="F182" s="35" t="s">
        <v>910</v>
      </c>
      <c r="G182" s="35"/>
      <c r="H182" s="46">
        <v>42157.731249999997</v>
      </c>
      <c r="I182" s="46">
        <v>42157.759722222225</v>
      </c>
      <c r="J182" s="45" t="s">
        <v>7</v>
      </c>
      <c r="K182" s="37">
        <f t="shared" si="4"/>
        <v>2.8472222227719612E-2</v>
      </c>
      <c r="L182" s="38">
        <f t="shared" si="5"/>
        <v>2.8472222227719612E-2</v>
      </c>
      <c r="M182" s="166">
        <f>NETWORKDAYS.INTL(DATE(YEAR(H182),MONTH(I182),DAY(H182)),DATE(YEAR(I182),MONTH(I182),DAY(I182)),1,LISTAFERIADOS!$B$2:$B$194)</f>
        <v>1</v>
      </c>
      <c r="N182" s="170" t="str">
        <f>CONCATENATE(HOUR(Tabela132[[#This Row],[DATA INICIO]]),":",MINUTE(Tabela132[[#This Row],[DATA INICIO]]))</f>
        <v>17:33</v>
      </c>
      <c r="P182"/>
    </row>
    <row r="183" spans="1:16" ht="25.5" customHeight="1" x14ac:dyDescent="0.25">
      <c r="A183" s="44" t="s">
        <v>6</v>
      </c>
      <c r="B183" s="45" t="s">
        <v>112</v>
      </c>
      <c r="C183" s="34" t="s">
        <v>8</v>
      </c>
      <c r="D183" s="66" t="s">
        <v>1202</v>
      </c>
      <c r="E183" s="66" t="str">
        <f>CONCATENATE(Tabela132[[#This Row],[TRAMITE_SETOR]],"_Atualiz")</f>
        <v>DG_Atualiz</v>
      </c>
      <c r="F183" s="35" t="s">
        <v>905</v>
      </c>
      <c r="G183" s="35"/>
      <c r="H183" s="46">
        <v>42157.731249999997</v>
      </c>
      <c r="I183" s="46">
        <v>42157.76458333333</v>
      </c>
      <c r="J183" s="45" t="s">
        <v>7</v>
      </c>
      <c r="K183" s="37">
        <f t="shared" si="4"/>
        <v>3.3333333332848269E-2</v>
      </c>
      <c r="L183" s="38">
        <f t="shared" si="5"/>
        <v>3.3333333332848269E-2</v>
      </c>
      <c r="M183" s="166">
        <f>NETWORKDAYS.INTL(DATE(YEAR(H183),MONTH(I183),DAY(H183)),DATE(YEAR(I183),MONTH(I183),DAY(I183)),1,LISTAFERIADOS!$B$2:$B$194)</f>
        <v>1</v>
      </c>
      <c r="N183" s="170" t="str">
        <f>CONCATENATE(HOUR(Tabela132[[#This Row],[DATA INICIO]]),":",MINUTE(Tabela132[[#This Row],[DATA INICIO]]))</f>
        <v>17:33</v>
      </c>
      <c r="P183"/>
    </row>
    <row r="184" spans="1:16" ht="25.5" customHeight="1" x14ac:dyDescent="0.25">
      <c r="A184" s="44" t="s">
        <v>6</v>
      </c>
      <c r="B184" s="45" t="s">
        <v>112</v>
      </c>
      <c r="C184" s="34" t="s">
        <v>8</v>
      </c>
      <c r="D184" s="66" t="s">
        <v>1214</v>
      </c>
      <c r="E184" s="66" t="str">
        <f>CONCATENATE(Tabela132[[#This Row],[TRAMITE_SETOR]],"_Atualiz")</f>
        <v>ACO_Atualiz</v>
      </c>
      <c r="F184" s="35" t="s">
        <v>916</v>
      </c>
      <c r="G184" s="35"/>
      <c r="H184" s="46">
        <v>42157.76458333333</v>
      </c>
      <c r="I184" s="46">
        <v>42157.776388888888</v>
      </c>
      <c r="J184" s="45" t="s">
        <v>41</v>
      </c>
      <c r="K184" s="37">
        <f t="shared" si="4"/>
        <v>1.1805555557657499E-2</v>
      </c>
      <c r="L184" s="38">
        <f t="shared" si="5"/>
        <v>1.1805555557657499E-2</v>
      </c>
      <c r="M184" s="166">
        <f>NETWORKDAYS.INTL(DATE(YEAR(H184),MONTH(I184),DAY(H184)),DATE(YEAR(I184),MONTH(I184),DAY(I184)),1,LISTAFERIADOS!$B$2:$B$194)</f>
        <v>1</v>
      </c>
      <c r="N184" s="170" t="str">
        <f>CONCATENATE(HOUR(Tabela132[[#This Row],[DATA INICIO]]),":",MINUTE(Tabela132[[#This Row],[DATA INICIO]]))</f>
        <v>18:21</v>
      </c>
      <c r="P184"/>
    </row>
    <row r="185" spans="1:16" ht="25.5" customHeight="1" x14ac:dyDescent="0.25">
      <c r="A185" s="44" t="s">
        <v>6</v>
      </c>
      <c r="B185" s="45" t="s">
        <v>112</v>
      </c>
      <c r="C185" s="34" t="s">
        <v>8</v>
      </c>
      <c r="D185" s="66" t="s">
        <v>1215</v>
      </c>
      <c r="E185" s="66" t="str">
        <f>CONCATENATE(Tabela132[[#This Row],[TRAMITE_SETOR]],"_Atualiz")</f>
        <v>SAEO_Atualiz</v>
      </c>
      <c r="F185" s="35" t="s">
        <v>917</v>
      </c>
      <c r="G185" s="35"/>
      <c r="H185" s="46">
        <v>42157.776388888888</v>
      </c>
      <c r="I185" s="46">
        <v>42157.800694444442</v>
      </c>
      <c r="J185" s="45" t="s">
        <v>42</v>
      </c>
      <c r="K185" s="37">
        <f t="shared" si="4"/>
        <v>2.4305555554747116E-2</v>
      </c>
      <c r="L185" s="38">
        <f t="shared" si="5"/>
        <v>2.4305555554747116E-2</v>
      </c>
      <c r="M185" s="166">
        <f>NETWORKDAYS.INTL(DATE(YEAR(H185),MONTH(I185),DAY(H185)),DATE(YEAR(I185),MONTH(I185),DAY(I185)),1,LISTAFERIADOS!$B$2:$B$194)</f>
        <v>1</v>
      </c>
      <c r="N185" s="170" t="str">
        <f>CONCATENATE(HOUR(Tabela132[[#This Row],[DATA INICIO]]),":",MINUTE(Tabela132[[#This Row],[DATA INICIO]]))</f>
        <v>18:38</v>
      </c>
      <c r="P185"/>
    </row>
    <row r="186" spans="1:16" ht="25.5" customHeight="1" x14ac:dyDescent="0.25">
      <c r="A186" s="44" t="s">
        <v>6</v>
      </c>
      <c r="B186" s="45" t="s">
        <v>112</v>
      </c>
      <c r="C186" s="34" t="s">
        <v>8</v>
      </c>
      <c r="D186" s="66" t="s">
        <v>1209</v>
      </c>
      <c r="E186" s="66" t="str">
        <f>CONCATENATE(Tabela132[[#This Row],[TRAMITE_SETOR]],"_Atualiz")</f>
        <v>CLC_Atualiz</v>
      </c>
      <c r="F186" s="35" t="s">
        <v>911</v>
      </c>
      <c r="G186" s="35"/>
      <c r="H186" s="46">
        <v>42157.800694444442</v>
      </c>
      <c r="I186" s="46">
        <v>42158.632638888892</v>
      </c>
      <c r="J186" s="45" t="s">
        <v>133</v>
      </c>
      <c r="K186" s="37">
        <f t="shared" si="4"/>
        <v>0.83194444444961846</v>
      </c>
      <c r="L186" s="38">
        <f t="shared" si="5"/>
        <v>0.83194444444961846</v>
      </c>
      <c r="M186" s="166">
        <f>NETWORKDAYS.INTL(DATE(YEAR(H186),MONTH(I186),DAY(H186)),DATE(YEAR(I186),MONTH(I186),DAY(I186)),1,LISTAFERIADOS!$B$2:$B$194)</f>
        <v>2</v>
      </c>
      <c r="N186" s="170" t="str">
        <f>CONCATENATE(HOUR(Tabela132[[#This Row],[DATA INICIO]]),":",MINUTE(Tabela132[[#This Row],[DATA INICIO]]))</f>
        <v>19:13</v>
      </c>
      <c r="P186"/>
    </row>
    <row r="187" spans="1:16" ht="25.5" customHeight="1" x14ac:dyDescent="0.25">
      <c r="A187" s="44" t="s">
        <v>6</v>
      </c>
      <c r="B187" s="45" t="s">
        <v>112</v>
      </c>
      <c r="C187" s="34" t="s">
        <v>8</v>
      </c>
      <c r="D187" s="66" t="s">
        <v>1210</v>
      </c>
      <c r="E187" s="66" t="str">
        <f>CONCATENATE(Tabela132[[#This Row],[TRAMITE_SETOR]],"_Atualiz")</f>
        <v>SC_Atualiz</v>
      </c>
      <c r="F187" s="35" t="s">
        <v>912</v>
      </c>
      <c r="G187" s="35"/>
      <c r="H187" s="46">
        <v>42158.632638888892</v>
      </c>
      <c r="I187" s="46">
        <v>42158.665277777778</v>
      </c>
      <c r="J187" s="45" t="s">
        <v>76</v>
      </c>
      <c r="K187" s="37">
        <f t="shared" si="4"/>
        <v>3.2638888886140194E-2</v>
      </c>
      <c r="L187" s="38">
        <f t="shared" si="5"/>
        <v>3.2638888886140194E-2</v>
      </c>
      <c r="M187" s="166">
        <f>NETWORKDAYS.INTL(DATE(YEAR(H187),MONTH(I187),DAY(H187)),DATE(YEAR(I187),MONTH(I187),DAY(I187)),1,LISTAFERIADOS!$B$2:$B$194)</f>
        <v>1</v>
      </c>
      <c r="N187" s="170" t="str">
        <f>CONCATENATE(HOUR(Tabela132[[#This Row],[DATA INICIO]]),":",MINUTE(Tabela132[[#This Row],[DATA INICIO]]))</f>
        <v>15:11</v>
      </c>
      <c r="P187"/>
    </row>
    <row r="188" spans="1:16" ht="25.5" customHeight="1" x14ac:dyDescent="0.25">
      <c r="A188" s="44" t="s">
        <v>6</v>
      </c>
      <c r="B188" s="45" t="s">
        <v>112</v>
      </c>
      <c r="C188" s="34" t="s">
        <v>8</v>
      </c>
      <c r="D188" s="66" t="s">
        <v>1209</v>
      </c>
      <c r="E188" s="66" t="str">
        <f>CONCATENATE(Tabela132[[#This Row],[TRAMITE_SETOR]],"_Atualiz")</f>
        <v>CLC_Atualiz</v>
      </c>
      <c r="F188" s="35" t="s">
        <v>911</v>
      </c>
      <c r="G188" s="35"/>
      <c r="H188" s="46">
        <v>42158.665277777778</v>
      </c>
      <c r="I188" s="46">
        <v>42158.813888888886</v>
      </c>
      <c r="J188" s="45" t="s">
        <v>27</v>
      </c>
      <c r="K188" s="37">
        <f t="shared" si="4"/>
        <v>0.14861111110803904</v>
      </c>
      <c r="L188" s="38">
        <f t="shared" si="5"/>
        <v>0.14861111110803904</v>
      </c>
      <c r="M188" s="166">
        <f>NETWORKDAYS.INTL(DATE(YEAR(H188),MONTH(I188),DAY(H188)),DATE(YEAR(I188),MONTH(I188),DAY(I188)),1,LISTAFERIADOS!$B$2:$B$194)</f>
        <v>1</v>
      </c>
      <c r="N188" s="170" t="str">
        <f>CONCATENATE(HOUR(Tabela132[[#This Row],[DATA INICIO]]),":",MINUTE(Tabela132[[#This Row],[DATA INICIO]]))</f>
        <v>15:58</v>
      </c>
      <c r="P188"/>
    </row>
    <row r="189" spans="1:16" ht="25.5" customHeight="1" x14ac:dyDescent="0.25">
      <c r="A189" s="44" t="s">
        <v>6</v>
      </c>
      <c r="B189" s="45" t="s">
        <v>112</v>
      </c>
      <c r="C189" s="34" t="s">
        <v>8</v>
      </c>
      <c r="D189" s="66" t="s">
        <v>1211</v>
      </c>
      <c r="E189" s="66" t="str">
        <f>CONCATENATE(Tabela132[[#This Row],[TRAMITE_SETOR]],"_Atualiz")</f>
        <v>SCON_Atualiz</v>
      </c>
      <c r="F189" s="35" t="s">
        <v>913</v>
      </c>
      <c r="G189" s="35"/>
      <c r="H189" s="46">
        <v>42158.813888888886</v>
      </c>
      <c r="I189" s="46">
        <v>42178.786111111112</v>
      </c>
      <c r="J189" s="45" t="s">
        <v>110</v>
      </c>
      <c r="K189" s="37">
        <f t="shared" si="4"/>
        <v>19.972222222226264</v>
      </c>
      <c r="L189" s="38">
        <f t="shared" si="5"/>
        <v>19.972222222226264</v>
      </c>
      <c r="M189" s="166">
        <f>NETWORKDAYS.INTL(DATE(YEAR(H189),MONTH(I189),DAY(H189)),DATE(YEAR(I189),MONTH(I189),DAY(I189)),1,LISTAFERIADOS!$B$2:$B$194)</f>
        <v>14</v>
      </c>
      <c r="N189" s="170" t="str">
        <f>CONCATENATE(HOUR(Tabela132[[#This Row],[DATA INICIO]]),":",MINUTE(Tabela132[[#This Row],[DATA INICIO]]))</f>
        <v>19:32</v>
      </c>
      <c r="P189"/>
    </row>
    <row r="190" spans="1:16" ht="25.5" customHeight="1" x14ac:dyDescent="0.25">
      <c r="A190" s="44" t="s">
        <v>6</v>
      </c>
      <c r="B190" s="45" t="s">
        <v>112</v>
      </c>
      <c r="C190" s="34" t="s">
        <v>8</v>
      </c>
      <c r="D190" s="66" t="s">
        <v>1209</v>
      </c>
      <c r="E190" s="66" t="str">
        <f>CONCATENATE(Tabela132[[#This Row],[TRAMITE_SETOR]],"_Atualiz")</f>
        <v>CLC_Atualiz</v>
      </c>
      <c r="F190" s="35" t="s">
        <v>911</v>
      </c>
      <c r="G190" s="35"/>
      <c r="H190" s="46">
        <v>42178.786111111112</v>
      </c>
      <c r="I190" s="46">
        <v>42179.640972222223</v>
      </c>
      <c r="J190" s="45" t="s">
        <v>134</v>
      </c>
      <c r="K190" s="37">
        <f t="shared" si="4"/>
        <v>0.85486111111094942</v>
      </c>
      <c r="L190" s="38">
        <f t="shared" si="5"/>
        <v>0.85486111111094942</v>
      </c>
      <c r="M190" s="166">
        <f>NETWORKDAYS.INTL(DATE(YEAR(H190),MONTH(I190),DAY(H190)),DATE(YEAR(I190),MONTH(I190),DAY(I190)),1,LISTAFERIADOS!$B$2:$B$194)</f>
        <v>2</v>
      </c>
      <c r="N190" s="170" t="str">
        <f>CONCATENATE(HOUR(Tabela132[[#This Row],[DATA INICIO]]),":",MINUTE(Tabela132[[#This Row],[DATA INICIO]]))</f>
        <v>18:52</v>
      </c>
      <c r="P190"/>
    </row>
    <row r="191" spans="1:16" ht="25.5" customHeight="1" x14ac:dyDescent="0.25">
      <c r="A191" s="44" t="s">
        <v>6</v>
      </c>
      <c r="B191" s="45" t="s">
        <v>112</v>
      </c>
      <c r="C191" s="34" t="s">
        <v>8</v>
      </c>
      <c r="D191" s="66" t="s">
        <v>1215</v>
      </c>
      <c r="E191" s="66" t="str">
        <f>CONCATENATE(Tabela132[[#This Row],[TRAMITE_SETOR]],"_Atualiz")</f>
        <v>SAEO_Atualiz</v>
      </c>
      <c r="F191" s="35" t="s">
        <v>917</v>
      </c>
      <c r="G191" s="35"/>
      <c r="H191" s="46">
        <v>42179.640972222223</v>
      </c>
      <c r="I191" s="46">
        <v>42179.70208333333</v>
      </c>
      <c r="J191" s="45" t="s">
        <v>64</v>
      </c>
      <c r="K191" s="37">
        <f t="shared" si="4"/>
        <v>6.1111111106583849E-2</v>
      </c>
      <c r="L191" s="38">
        <f t="shared" si="5"/>
        <v>6.1111111106583849E-2</v>
      </c>
      <c r="M191" s="166">
        <f>NETWORKDAYS.INTL(DATE(YEAR(H191),MONTH(I191),DAY(H191)),DATE(YEAR(I191),MONTH(I191),DAY(I191)),1,LISTAFERIADOS!$B$2:$B$194)</f>
        <v>1</v>
      </c>
      <c r="N191" s="170" t="str">
        <f>CONCATENATE(HOUR(Tabela132[[#This Row],[DATA INICIO]]),":",MINUTE(Tabela132[[#This Row],[DATA INICIO]]))</f>
        <v>15:23</v>
      </c>
      <c r="P191"/>
    </row>
    <row r="192" spans="1:16" ht="25.5" customHeight="1" x14ac:dyDescent="0.25">
      <c r="A192" s="44" t="s">
        <v>6</v>
      </c>
      <c r="B192" s="33" t="s">
        <v>155</v>
      </c>
      <c r="C192" s="34" t="s">
        <v>8</v>
      </c>
      <c r="D192" s="66" t="s">
        <v>1228</v>
      </c>
      <c r="E192" s="66" t="str">
        <f>CONCATENATE(Tabela132[[#This Row],[TRAMITE_SETOR]],"_Atualiz")</f>
        <v>147ZE_Atualiz</v>
      </c>
      <c r="F192" s="35" t="s">
        <v>925</v>
      </c>
      <c r="G192" s="35"/>
      <c r="H192" s="45" t="s">
        <v>7</v>
      </c>
      <c r="I192" s="46">
        <v>41738.680555555555</v>
      </c>
      <c r="J192" s="45" t="s">
        <v>7</v>
      </c>
      <c r="K192" s="37">
        <f t="shared" si="4"/>
        <v>0</v>
      </c>
      <c r="L192" s="38">
        <f t="shared" si="5"/>
        <v>0</v>
      </c>
      <c r="M192" s="166" t="e">
        <f>NETWORKDAYS.INTL(DATE(YEAR(H192),MONTH(I192),DAY(H192)),DATE(YEAR(I192),MONTH(I192),DAY(I192)),1,LISTAFERIADOS!$B$2:$B$194)</f>
        <v>#VALUE!</v>
      </c>
      <c r="N192" s="170" t="e">
        <f>CONCATENATE(HOUR(Tabela132[[#This Row],[DATA INICIO]]),":",MINUTE(Tabela132[[#This Row],[DATA INICIO]]))</f>
        <v>#VALUE!</v>
      </c>
      <c r="P192"/>
    </row>
    <row r="193" spans="1:16" ht="25.5" customHeight="1" x14ac:dyDescent="0.25">
      <c r="A193" s="44" t="s">
        <v>6</v>
      </c>
      <c r="B193" s="33" t="s">
        <v>155</v>
      </c>
      <c r="C193" s="34" t="s">
        <v>8</v>
      </c>
      <c r="D193" s="66" t="s">
        <v>1203</v>
      </c>
      <c r="E193" s="66" t="str">
        <f>CONCATENATE(Tabela132[[#This Row],[TRAMITE_SETOR]],"_Atualiz")</f>
        <v>SESEG_Atualiz</v>
      </c>
      <c r="F193" s="35" t="s">
        <v>898</v>
      </c>
      <c r="G193" s="90" t="s">
        <v>1105</v>
      </c>
      <c r="H193" s="46">
        <v>41738.680555555555</v>
      </c>
      <c r="I193" s="46">
        <v>41752.581250000003</v>
      </c>
      <c r="J193" s="45" t="s">
        <v>56</v>
      </c>
      <c r="K193" s="37">
        <f t="shared" si="4"/>
        <v>13.900694444448163</v>
      </c>
      <c r="L193" s="38">
        <f t="shared" si="5"/>
        <v>13.900694444448163</v>
      </c>
      <c r="M193" s="166">
        <f>NETWORKDAYS.INTL(DATE(YEAR(H193),MONTH(I193),DAY(H193)),DATE(YEAR(I193),MONTH(I193),DAY(I193)),1,LISTAFERIADOS!$B$2:$B$194)</f>
        <v>7</v>
      </c>
      <c r="N193" s="170" t="str">
        <f>CONCATENATE(HOUR(Tabela132[[#This Row],[DATA INICIO]]),":",MINUTE(Tabela132[[#This Row],[DATA INICIO]]))</f>
        <v>16:20</v>
      </c>
      <c r="P193"/>
    </row>
    <row r="194" spans="1:16" ht="25.5" customHeight="1" x14ac:dyDescent="0.25">
      <c r="A194" s="44" t="s">
        <v>6</v>
      </c>
      <c r="B194" s="33" t="s">
        <v>155</v>
      </c>
      <c r="C194" s="34" t="s">
        <v>8</v>
      </c>
      <c r="D194" s="66" t="s">
        <v>1228</v>
      </c>
      <c r="E194" s="66" t="str">
        <f>CONCATENATE(Tabela132[[#This Row],[TRAMITE_SETOR]],"_Atualiz")</f>
        <v>147ZE_Atualiz</v>
      </c>
      <c r="F194" s="35" t="s">
        <v>925</v>
      </c>
      <c r="G194" s="35"/>
      <c r="H194" s="46">
        <v>41752.581250000003</v>
      </c>
      <c r="I194" s="46">
        <v>41757.807638888888</v>
      </c>
      <c r="J194" s="45" t="s">
        <v>135</v>
      </c>
      <c r="K194" s="37">
        <f t="shared" si="4"/>
        <v>5.226388888884685</v>
      </c>
      <c r="L194" s="38">
        <f t="shared" si="5"/>
        <v>5.226388888884685</v>
      </c>
      <c r="M194" s="166">
        <f>NETWORKDAYS.INTL(DATE(YEAR(H194),MONTH(I194),DAY(H194)),DATE(YEAR(I194),MONTH(I194),DAY(I194)),1,LISTAFERIADOS!$B$2:$B$194)</f>
        <v>4</v>
      </c>
      <c r="N194" s="170" t="str">
        <f>CONCATENATE(HOUR(Tabela132[[#This Row],[DATA INICIO]]),":",MINUTE(Tabela132[[#This Row],[DATA INICIO]]))</f>
        <v>13:57</v>
      </c>
      <c r="P194"/>
    </row>
    <row r="195" spans="1:16" ht="25.5" customHeight="1" x14ac:dyDescent="0.25">
      <c r="A195" s="44" t="s">
        <v>6</v>
      </c>
      <c r="B195" s="33" t="s">
        <v>155</v>
      </c>
      <c r="C195" s="34" t="s">
        <v>8</v>
      </c>
      <c r="D195" s="66" t="s">
        <v>1203</v>
      </c>
      <c r="E195" s="66" t="str">
        <f>CONCATENATE(Tabela132[[#This Row],[TRAMITE_SETOR]],"_Atualiz")</f>
        <v>SESEG_Atualiz</v>
      </c>
      <c r="F195" s="35" t="s">
        <v>898</v>
      </c>
      <c r="G195" s="90" t="s">
        <v>1105</v>
      </c>
      <c r="H195" s="46">
        <v>41757.807638888888</v>
      </c>
      <c r="I195" s="46">
        <v>41778.486805555556</v>
      </c>
      <c r="J195" s="45" t="s">
        <v>136</v>
      </c>
      <c r="K195" s="37">
        <f t="shared" ref="K195:K258" si="6">IF(OR(H195="-",I195="-"),0,I195-H195)</f>
        <v>20.679166666668607</v>
      </c>
      <c r="L195" s="38">
        <f t="shared" ref="L195:L258" si="7">K195</f>
        <v>20.679166666668607</v>
      </c>
      <c r="M195" s="166">
        <f>NETWORKDAYS.INTL(DATE(YEAR(H195),MONTH(I195),DAY(H195)),DATE(YEAR(I195),MONTH(I195),DAY(I195)),1,LISTAFERIADOS!$B$2:$B$194)</f>
        <v>-8</v>
      </c>
      <c r="N195" s="170" t="str">
        <f>CONCATENATE(HOUR(Tabela132[[#This Row],[DATA INICIO]]),":",MINUTE(Tabela132[[#This Row],[DATA INICIO]]))</f>
        <v>19:23</v>
      </c>
      <c r="P195"/>
    </row>
    <row r="196" spans="1:16" ht="25.5" customHeight="1" x14ac:dyDescent="0.25">
      <c r="A196" s="44" t="s">
        <v>6</v>
      </c>
      <c r="B196" s="33" t="s">
        <v>155</v>
      </c>
      <c r="C196" s="34" t="s">
        <v>8</v>
      </c>
      <c r="D196" s="66" t="s">
        <v>1204</v>
      </c>
      <c r="E196" s="66" t="str">
        <f>CONCATENATE(Tabela132[[#This Row],[TRAMITE_SETOR]],"_Atualiz")</f>
        <v>CIP_Atualiz</v>
      </c>
      <c r="F196" s="35" t="s">
        <v>884</v>
      </c>
      <c r="G196" s="90" t="s">
        <v>1105</v>
      </c>
      <c r="H196" s="46">
        <v>41778.486805555556</v>
      </c>
      <c r="I196" s="46">
        <v>41779.678472222222</v>
      </c>
      <c r="J196" s="45" t="s">
        <v>12</v>
      </c>
      <c r="K196" s="37">
        <f t="shared" si="6"/>
        <v>1.1916666666656965</v>
      </c>
      <c r="L196" s="38">
        <f t="shared" si="7"/>
        <v>1.1916666666656965</v>
      </c>
      <c r="M196" s="166">
        <f>NETWORKDAYS.INTL(DATE(YEAR(H196),MONTH(I196),DAY(H196)),DATE(YEAR(I196),MONTH(I196),DAY(I196)),1,LISTAFERIADOS!$B$2:$B$194)</f>
        <v>2</v>
      </c>
      <c r="N196" s="170" t="str">
        <f>CONCATENATE(HOUR(Tabela132[[#This Row],[DATA INICIO]]),":",MINUTE(Tabela132[[#This Row],[DATA INICIO]]))</f>
        <v>11:41</v>
      </c>
      <c r="P196"/>
    </row>
    <row r="197" spans="1:16" ht="25.5" customHeight="1" x14ac:dyDescent="0.25">
      <c r="A197" s="44" t="s">
        <v>6</v>
      </c>
      <c r="B197" s="33" t="s">
        <v>155</v>
      </c>
      <c r="C197" s="34" t="s">
        <v>8</v>
      </c>
      <c r="D197" s="66" t="s">
        <v>1203</v>
      </c>
      <c r="E197" s="66" t="str">
        <f>CONCATENATE(Tabela132[[#This Row],[TRAMITE_SETOR]],"_Atualiz")</f>
        <v>SESEG_Atualiz</v>
      </c>
      <c r="F197" s="35" t="s">
        <v>898</v>
      </c>
      <c r="G197" s="90" t="s">
        <v>1105</v>
      </c>
      <c r="H197" s="46">
        <v>41779.678472222222</v>
      </c>
      <c r="I197" s="46">
        <v>41780.625</v>
      </c>
      <c r="J197" s="45" t="s">
        <v>26</v>
      </c>
      <c r="K197" s="37">
        <f t="shared" si="6"/>
        <v>0.94652777777810115</v>
      </c>
      <c r="L197" s="38">
        <f t="shared" si="7"/>
        <v>0.94652777777810115</v>
      </c>
      <c r="M197" s="166">
        <f>NETWORKDAYS.INTL(DATE(YEAR(H197),MONTH(I197),DAY(H197)),DATE(YEAR(I197),MONTH(I197),DAY(I197)),1,LISTAFERIADOS!$B$2:$B$194)</f>
        <v>2</v>
      </c>
      <c r="N197" s="170" t="str">
        <f>CONCATENATE(HOUR(Tabela132[[#This Row],[DATA INICIO]]),":",MINUTE(Tabela132[[#This Row],[DATA INICIO]]))</f>
        <v>16:17</v>
      </c>
      <c r="P197"/>
    </row>
    <row r="198" spans="1:16" ht="25.5" customHeight="1" x14ac:dyDescent="0.25">
      <c r="A198" s="44" t="s">
        <v>6</v>
      </c>
      <c r="B198" s="33" t="s">
        <v>155</v>
      </c>
      <c r="C198" s="34" t="s">
        <v>8</v>
      </c>
      <c r="D198" s="66" t="s">
        <v>1204</v>
      </c>
      <c r="E198" s="66" t="str">
        <f>CONCATENATE(Tabela132[[#This Row],[TRAMITE_SETOR]],"_Atualiz")</f>
        <v>CIP_Atualiz</v>
      </c>
      <c r="F198" s="35" t="s">
        <v>884</v>
      </c>
      <c r="G198" s="90" t="s">
        <v>1105</v>
      </c>
      <c r="H198" s="46">
        <v>41780.625</v>
      </c>
      <c r="I198" s="46">
        <v>41781.62777777778</v>
      </c>
      <c r="J198" s="45" t="s">
        <v>70</v>
      </c>
      <c r="K198" s="37">
        <f t="shared" si="6"/>
        <v>1.0027777777795563</v>
      </c>
      <c r="L198" s="38">
        <f t="shared" si="7"/>
        <v>1.0027777777795563</v>
      </c>
      <c r="M198" s="166">
        <f>NETWORKDAYS.INTL(DATE(YEAR(H198),MONTH(I198),DAY(H198)),DATE(YEAR(I198),MONTH(I198),DAY(I198)),1,LISTAFERIADOS!$B$2:$B$194)</f>
        <v>2</v>
      </c>
      <c r="N198" s="170" t="str">
        <f>CONCATENATE(HOUR(Tabela132[[#This Row],[DATA INICIO]]),":",MINUTE(Tabela132[[#This Row],[DATA INICIO]]))</f>
        <v>15:0</v>
      </c>
      <c r="P198"/>
    </row>
    <row r="199" spans="1:16" ht="25.5" customHeight="1" x14ac:dyDescent="0.25">
      <c r="A199" s="44" t="s">
        <v>6</v>
      </c>
      <c r="B199" s="33" t="s">
        <v>155</v>
      </c>
      <c r="C199" s="34" t="s">
        <v>8</v>
      </c>
      <c r="D199" s="66" t="s">
        <v>1205</v>
      </c>
      <c r="E199" s="66" t="str">
        <f>CONCATENATE(Tabela132[[#This Row],[TRAMITE_SETOR]],"_Atualiz")</f>
        <v>SECADM_Atualiz</v>
      </c>
      <c r="F199" s="35" t="s">
        <v>907</v>
      </c>
      <c r="G199" s="35"/>
      <c r="H199" s="46">
        <v>41781.62777777778</v>
      </c>
      <c r="I199" s="46">
        <v>41781.803472222222</v>
      </c>
      <c r="J199" s="45" t="s">
        <v>137</v>
      </c>
      <c r="K199" s="37">
        <f t="shared" si="6"/>
        <v>0.1756944444423425</v>
      </c>
      <c r="L199" s="38">
        <f t="shared" si="7"/>
        <v>0.1756944444423425</v>
      </c>
      <c r="M199" s="166">
        <f>NETWORKDAYS.INTL(DATE(YEAR(H199),MONTH(I199),DAY(H199)),DATE(YEAR(I199),MONTH(I199),DAY(I199)),1,LISTAFERIADOS!$B$2:$B$194)</f>
        <v>1</v>
      </c>
      <c r="N199" s="170" t="str">
        <f>CONCATENATE(HOUR(Tabela132[[#This Row],[DATA INICIO]]),":",MINUTE(Tabela132[[#This Row],[DATA INICIO]]))</f>
        <v>15:4</v>
      </c>
      <c r="P199"/>
    </row>
    <row r="200" spans="1:16" ht="25.5" customHeight="1" x14ac:dyDescent="0.25">
      <c r="A200" s="44" t="s">
        <v>6</v>
      </c>
      <c r="B200" s="33" t="s">
        <v>155</v>
      </c>
      <c r="C200" s="34" t="s">
        <v>8</v>
      </c>
      <c r="D200" s="66" t="s">
        <v>1206</v>
      </c>
      <c r="E200" s="66" t="str">
        <f>CONCATENATE(Tabela132[[#This Row],[TRAMITE_SETOR]],"_Atualiz")</f>
        <v>SPO_Atualiz</v>
      </c>
      <c r="F200" s="35" t="s">
        <v>908</v>
      </c>
      <c r="G200" s="35"/>
      <c r="H200" s="46">
        <v>41781.803472222222</v>
      </c>
      <c r="I200" s="46">
        <v>41782.811111111114</v>
      </c>
      <c r="J200" s="45" t="s">
        <v>49</v>
      </c>
      <c r="K200" s="37">
        <f t="shared" si="6"/>
        <v>1.007638888891961</v>
      </c>
      <c r="L200" s="38">
        <f t="shared" si="7"/>
        <v>1.007638888891961</v>
      </c>
      <c r="M200" s="166">
        <f>NETWORKDAYS.INTL(DATE(YEAR(H200),MONTH(I200),DAY(H200)),DATE(YEAR(I200),MONTH(I200),DAY(I200)),1,LISTAFERIADOS!$B$2:$B$194)</f>
        <v>2</v>
      </c>
      <c r="N200" s="170" t="str">
        <f>CONCATENATE(HOUR(Tabela132[[#This Row],[DATA INICIO]]),":",MINUTE(Tabela132[[#This Row],[DATA INICIO]]))</f>
        <v>19:17</v>
      </c>
      <c r="P200"/>
    </row>
    <row r="201" spans="1:16" ht="25.5" customHeight="1" x14ac:dyDescent="0.25">
      <c r="A201" s="44" t="s">
        <v>6</v>
      </c>
      <c r="B201" s="33" t="s">
        <v>155</v>
      </c>
      <c r="C201" s="34" t="s">
        <v>8</v>
      </c>
      <c r="D201" s="66" t="s">
        <v>1207</v>
      </c>
      <c r="E201" s="66" t="str">
        <f>CONCATENATE(Tabela132[[#This Row],[TRAMITE_SETOR]],"_Atualiz")</f>
        <v>CO_Atualiz</v>
      </c>
      <c r="F201" s="35" t="s">
        <v>909</v>
      </c>
      <c r="G201" s="35"/>
      <c r="H201" s="46">
        <v>41782.811111111114</v>
      </c>
      <c r="I201" s="46">
        <v>41785.556944444441</v>
      </c>
      <c r="J201" s="45" t="s">
        <v>19</v>
      </c>
      <c r="K201" s="37">
        <f t="shared" si="6"/>
        <v>2.7458333333270275</v>
      </c>
      <c r="L201" s="38">
        <f t="shared" si="7"/>
        <v>2.7458333333270275</v>
      </c>
      <c r="M201" s="166">
        <f>NETWORKDAYS.INTL(DATE(YEAR(H201),MONTH(I201),DAY(H201)),DATE(YEAR(I201),MONTH(I201),DAY(I201)),1,LISTAFERIADOS!$B$2:$B$194)</f>
        <v>2</v>
      </c>
      <c r="N201" s="170" t="str">
        <f>CONCATENATE(HOUR(Tabela132[[#This Row],[DATA INICIO]]),":",MINUTE(Tabela132[[#This Row],[DATA INICIO]]))</f>
        <v>19:28</v>
      </c>
      <c r="P201"/>
    </row>
    <row r="202" spans="1:16" ht="25.5" customHeight="1" x14ac:dyDescent="0.25">
      <c r="A202" s="44" t="s">
        <v>6</v>
      </c>
      <c r="B202" s="33" t="s">
        <v>155</v>
      </c>
      <c r="C202" s="34" t="s">
        <v>8</v>
      </c>
      <c r="D202" s="66" t="s">
        <v>1208</v>
      </c>
      <c r="E202" s="66" t="str">
        <f>CONCATENATE(Tabela132[[#This Row],[TRAMITE_SETOR]],"_Atualiz")</f>
        <v>SECOFC_Atualiz</v>
      </c>
      <c r="F202" s="35" t="s">
        <v>910</v>
      </c>
      <c r="G202" s="35"/>
      <c r="H202" s="46">
        <v>41785.556944444441</v>
      </c>
      <c r="I202" s="46">
        <v>41785.603472222225</v>
      </c>
      <c r="J202" s="45" t="s">
        <v>20</v>
      </c>
      <c r="K202" s="37">
        <f t="shared" si="6"/>
        <v>4.652777778392192E-2</v>
      </c>
      <c r="L202" s="38">
        <f t="shared" si="7"/>
        <v>4.652777778392192E-2</v>
      </c>
      <c r="M202" s="166">
        <f>NETWORKDAYS.INTL(DATE(YEAR(H202),MONTH(I202),DAY(H202)),DATE(YEAR(I202),MONTH(I202),DAY(I202)),1,LISTAFERIADOS!$B$2:$B$194)</f>
        <v>1</v>
      </c>
      <c r="N202" s="170" t="str">
        <f>CONCATENATE(HOUR(Tabela132[[#This Row],[DATA INICIO]]),":",MINUTE(Tabela132[[#This Row],[DATA INICIO]]))</f>
        <v>13:22</v>
      </c>
      <c r="P202"/>
    </row>
    <row r="203" spans="1:16" ht="25.5" customHeight="1" x14ac:dyDescent="0.25">
      <c r="A203" s="44" t="s">
        <v>6</v>
      </c>
      <c r="B203" s="33" t="s">
        <v>155</v>
      </c>
      <c r="C203" s="34" t="s">
        <v>8</v>
      </c>
      <c r="D203" s="66" t="s">
        <v>1209</v>
      </c>
      <c r="E203" s="66" t="str">
        <f>CONCATENATE(Tabela132[[#This Row],[TRAMITE_SETOR]],"_Atualiz")</f>
        <v>CLC_Atualiz</v>
      </c>
      <c r="F203" s="35" t="s">
        <v>911</v>
      </c>
      <c r="G203" s="35"/>
      <c r="H203" s="46">
        <v>41785.603472222225</v>
      </c>
      <c r="I203" s="46">
        <v>41794.770833333336</v>
      </c>
      <c r="J203" s="45" t="s">
        <v>138</v>
      </c>
      <c r="K203" s="37">
        <f t="shared" si="6"/>
        <v>9.1673611111109494</v>
      </c>
      <c r="L203" s="38">
        <f t="shared" si="7"/>
        <v>9.1673611111109494</v>
      </c>
      <c r="M203" s="166">
        <f>NETWORKDAYS.INTL(DATE(YEAR(H203),MONTH(I203),DAY(H203)),DATE(YEAR(I203),MONTH(I203),DAY(I203)),1,LISTAFERIADOS!$B$2:$B$194)</f>
        <v>-15</v>
      </c>
      <c r="N203" s="170" t="str">
        <f>CONCATENATE(HOUR(Tabela132[[#This Row],[DATA INICIO]]),":",MINUTE(Tabela132[[#This Row],[DATA INICIO]]))</f>
        <v>14:29</v>
      </c>
      <c r="P203"/>
    </row>
    <row r="204" spans="1:16" ht="25.5" customHeight="1" x14ac:dyDescent="0.25">
      <c r="A204" s="44" t="s">
        <v>6</v>
      </c>
      <c r="B204" s="33" t="s">
        <v>155</v>
      </c>
      <c r="C204" s="34" t="s">
        <v>8</v>
      </c>
      <c r="D204" s="66" t="s">
        <v>1210</v>
      </c>
      <c r="E204" s="66" t="str">
        <f>CONCATENATE(Tabela132[[#This Row],[TRAMITE_SETOR]],"_Atualiz")</f>
        <v>SC_Atualiz</v>
      </c>
      <c r="F204" s="35" t="s">
        <v>912</v>
      </c>
      <c r="G204" s="35"/>
      <c r="H204" s="46">
        <v>41794.770833333336</v>
      </c>
      <c r="I204" s="46">
        <v>41803.513888888891</v>
      </c>
      <c r="J204" s="45" t="s">
        <v>139</v>
      </c>
      <c r="K204" s="37">
        <f t="shared" si="6"/>
        <v>8.7430555555547471</v>
      </c>
      <c r="L204" s="38">
        <f t="shared" si="7"/>
        <v>8.7430555555547471</v>
      </c>
      <c r="M204" s="166">
        <f>NETWORKDAYS.INTL(DATE(YEAR(H204),MONTH(I204),DAY(H204)),DATE(YEAR(I204),MONTH(I204),DAY(I204)),1,LISTAFERIADOS!$B$2:$B$194)</f>
        <v>8</v>
      </c>
      <c r="N204" s="170" t="str">
        <f>CONCATENATE(HOUR(Tabela132[[#This Row],[DATA INICIO]]),":",MINUTE(Tabela132[[#This Row],[DATA INICIO]]))</f>
        <v>18:30</v>
      </c>
      <c r="P204"/>
    </row>
    <row r="205" spans="1:16" ht="25.5" customHeight="1" x14ac:dyDescent="0.25">
      <c r="A205" s="44" t="s">
        <v>6</v>
      </c>
      <c r="B205" s="33" t="s">
        <v>155</v>
      </c>
      <c r="C205" s="34" t="s">
        <v>8</v>
      </c>
      <c r="D205" s="66" t="s">
        <v>1209</v>
      </c>
      <c r="E205" s="66" t="str">
        <f>CONCATENATE(Tabela132[[#This Row],[TRAMITE_SETOR]],"_Atualiz")</f>
        <v>CLC_Atualiz</v>
      </c>
      <c r="F205" s="35" t="s">
        <v>911</v>
      </c>
      <c r="G205" s="35"/>
      <c r="H205" s="46">
        <v>41803.513888888891</v>
      </c>
      <c r="I205" s="46">
        <v>41808.767361111109</v>
      </c>
      <c r="J205" s="45" t="s">
        <v>140</v>
      </c>
      <c r="K205" s="37">
        <f t="shared" si="6"/>
        <v>5.2534722222189885</v>
      </c>
      <c r="L205" s="38">
        <f t="shared" si="7"/>
        <v>5.2534722222189885</v>
      </c>
      <c r="M205" s="166">
        <f>NETWORKDAYS.INTL(DATE(YEAR(H205),MONTH(I205),DAY(H205)),DATE(YEAR(I205),MONTH(I205),DAY(I205)),1,LISTAFERIADOS!$B$2:$B$194)</f>
        <v>4</v>
      </c>
      <c r="N205" s="170" t="str">
        <f>CONCATENATE(HOUR(Tabela132[[#This Row],[DATA INICIO]]),":",MINUTE(Tabela132[[#This Row],[DATA INICIO]]))</f>
        <v>12:20</v>
      </c>
      <c r="P205"/>
    </row>
    <row r="206" spans="1:16" ht="25.5" customHeight="1" x14ac:dyDescent="0.25">
      <c r="A206" s="44" t="s">
        <v>6</v>
      </c>
      <c r="B206" s="33" t="s">
        <v>155</v>
      </c>
      <c r="C206" s="34" t="s">
        <v>8</v>
      </c>
      <c r="D206" s="66" t="s">
        <v>1211</v>
      </c>
      <c r="E206" s="66" t="str">
        <f>CONCATENATE(Tabela132[[#This Row],[TRAMITE_SETOR]],"_Atualiz")</f>
        <v>SCON_Atualiz</v>
      </c>
      <c r="F206" s="35" t="s">
        <v>913</v>
      </c>
      <c r="G206" s="35"/>
      <c r="H206" s="46">
        <v>41808.767361111109</v>
      </c>
      <c r="I206" s="46">
        <v>41816.545138888891</v>
      </c>
      <c r="J206" s="45" t="s">
        <v>141</v>
      </c>
      <c r="K206" s="37">
        <f t="shared" si="6"/>
        <v>7.7777777777810115</v>
      </c>
      <c r="L206" s="38">
        <f t="shared" si="7"/>
        <v>7.7777777777810115</v>
      </c>
      <c r="M206" s="166">
        <f>NETWORKDAYS.INTL(DATE(YEAR(H206),MONTH(I206),DAY(H206)),DATE(YEAR(I206),MONTH(I206),DAY(I206)),1,LISTAFERIADOS!$B$2:$B$194)</f>
        <v>5</v>
      </c>
      <c r="N206" s="170" t="str">
        <f>CONCATENATE(HOUR(Tabela132[[#This Row],[DATA INICIO]]),":",MINUTE(Tabela132[[#This Row],[DATA INICIO]]))</f>
        <v>18:25</v>
      </c>
      <c r="P206"/>
    </row>
    <row r="207" spans="1:16" ht="25.5" customHeight="1" x14ac:dyDescent="0.25">
      <c r="A207" s="44" t="s">
        <v>6</v>
      </c>
      <c r="B207" s="33" t="s">
        <v>155</v>
      </c>
      <c r="C207" s="34" t="s">
        <v>8</v>
      </c>
      <c r="D207" s="66" t="s">
        <v>1209</v>
      </c>
      <c r="E207" s="66" t="str">
        <f>CONCATENATE(Tabela132[[#This Row],[TRAMITE_SETOR]],"_Atualiz")</f>
        <v>CLC_Atualiz</v>
      </c>
      <c r="F207" s="35" t="s">
        <v>911</v>
      </c>
      <c r="G207" s="35"/>
      <c r="H207" s="46">
        <v>41816.545138888891</v>
      </c>
      <c r="I207" s="46">
        <v>41817.665277777778</v>
      </c>
      <c r="J207" s="45" t="s">
        <v>142</v>
      </c>
      <c r="K207" s="37">
        <f t="shared" si="6"/>
        <v>1.1201388888875954</v>
      </c>
      <c r="L207" s="38">
        <f t="shared" si="7"/>
        <v>1.1201388888875954</v>
      </c>
      <c r="M207" s="166">
        <f>NETWORKDAYS.INTL(DATE(YEAR(H207),MONTH(I207),DAY(H207)),DATE(YEAR(I207),MONTH(I207),DAY(I207)),1,LISTAFERIADOS!$B$2:$B$194)</f>
        <v>2</v>
      </c>
      <c r="N207" s="170" t="str">
        <f>CONCATENATE(HOUR(Tabela132[[#This Row],[DATA INICIO]]),":",MINUTE(Tabela132[[#This Row],[DATA INICIO]]))</f>
        <v>13:5</v>
      </c>
      <c r="P207"/>
    </row>
    <row r="208" spans="1:16" ht="25.5" customHeight="1" x14ac:dyDescent="0.25">
      <c r="A208" s="44" t="s">
        <v>6</v>
      </c>
      <c r="B208" s="33" t="s">
        <v>155</v>
      </c>
      <c r="C208" s="34" t="s">
        <v>8</v>
      </c>
      <c r="D208" s="66" t="s">
        <v>1210</v>
      </c>
      <c r="E208" s="66" t="str">
        <f>CONCATENATE(Tabela132[[#This Row],[TRAMITE_SETOR]],"_Atualiz")</f>
        <v>SC_Atualiz</v>
      </c>
      <c r="F208" s="35" t="s">
        <v>912</v>
      </c>
      <c r="G208" s="35"/>
      <c r="H208" s="46">
        <v>41817.665277777778</v>
      </c>
      <c r="I208" s="46">
        <v>41817.789583333331</v>
      </c>
      <c r="J208" s="45" t="s">
        <v>143</v>
      </c>
      <c r="K208" s="37">
        <f t="shared" si="6"/>
        <v>0.12430555555329192</v>
      </c>
      <c r="L208" s="38">
        <f t="shared" si="7"/>
        <v>0.12430555555329192</v>
      </c>
      <c r="M208" s="166">
        <f>NETWORKDAYS.INTL(DATE(YEAR(H208),MONTH(I208),DAY(H208)),DATE(YEAR(I208),MONTH(I208),DAY(I208)),1,LISTAFERIADOS!$B$2:$B$194)</f>
        <v>1</v>
      </c>
      <c r="N208" s="170" t="str">
        <f>CONCATENATE(HOUR(Tabela132[[#This Row],[DATA INICIO]]),":",MINUTE(Tabela132[[#This Row],[DATA INICIO]]))</f>
        <v>15:58</v>
      </c>
      <c r="P208"/>
    </row>
    <row r="209" spans="1:16" ht="25.5" customHeight="1" x14ac:dyDescent="0.25">
      <c r="A209" s="44" t="s">
        <v>6</v>
      </c>
      <c r="B209" s="33" t="s">
        <v>155</v>
      </c>
      <c r="C209" s="34" t="s">
        <v>8</v>
      </c>
      <c r="D209" s="66" t="s">
        <v>1209</v>
      </c>
      <c r="E209" s="66" t="str">
        <f>CONCATENATE(Tabela132[[#This Row],[TRAMITE_SETOR]],"_Atualiz")</f>
        <v>CLC_Atualiz</v>
      </c>
      <c r="F209" s="35" t="s">
        <v>911</v>
      </c>
      <c r="G209" s="35"/>
      <c r="H209" s="46">
        <v>41817.789583333331</v>
      </c>
      <c r="I209" s="46">
        <v>41820.818749999999</v>
      </c>
      <c r="J209" s="45" t="s">
        <v>144</v>
      </c>
      <c r="K209" s="37">
        <f t="shared" si="6"/>
        <v>3.0291666666671517</v>
      </c>
      <c r="L209" s="38">
        <f t="shared" si="7"/>
        <v>3.0291666666671517</v>
      </c>
      <c r="M209" s="166">
        <f>NETWORKDAYS.INTL(DATE(YEAR(H209),MONTH(I209),DAY(H209)),DATE(YEAR(I209),MONTH(I209),DAY(I209)),1,LISTAFERIADOS!$B$2:$B$194)</f>
        <v>2</v>
      </c>
      <c r="N209" s="170" t="str">
        <f>CONCATENATE(HOUR(Tabela132[[#This Row],[DATA INICIO]]),":",MINUTE(Tabela132[[#This Row],[DATA INICIO]]))</f>
        <v>18:57</v>
      </c>
      <c r="P209"/>
    </row>
    <row r="210" spans="1:16" ht="25.5" customHeight="1" x14ac:dyDescent="0.25">
      <c r="A210" s="44" t="s">
        <v>6</v>
      </c>
      <c r="B210" s="33" t="s">
        <v>155</v>
      </c>
      <c r="C210" s="34" t="s">
        <v>8</v>
      </c>
      <c r="D210" s="66" t="s">
        <v>1205</v>
      </c>
      <c r="E210" s="66" t="str">
        <f>CONCATENATE(Tabela132[[#This Row],[TRAMITE_SETOR]],"_Atualiz")</f>
        <v>SECADM_Atualiz</v>
      </c>
      <c r="F210" s="35" t="s">
        <v>907</v>
      </c>
      <c r="G210" s="35"/>
      <c r="H210" s="46">
        <v>41820.818749999999</v>
      </c>
      <c r="I210" s="46">
        <v>41821.824305555558</v>
      </c>
      <c r="J210" s="45" t="s">
        <v>145</v>
      </c>
      <c r="K210" s="37">
        <f t="shared" si="6"/>
        <v>1.0055555555591127</v>
      </c>
      <c r="L210" s="38">
        <f t="shared" si="7"/>
        <v>1.0055555555591127</v>
      </c>
      <c r="M210" s="166">
        <f>NETWORKDAYS.INTL(DATE(YEAR(H210),MONTH(I210),DAY(H210)),DATE(YEAR(I210),MONTH(I210),DAY(I210)),1,LISTAFERIADOS!$B$2:$B$194)</f>
        <v>-22</v>
      </c>
      <c r="N210" s="170" t="str">
        <f>CONCATENATE(HOUR(Tabela132[[#This Row],[DATA INICIO]]),":",MINUTE(Tabela132[[#This Row],[DATA INICIO]]))</f>
        <v>19:39</v>
      </c>
      <c r="P210"/>
    </row>
    <row r="211" spans="1:16" ht="25.5" customHeight="1" x14ac:dyDescent="0.25">
      <c r="A211" s="44" t="s">
        <v>6</v>
      </c>
      <c r="B211" s="33" t="s">
        <v>155</v>
      </c>
      <c r="C211" s="34" t="s">
        <v>8</v>
      </c>
      <c r="D211" s="66" t="s">
        <v>1213</v>
      </c>
      <c r="E211" s="66" t="str">
        <f>CONCATENATE(Tabela132[[#This Row],[TRAMITE_SETOR]],"_Atualiz")</f>
        <v>ASSDG_Atualiz</v>
      </c>
      <c r="F211" s="35" t="s">
        <v>915</v>
      </c>
      <c r="G211" s="35"/>
      <c r="H211" s="46">
        <v>41821.824305555558</v>
      </c>
      <c r="I211" s="46">
        <v>41825.682638888888</v>
      </c>
      <c r="J211" s="45" t="s">
        <v>146</v>
      </c>
      <c r="K211" s="37">
        <f t="shared" si="6"/>
        <v>3.8583333333299379</v>
      </c>
      <c r="L211" s="38">
        <f t="shared" si="7"/>
        <v>3.8583333333299379</v>
      </c>
      <c r="M211" s="166">
        <f>NETWORKDAYS.INTL(DATE(YEAR(H211),MONTH(I211),DAY(H211)),DATE(YEAR(I211),MONTH(I211),DAY(I211)),1,LISTAFERIADOS!$B$2:$B$194)</f>
        <v>4</v>
      </c>
      <c r="N211" s="170" t="str">
        <f>CONCATENATE(HOUR(Tabela132[[#This Row],[DATA INICIO]]),":",MINUTE(Tabela132[[#This Row],[DATA INICIO]]))</f>
        <v>19:47</v>
      </c>
      <c r="P211"/>
    </row>
    <row r="212" spans="1:16" ht="25.5" customHeight="1" x14ac:dyDescent="0.25">
      <c r="A212" s="44" t="s">
        <v>6</v>
      </c>
      <c r="B212" s="33" t="s">
        <v>155</v>
      </c>
      <c r="C212" s="34" t="s">
        <v>8</v>
      </c>
      <c r="D212" s="66" t="s">
        <v>1202</v>
      </c>
      <c r="E212" s="66" t="str">
        <f>CONCATENATE(Tabela132[[#This Row],[TRAMITE_SETOR]],"_Atualiz")</f>
        <v>DG_Atualiz</v>
      </c>
      <c r="F212" s="35" t="s">
        <v>905</v>
      </c>
      <c r="G212" s="35"/>
      <c r="H212" s="46">
        <v>41825.682638888888</v>
      </c>
      <c r="I212" s="46">
        <v>41827.727777777778</v>
      </c>
      <c r="J212" s="45" t="s">
        <v>56</v>
      </c>
      <c r="K212" s="37">
        <f t="shared" si="6"/>
        <v>2.0451388888905058</v>
      </c>
      <c r="L212" s="38">
        <f t="shared" si="7"/>
        <v>2.0451388888905058</v>
      </c>
      <c r="M212" s="166">
        <f>NETWORKDAYS.INTL(DATE(YEAR(H212),MONTH(I212),DAY(H212)),DATE(YEAR(I212),MONTH(I212),DAY(I212)),1,LISTAFERIADOS!$B$2:$B$194)</f>
        <v>1</v>
      </c>
      <c r="N212" s="170" t="str">
        <f>CONCATENATE(HOUR(Tabela132[[#This Row],[DATA INICIO]]),":",MINUTE(Tabela132[[#This Row],[DATA INICIO]]))</f>
        <v>16:23</v>
      </c>
      <c r="P212"/>
    </row>
    <row r="213" spans="1:16" ht="25.5" customHeight="1" x14ac:dyDescent="0.25">
      <c r="A213" s="44" t="s">
        <v>6</v>
      </c>
      <c r="B213" s="33" t="s">
        <v>155</v>
      </c>
      <c r="C213" s="34" t="s">
        <v>8</v>
      </c>
      <c r="D213" s="66" t="s">
        <v>1209</v>
      </c>
      <c r="E213" s="66" t="str">
        <f>CONCATENATE(Tabela132[[#This Row],[TRAMITE_SETOR]],"_Atualiz")</f>
        <v>CLC_Atualiz</v>
      </c>
      <c r="F213" s="35" t="s">
        <v>911</v>
      </c>
      <c r="G213" s="35"/>
      <c r="H213" s="46">
        <v>41827.727777777778</v>
      </c>
      <c r="I213" s="46">
        <v>41827.745138888888</v>
      </c>
      <c r="J213" s="45" t="s">
        <v>147</v>
      </c>
      <c r="K213" s="37">
        <f t="shared" si="6"/>
        <v>1.7361111109494232E-2</v>
      </c>
      <c r="L213" s="38">
        <f t="shared" si="7"/>
        <v>1.7361111109494232E-2</v>
      </c>
      <c r="M213" s="166">
        <f>NETWORKDAYS.INTL(DATE(YEAR(H213),MONTH(I213),DAY(H213)),DATE(YEAR(I213),MONTH(I213),DAY(I213)),1,LISTAFERIADOS!$B$2:$B$194)</f>
        <v>1</v>
      </c>
      <c r="N213" s="170" t="str">
        <f>CONCATENATE(HOUR(Tabela132[[#This Row],[DATA INICIO]]),":",MINUTE(Tabela132[[#This Row],[DATA INICIO]]))</f>
        <v>17:28</v>
      </c>
      <c r="P213"/>
    </row>
    <row r="214" spans="1:16" ht="25.5" customHeight="1" x14ac:dyDescent="0.25">
      <c r="A214" s="44" t="s">
        <v>6</v>
      </c>
      <c r="B214" s="33" t="s">
        <v>155</v>
      </c>
      <c r="C214" s="34" t="s">
        <v>8</v>
      </c>
      <c r="D214" s="66" t="s">
        <v>1207</v>
      </c>
      <c r="E214" s="66" t="str">
        <f>CONCATENATE(Tabela132[[#This Row],[TRAMITE_SETOR]],"_Atualiz")</f>
        <v>CO_Atualiz</v>
      </c>
      <c r="F214" s="35" t="s">
        <v>909</v>
      </c>
      <c r="G214" s="35"/>
      <c r="H214" s="46">
        <v>41827.745138888888</v>
      </c>
      <c r="I214" s="46">
        <v>41827.777083333334</v>
      </c>
      <c r="J214" s="45" t="s">
        <v>148</v>
      </c>
      <c r="K214" s="37">
        <f t="shared" si="6"/>
        <v>3.1944444446708076E-2</v>
      </c>
      <c r="L214" s="38">
        <f t="shared" si="7"/>
        <v>3.1944444446708076E-2</v>
      </c>
      <c r="M214" s="166">
        <f>NETWORKDAYS.INTL(DATE(YEAR(H214),MONTH(I214),DAY(H214)),DATE(YEAR(I214),MONTH(I214),DAY(I214)),1,LISTAFERIADOS!$B$2:$B$194)</f>
        <v>1</v>
      </c>
      <c r="N214" s="170" t="str">
        <f>CONCATENATE(HOUR(Tabela132[[#This Row],[DATA INICIO]]),":",MINUTE(Tabela132[[#This Row],[DATA INICIO]]))</f>
        <v>17:53</v>
      </c>
      <c r="P214"/>
    </row>
    <row r="215" spans="1:16" ht="25.5" customHeight="1" x14ac:dyDescent="0.25">
      <c r="A215" s="44" t="s">
        <v>6</v>
      </c>
      <c r="B215" s="33" t="s">
        <v>155</v>
      </c>
      <c r="C215" s="34" t="s">
        <v>8</v>
      </c>
      <c r="D215" s="66" t="s">
        <v>1214</v>
      </c>
      <c r="E215" s="66" t="str">
        <f>CONCATENATE(Tabela132[[#This Row],[TRAMITE_SETOR]],"_Atualiz")</f>
        <v>ACO_Atualiz</v>
      </c>
      <c r="F215" s="35" t="s">
        <v>916</v>
      </c>
      <c r="G215" s="35"/>
      <c r="H215" s="46">
        <v>41827.777083333334</v>
      </c>
      <c r="I215" s="46">
        <v>41828.488888888889</v>
      </c>
      <c r="J215" s="45" t="s">
        <v>149</v>
      </c>
      <c r="K215" s="37">
        <f t="shared" si="6"/>
        <v>0.71180555555474712</v>
      </c>
      <c r="L215" s="38">
        <f t="shared" si="7"/>
        <v>0.71180555555474712</v>
      </c>
      <c r="M215" s="166">
        <f>NETWORKDAYS.INTL(DATE(YEAR(H215),MONTH(I215),DAY(H215)),DATE(YEAR(I215),MONTH(I215),DAY(I215)),1,LISTAFERIADOS!$B$2:$B$194)</f>
        <v>2</v>
      </c>
      <c r="N215" s="170" t="str">
        <f>CONCATENATE(HOUR(Tabela132[[#This Row],[DATA INICIO]]),":",MINUTE(Tabela132[[#This Row],[DATA INICIO]]))</f>
        <v>18:39</v>
      </c>
      <c r="P215"/>
    </row>
    <row r="216" spans="1:16" ht="25.5" customHeight="1" x14ac:dyDescent="0.25">
      <c r="A216" s="44" t="s">
        <v>6</v>
      </c>
      <c r="B216" s="33" t="s">
        <v>155</v>
      </c>
      <c r="C216" s="34" t="s">
        <v>8</v>
      </c>
      <c r="D216" s="66" t="s">
        <v>1208</v>
      </c>
      <c r="E216" s="66" t="str">
        <f>CONCATENATE(Tabela132[[#This Row],[TRAMITE_SETOR]],"_Atualiz")</f>
        <v>SECOFC_Atualiz</v>
      </c>
      <c r="F216" s="35" t="s">
        <v>910</v>
      </c>
      <c r="G216" s="35"/>
      <c r="H216" s="46">
        <v>41828.488888888889</v>
      </c>
      <c r="I216" s="46">
        <v>41828.548611111109</v>
      </c>
      <c r="J216" s="45" t="s">
        <v>7</v>
      </c>
      <c r="K216" s="37">
        <f t="shared" si="6"/>
        <v>5.9722222220443655E-2</v>
      </c>
      <c r="L216" s="38">
        <f t="shared" si="7"/>
        <v>5.9722222220443655E-2</v>
      </c>
      <c r="M216" s="166">
        <f>NETWORKDAYS.INTL(DATE(YEAR(H216),MONTH(I216),DAY(H216)),DATE(YEAR(I216),MONTH(I216),DAY(I216)),1,LISTAFERIADOS!$B$2:$B$194)</f>
        <v>1</v>
      </c>
      <c r="N216" s="170" t="str">
        <f>CONCATENATE(HOUR(Tabela132[[#This Row],[DATA INICIO]]),":",MINUTE(Tabela132[[#This Row],[DATA INICIO]]))</f>
        <v>11:44</v>
      </c>
      <c r="P216"/>
    </row>
    <row r="217" spans="1:16" ht="25.5" customHeight="1" x14ac:dyDescent="0.25">
      <c r="A217" s="44" t="s">
        <v>6</v>
      </c>
      <c r="B217" s="33" t="s">
        <v>155</v>
      </c>
      <c r="C217" s="34" t="s">
        <v>8</v>
      </c>
      <c r="D217" s="66" t="s">
        <v>1202</v>
      </c>
      <c r="E217" s="66" t="str">
        <f>CONCATENATE(Tabela132[[#This Row],[TRAMITE_SETOR]],"_Atualiz")</f>
        <v>DG_Atualiz</v>
      </c>
      <c r="F217" s="35" t="s">
        <v>905</v>
      </c>
      <c r="G217" s="35"/>
      <c r="H217" s="46">
        <v>41828.488888888889</v>
      </c>
      <c r="I217" s="46">
        <v>41829.59097222222</v>
      </c>
      <c r="J217" s="45" t="s">
        <v>7</v>
      </c>
      <c r="K217" s="37">
        <f t="shared" si="6"/>
        <v>1.1020833333313931</v>
      </c>
      <c r="L217" s="38">
        <f t="shared" si="7"/>
        <v>1.1020833333313931</v>
      </c>
      <c r="M217" s="166">
        <f>NETWORKDAYS.INTL(DATE(YEAR(H217),MONTH(I217),DAY(H217)),DATE(YEAR(I217),MONTH(I217),DAY(I217)),1,LISTAFERIADOS!$B$2:$B$194)</f>
        <v>2</v>
      </c>
      <c r="N217" s="170" t="str">
        <f>CONCATENATE(HOUR(Tabela132[[#This Row],[DATA INICIO]]),":",MINUTE(Tabela132[[#This Row],[DATA INICIO]]))</f>
        <v>11:44</v>
      </c>
      <c r="P217"/>
    </row>
    <row r="218" spans="1:16" ht="25.5" customHeight="1" x14ac:dyDescent="0.25">
      <c r="A218" s="44" t="s">
        <v>6</v>
      </c>
      <c r="B218" s="33" t="s">
        <v>155</v>
      </c>
      <c r="C218" s="34" t="s">
        <v>8</v>
      </c>
      <c r="D218" s="66" t="s">
        <v>1214</v>
      </c>
      <c r="E218" s="66" t="str">
        <f>CONCATENATE(Tabela132[[#This Row],[TRAMITE_SETOR]],"_Atualiz")</f>
        <v>ACO_Atualiz</v>
      </c>
      <c r="F218" s="35" t="s">
        <v>916</v>
      </c>
      <c r="G218" s="35"/>
      <c r="H218" s="46">
        <v>41829.59097222222</v>
      </c>
      <c r="I218" s="46">
        <v>41829.597916666666</v>
      </c>
      <c r="J218" s="45" t="s">
        <v>41</v>
      </c>
      <c r="K218" s="37">
        <f t="shared" si="6"/>
        <v>6.9444444452528842E-3</v>
      </c>
      <c r="L218" s="38">
        <f t="shared" si="7"/>
        <v>6.9444444452528842E-3</v>
      </c>
      <c r="M218" s="166">
        <f>NETWORKDAYS.INTL(DATE(YEAR(H218),MONTH(I218),DAY(H218)),DATE(YEAR(I218),MONTH(I218),DAY(I218)),1,LISTAFERIADOS!$B$2:$B$194)</f>
        <v>1</v>
      </c>
      <c r="N218" s="170" t="str">
        <f>CONCATENATE(HOUR(Tabela132[[#This Row],[DATA INICIO]]),":",MINUTE(Tabela132[[#This Row],[DATA INICIO]]))</f>
        <v>14:11</v>
      </c>
      <c r="P218"/>
    </row>
    <row r="219" spans="1:16" ht="25.5" customHeight="1" x14ac:dyDescent="0.25">
      <c r="A219" s="44" t="s">
        <v>6</v>
      </c>
      <c r="B219" s="33" t="s">
        <v>155</v>
      </c>
      <c r="C219" s="34" t="s">
        <v>8</v>
      </c>
      <c r="D219" s="66" t="s">
        <v>1215</v>
      </c>
      <c r="E219" s="66" t="str">
        <f>CONCATENATE(Tabela132[[#This Row],[TRAMITE_SETOR]],"_Atualiz")</f>
        <v>SAEO_Atualiz</v>
      </c>
      <c r="F219" s="35" t="s">
        <v>917</v>
      </c>
      <c r="G219" s="35"/>
      <c r="H219" s="46">
        <v>41829.597916666666</v>
      </c>
      <c r="I219" s="46">
        <v>41829.706250000003</v>
      </c>
      <c r="J219" s="45" t="s">
        <v>42</v>
      </c>
      <c r="K219" s="37">
        <f t="shared" si="6"/>
        <v>0.10833333333721384</v>
      </c>
      <c r="L219" s="38">
        <f t="shared" si="7"/>
        <v>0.10833333333721384</v>
      </c>
      <c r="M219" s="166">
        <f>NETWORKDAYS.INTL(DATE(YEAR(H219),MONTH(I219),DAY(H219)),DATE(YEAR(I219),MONTH(I219),DAY(I219)),1,LISTAFERIADOS!$B$2:$B$194)</f>
        <v>1</v>
      </c>
      <c r="N219" s="170" t="str">
        <f>CONCATENATE(HOUR(Tabela132[[#This Row],[DATA INICIO]]),":",MINUTE(Tabela132[[#This Row],[DATA INICIO]]))</f>
        <v>14:21</v>
      </c>
      <c r="P219"/>
    </row>
    <row r="220" spans="1:16" ht="25.5" customHeight="1" x14ac:dyDescent="0.25">
      <c r="A220" s="44" t="s">
        <v>6</v>
      </c>
      <c r="B220" s="33" t="s">
        <v>155</v>
      </c>
      <c r="C220" s="34" t="s">
        <v>8</v>
      </c>
      <c r="D220" s="66" t="s">
        <v>1209</v>
      </c>
      <c r="E220" s="66" t="str">
        <f>CONCATENATE(Tabela132[[#This Row],[TRAMITE_SETOR]],"_Atualiz")</f>
        <v>CLC_Atualiz</v>
      </c>
      <c r="F220" s="35" t="s">
        <v>911</v>
      </c>
      <c r="G220" s="35"/>
      <c r="H220" s="46">
        <v>41829.706250000003</v>
      </c>
      <c r="I220" s="46">
        <v>41830.613888888889</v>
      </c>
      <c r="J220" s="45" t="s">
        <v>150</v>
      </c>
      <c r="K220" s="37">
        <f t="shared" si="6"/>
        <v>0.90763888888614019</v>
      </c>
      <c r="L220" s="38">
        <f t="shared" si="7"/>
        <v>0.90763888888614019</v>
      </c>
      <c r="M220" s="166">
        <f>NETWORKDAYS.INTL(DATE(YEAR(H220),MONTH(I220),DAY(H220)),DATE(YEAR(I220),MONTH(I220),DAY(I220)),1,LISTAFERIADOS!$B$2:$B$194)</f>
        <v>2</v>
      </c>
      <c r="N220" s="170" t="str">
        <f>CONCATENATE(HOUR(Tabela132[[#This Row],[DATA INICIO]]),":",MINUTE(Tabela132[[#This Row],[DATA INICIO]]))</f>
        <v>16:57</v>
      </c>
      <c r="P220"/>
    </row>
    <row r="221" spans="1:16" ht="25.5" customHeight="1" x14ac:dyDescent="0.25">
      <c r="A221" s="44" t="s">
        <v>6</v>
      </c>
      <c r="B221" s="33" t="s">
        <v>155</v>
      </c>
      <c r="C221" s="34" t="s">
        <v>8</v>
      </c>
      <c r="D221" s="66" t="s">
        <v>1210</v>
      </c>
      <c r="E221" s="66" t="str">
        <f>CONCATENATE(Tabela132[[#This Row],[TRAMITE_SETOR]],"_Atualiz")</f>
        <v>SC_Atualiz</v>
      </c>
      <c r="F221" s="35" t="s">
        <v>912</v>
      </c>
      <c r="G221" s="35"/>
      <c r="H221" s="46">
        <v>41830.613888888889</v>
      </c>
      <c r="I221" s="46">
        <v>41835.542361111111</v>
      </c>
      <c r="J221" s="45" t="s">
        <v>151</v>
      </c>
      <c r="K221" s="37">
        <f t="shared" si="6"/>
        <v>4.9284722222218988</v>
      </c>
      <c r="L221" s="38">
        <f t="shared" si="7"/>
        <v>4.9284722222218988</v>
      </c>
      <c r="M221" s="166">
        <f>NETWORKDAYS.INTL(DATE(YEAR(H221),MONTH(I221),DAY(H221)),DATE(YEAR(I221),MONTH(I221),DAY(I221)),1,LISTAFERIADOS!$B$2:$B$194)</f>
        <v>4</v>
      </c>
      <c r="N221" s="170" t="str">
        <f>CONCATENATE(HOUR(Tabela132[[#This Row],[DATA INICIO]]),":",MINUTE(Tabela132[[#This Row],[DATA INICIO]]))</f>
        <v>14:44</v>
      </c>
      <c r="P221"/>
    </row>
    <row r="222" spans="1:16" ht="25.5" customHeight="1" x14ac:dyDescent="0.25">
      <c r="A222" s="44" t="s">
        <v>6</v>
      </c>
      <c r="B222" s="33" t="s">
        <v>155</v>
      </c>
      <c r="C222" s="34" t="s">
        <v>8</v>
      </c>
      <c r="D222" s="66" t="s">
        <v>1211</v>
      </c>
      <c r="E222" s="66" t="str">
        <f>CONCATENATE(Tabela132[[#This Row],[TRAMITE_SETOR]],"_Atualiz")</f>
        <v>SCON_Atualiz</v>
      </c>
      <c r="F222" s="35" t="s">
        <v>913</v>
      </c>
      <c r="G222" s="35"/>
      <c r="H222" s="46">
        <v>41835.542361111111</v>
      </c>
      <c r="I222" s="46">
        <v>41848.751388888886</v>
      </c>
      <c r="J222" s="45" t="s">
        <v>152</v>
      </c>
      <c r="K222" s="37">
        <f t="shared" si="6"/>
        <v>13.209027777775191</v>
      </c>
      <c r="L222" s="38">
        <f t="shared" si="7"/>
        <v>13.209027777775191</v>
      </c>
      <c r="M222" s="166">
        <f>NETWORKDAYS.INTL(DATE(YEAR(H222),MONTH(I222),DAY(H222)),DATE(YEAR(I222),MONTH(I222),DAY(I222)),1,LISTAFERIADOS!$B$2:$B$194)</f>
        <v>10</v>
      </c>
      <c r="N222" s="170" t="str">
        <f>CONCATENATE(HOUR(Tabela132[[#This Row],[DATA INICIO]]),":",MINUTE(Tabela132[[#This Row],[DATA INICIO]]))</f>
        <v>13:1</v>
      </c>
      <c r="P222"/>
    </row>
    <row r="223" spans="1:16" ht="25.5" customHeight="1" x14ac:dyDescent="0.25">
      <c r="A223" s="44" t="s">
        <v>6</v>
      </c>
      <c r="B223" s="33" t="s">
        <v>155</v>
      </c>
      <c r="C223" s="34" t="s">
        <v>8</v>
      </c>
      <c r="D223" s="66" t="s">
        <v>1209</v>
      </c>
      <c r="E223" s="66" t="str">
        <f>CONCATENATE(Tabela132[[#This Row],[TRAMITE_SETOR]],"_Atualiz")</f>
        <v>CLC_Atualiz</v>
      </c>
      <c r="F223" s="35" t="s">
        <v>911</v>
      </c>
      <c r="G223" s="35"/>
      <c r="H223" s="46">
        <v>41848.751388888886</v>
      </c>
      <c r="I223" s="46">
        <v>41849.804166666669</v>
      </c>
      <c r="J223" s="45" t="s">
        <v>153</v>
      </c>
      <c r="K223" s="37">
        <f t="shared" si="6"/>
        <v>1.0527777777824667</v>
      </c>
      <c r="L223" s="38">
        <f t="shared" si="7"/>
        <v>1.0527777777824667</v>
      </c>
      <c r="M223" s="166">
        <f>NETWORKDAYS.INTL(DATE(YEAR(H223),MONTH(I223),DAY(H223)),DATE(YEAR(I223),MONTH(I223),DAY(I223)),1,LISTAFERIADOS!$B$2:$B$194)</f>
        <v>2</v>
      </c>
      <c r="N223" s="170" t="str">
        <f>CONCATENATE(HOUR(Tabela132[[#This Row],[DATA INICIO]]),":",MINUTE(Tabela132[[#This Row],[DATA INICIO]]))</f>
        <v>18:2</v>
      </c>
      <c r="P223"/>
    </row>
    <row r="224" spans="1:16" ht="25.5" customHeight="1" x14ac:dyDescent="0.25">
      <c r="A224" s="44" t="s">
        <v>6</v>
      </c>
      <c r="B224" s="33" t="s">
        <v>155</v>
      </c>
      <c r="C224" s="34" t="s">
        <v>8</v>
      </c>
      <c r="D224" s="66" t="s">
        <v>1215</v>
      </c>
      <c r="E224" s="66" t="str">
        <f>CONCATENATE(Tabela132[[#This Row],[TRAMITE_SETOR]],"_Atualiz")</f>
        <v>SAEO_Atualiz</v>
      </c>
      <c r="F224" s="35" t="s">
        <v>917</v>
      </c>
      <c r="G224" s="35"/>
      <c r="H224" s="46">
        <v>41849.804166666669</v>
      </c>
      <c r="I224" s="46">
        <v>41850.62777777778</v>
      </c>
      <c r="J224" s="45" t="s">
        <v>154</v>
      </c>
      <c r="K224" s="37">
        <f t="shared" si="6"/>
        <v>0.82361111111094942</v>
      </c>
      <c r="L224" s="38">
        <f t="shared" si="7"/>
        <v>0.82361111111094942</v>
      </c>
      <c r="M224" s="166">
        <f>NETWORKDAYS.INTL(DATE(YEAR(H224),MONTH(I224),DAY(H224)),DATE(YEAR(I224),MONTH(I224),DAY(I224)),1,LISTAFERIADOS!$B$2:$B$194)</f>
        <v>2</v>
      </c>
      <c r="N224" s="170" t="str">
        <f>CONCATENATE(HOUR(Tabela132[[#This Row],[DATA INICIO]]),":",MINUTE(Tabela132[[#This Row],[DATA INICIO]]))</f>
        <v>19:18</v>
      </c>
      <c r="P224"/>
    </row>
    <row r="225" spans="1:16" ht="25.5" customHeight="1" x14ac:dyDescent="0.25">
      <c r="A225" s="6" t="s">
        <v>278</v>
      </c>
      <c r="B225" s="33" t="s">
        <v>277</v>
      </c>
      <c r="C225" s="34" t="s">
        <v>270</v>
      </c>
      <c r="D225" s="66" t="s">
        <v>1229</v>
      </c>
      <c r="E225" s="66" t="str">
        <f>CONCATENATE(Tabela132[[#This Row],[TRAMITE_SETOR]],"_Atualiz")</f>
        <v>SAPC_Atualiz</v>
      </c>
      <c r="F225" s="35" t="s">
        <v>926</v>
      </c>
      <c r="G225" s="35"/>
      <c r="H225" s="47" t="s">
        <v>7</v>
      </c>
      <c r="I225" s="36">
        <v>42020.709027777775</v>
      </c>
      <c r="J225" s="1" t="s">
        <v>7</v>
      </c>
      <c r="K225" s="37">
        <f t="shared" si="6"/>
        <v>0</v>
      </c>
      <c r="L225" s="38">
        <f t="shared" si="7"/>
        <v>0</v>
      </c>
      <c r="M225" s="166" t="e">
        <f>NETWORKDAYS.INTL(DATE(YEAR(H225),MONTH(I225),DAY(H225)),DATE(YEAR(I225),MONTH(I225),DAY(I225)),1,LISTAFERIADOS!$B$2:$B$194)</f>
        <v>#VALUE!</v>
      </c>
      <c r="N225" s="170" t="e">
        <f>CONCATENATE(HOUR(Tabela132[[#This Row],[DATA INICIO]]),":",MINUTE(Tabela132[[#This Row],[DATA INICIO]]))</f>
        <v>#VALUE!</v>
      </c>
      <c r="P225"/>
    </row>
    <row r="226" spans="1:16" ht="25.5" customHeight="1" x14ac:dyDescent="0.25">
      <c r="A226" s="6" t="s">
        <v>278</v>
      </c>
      <c r="B226" s="33" t="s">
        <v>277</v>
      </c>
      <c r="C226" s="34" t="s">
        <v>270</v>
      </c>
      <c r="D226" s="66" t="s">
        <v>1204</v>
      </c>
      <c r="E226" s="66" t="str">
        <f>CONCATENATE(Tabela132[[#This Row],[TRAMITE_SETOR]],"_Atualiz")</f>
        <v>CIP_Atualiz</v>
      </c>
      <c r="F226" s="35" t="s">
        <v>884</v>
      </c>
      <c r="G226" s="90" t="s">
        <v>1105</v>
      </c>
      <c r="H226" s="36">
        <v>42020.709027777775</v>
      </c>
      <c r="I226" s="36">
        <v>42028.700694444444</v>
      </c>
      <c r="J226" s="1" t="s">
        <v>156</v>
      </c>
      <c r="K226" s="37">
        <f t="shared" si="6"/>
        <v>7.9916666666686069</v>
      </c>
      <c r="L226" s="38">
        <f t="shared" si="7"/>
        <v>7.9916666666686069</v>
      </c>
      <c r="M226" s="166">
        <f>NETWORKDAYS.INTL(DATE(YEAR(H226),MONTH(I226),DAY(H226)),DATE(YEAR(I226),MONTH(I226),DAY(I226)),1,LISTAFERIADOS!$B$2:$B$194)</f>
        <v>6</v>
      </c>
      <c r="N226" s="170" t="str">
        <f>CONCATENATE(HOUR(Tabela132[[#This Row],[DATA INICIO]]),":",MINUTE(Tabela132[[#This Row],[DATA INICIO]]))</f>
        <v>17:1</v>
      </c>
      <c r="P226"/>
    </row>
    <row r="227" spans="1:16" ht="25.5" customHeight="1" x14ac:dyDescent="0.25">
      <c r="A227" s="6" t="s">
        <v>278</v>
      </c>
      <c r="B227" s="33" t="s">
        <v>277</v>
      </c>
      <c r="C227" s="34" t="s">
        <v>270</v>
      </c>
      <c r="D227" s="66" t="s">
        <v>1229</v>
      </c>
      <c r="E227" s="66" t="str">
        <f>CONCATENATE(Tabela132[[#This Row],[TRAMITE_SETOR]],"_Atualiz")</f>
        <v>SAPC_Atualiz</v>
      </c>
      <c r="F227" s="35" t="s">
        <v>926</v>
      </c>
      <c r="G227" s="35"/>
      <c r="H227" s="36">
        <v>42028.700694444444</v>
      </c>
      <c r="I227" s="36">
        <v>42054.691666666666</v>
      </c>
      <c r="J227" s="1" t="s">
        <v>157</v>
      </c>
      <c r="K227" s="37">
        <f t="shared" si="6"/>
        <v>25.990972222221899</v>
      </c>
      <c r="L227" s="38">
        <f t="shared" si="7"/>
        <v>25.990972222221899</v>
      </c>
      <c r="M227" s="166">
        <f>NETWORKDAYS.INTL(DATE(YEAR(H227),MONTH(I227),DAY(H227)),DATE(YEAR(I227),MONTH(I227),DAY(I227)),1,LISTAFERIADOS!$B$2:$B$194)</f>
        <v>-4</v>
      </c>
      <c r="N227" s="170" t="str">
        <f>CONCATENATE(HOUR(Tabela132[[#This Row],[DATA INICIO]]),":",MINUTE(Tabela132[[#This Row],[DATA INICIO]]))</f>
        <v>16:49</v>
      </c>
      <c r="P227"/>
    </row>
    <row r="228" spans="1:16" ht="25.5" customHeight="1" x14ac:dyDescent="0.25">
      <c r="A228" s="6" t="s">
        <v>278</v>
      </c>
      <c r="B228" s="33" t="s">
        <v>277</v>
      </c>
      <c r="C228" s="34" t="s">
        <v>270</v>
      </c>
      <c r="D228" s="66" t="s">
        <v>1204</v>
      </c>
      <c r="E228" s="66" t="str">
        <f>CONCATENATE(Tabela132[[#This Row],[TRAMITE_SETOR]],"_Atualiz")</f>
        <v>CIP_Atualiz</v>
      </c>
      <c r="F228" s="35" t="s">
        <v>884</v>
      </c>
      <c r="G228" s="90" t="s">
        <v>1105</v>
      </c>
      <c r="H228" s="36">
        <v>42054.691666666666</v>
      </c>
      <c r="I228" s="36">
        <v>42059.606944444444</v>
      </c>
      <c r="J228" s="1" t="s">
        <v>158</v>
      </c>
      <c r="K228" s="37">
        <f t="shared" si="6"/>
        <v>4.9152777777781012</v>
      </c>
      <c r="L228" s="38">
        <f t="shared" si="7"/>
        <v>4.9152777777781012</v>
      </c>
      <c r="M228" s="166">
        <f>NETWORKDAYS.INTL(DATE(YEAR(H228),MONTH(I228),DAY(H228)),DATE(YEAR(I228),MONTH(I228),DAY(I228)),1,LISTAFERIADOS!$B$2:$B$194)</f>
        <v>4</v>
      </c>
      <c r="N228" s="170" t="str">
        <f>CONCATENATE(HOUR(Tabela132[[#This Row],[DATA INICIO]]),":",MINUTE(Tabela132[[#This Row],[DATA INICIO]]))</f>
        <v>16:36</v>
      </c>
      <c r="P228"/>
    </row>
    <row r="229" spans="1:16" ht="25.5" customHeight="1" x14ac:dyDescent="0.25">
      <c r="A229" s="6" t="s">
        <v>278</v>
      </c>
      <c r="B229" s="33" t="s">
        <v>277</v>
      </c>
      <c r="C229" s="34" t="s">
        <v>270</v>
      </c>
      <c r="D229" s="66" t="s">
        <v>1229</v>
      </c>
      <c r="E229" s="66" t="str">
        <f>CONCATENATE(Tabela132[[#This Row],[TRAMITE_SETOR]],"_Atualiz")</f>
        <v>SAPC_Atualiz</v>
      </c>
      <c r="F229" s="35" t="s">
        <v>926</v>
      </c>
      <c r="G229" s="35"/>
      <c r="H229" s="36">
        <v>42059.606944444444</v>
      </c>
      <c r="I229" s="36">
        <v>42069.744444444441</v>
      </c>
      <c r="J229" s="1" t="s">
        <v>159</v>
      </c>
      <c r="K229" s="37">
        <f t="shared" si="6"/>
        <v>10.13749999999709</v>
      </c>
      <c r="L229" s="38">
        <f t="shared" si="7"/>
        <v>10.13749999999709</v>
      </c>
      <c r="M229" s="166">
        <f>NETWORKDAYS.INTL(DATE(YEAR(H229),MONTH(I229),DAY(H229)),DATE(YEAR(I229),MONTH(I229),DAY(I229)),1,LISTAFERIADOS!$B$2:$B$194)</f>
        <v>-13</v>
      </c>
      <c r="N229" s="170" t="str">
        <f>CONCATENATE(HOUR(Tabela132[[#This Row],[DATA INICIO]]),":",MINUTE(Tabela132[[#This Row],[DATA INICIO]]))</f>
        <v>14:34</v>
      </c>
      <c r="P229"/>
    </row>
    <row r="230" spans="1:16" ht="25.5" customHeight="1" x14ac:dyDescent="0.25">
      <c r="A230" s="6" t="s">
        <v>278</v>
      </c>
      <c r="B230" s="33" t="s">
        <v>277</v>
      </c>
      <c r="C230" s="34" t="s">
        <v>270</v>
      </c>
      <c r="D230" s="66" t="s">
        <v>1204</v>
      </c>
      <c r="E230" s="66" t="str">
        <f>CONCATENATE(Tabela132[[#This Row],[TRAMITE_SETOR]],"_Atualiz")</f>
        <v>CIP_Atualiz</v>
      </c>
      <c r="F230" s="35" t="s">
        <v>884</v>
      </c>
      <c r="G230" s="90" t="s">
        <v>1105</v>
      </c>
      <c r="H230" s="36">
        <v>42069.744444444441</v>
      </c>
      <c r="I230" s="36">
        <v>42075.662499999999</v>
      </c>
      <c r="J230" s="1" t="s">
        <v>160</v>
      </c>
      <c r="K230" s="37">
        <f t="shared" si="6"/>
        <v>5.9180555555576575</v>
      </c>
      <c r="L230" s="38">
        <f t="shared" si="7"/>
        <v>5.9180555555576575</v>
      </c>
      <c r="M230" s="166">
        <f>NETWORKDAYS.INTL(DATE(YEAR(H230),MONTH(I230),DAY(H230)),DATE(YEAR(I230),MONTH(I230),DAY(I230)),1,LISTAFERIADOS!$B$2:$B$194)</f>
        <v>5</v>
      </c>
      <c r="N230" s="170" t="str">
        <f>CONCATENATE(HOUR(Tabela132[[#This Row],[DATA INICIO]]),":",MINUTE(Tabela132[[#This Row],[DATA INICIO]]))</f>
        <v>17:52</v>
      </c>
      <c r="P230"/>
    </row>
    <row r="231" spans="1:16" ht="25.5" customHeight="1" x14ac:dyDescent="0.25">
      <c r="A231" s="6" t="s">
        <v>278</v>
      </c>
      <c r="B231" s="33" t="s">
        <v>277</v>
      </c>
      <c r="C231" s="34" t="s">
        <v>270</v>
      </c>
      <c r="D231" s="66" t="s">
        <v>1229</v>
      </c>
      <c r="E231" s="66" t="str">
        <f>CONCATENATE(Tabela132[[#This Row],[TRAMITE_SETOR]],"_Atualiz")</f>
        <v>SAPC_Atualiz</v>
      </c>
      <c r="F231" s="35" t="s">
        <v>926</v>
      </c>
      <c r="G231" s="35"/>
      <c r="H231" s="36">
        <v>42075.662499999999</v>
      </c>
      <c r="I231" s="36">
        <v>42081.771527777775</v>
      </c>
      <c r="J231" s="1" t="s">
        <v>26</v>
      </c>
      <c r="K231" s="37">
        <f t="shared" si="6"/>
        <v>6.109027777776646</v>
      </c>
      <c r="L231" s="38">
        <f t="shared" si="7"/>
        <v>6.109027777776646</v>
      </c>
      <c r="M231" s="166">
        <f>NETWORKDAYS.INTL(DATE(YEAR(H231),MONTH(I231),DAY(H231)),DATE(YEAR(I231),MONTH(I231),DAY(I231)),1,LISTAFERIADOS!$B$2:$B$194)</f>
        <v>5</v>
      </c>
      <c r="N231" s="170" t="str">
        <f>CONCATENATE(HOUR(Tabela132[[#This Row],[DATA INICIO]]),":",MINUTE(Tabela132[[#This Row],[DATA INICIO]]))</f>
        <v>15:54</v>
      </c>
      <c r="P231"/>
    </row>
    <row r="232" spans="1:16" ht="25.5" customHeight="1" x14ac:dyDescent="0.25">
      <c r="A232" s="6" t="s">
        <v>278</v>
      </c>
      <c r="B232" s="33" t="s">
        <v>277</v>
      </c>
      <c r="C232" s="34" t="s">
        <v>270</v>
      </c>
      <c r="D232" s="66" t="s">
        <v>1204</v>
      </c>
      <c r="E232" s="66" t="str">
        <f>CONCATENATE(Tabela132[[#This Row],[TRAMITE_SETOR]],"_Atualiz")</f>
        <v>CIP_Atualiz</v>
      </c>
      <c r="F232" s="35" t="s">
        <v>884</v>
      </c>
      <c r="G232" s="90" t="s">
        <v>1105</v>
      </c>
      <c r="H232" s="36">
        <v>42081.771527777775</v>
      </c>
      <c r="I232" s="36">
        <v>42086.669444444444</v>
      </c>
      <c r="J232" s="1" t="s">
        <v>116</v>
      </c>
      <c r="K232" s="37">
        <f t="shared" si="6"/>
        <v>4.8979166666686069</v>
      </c>
      <c r="L232" s="38">
        <f t="shared" si="7"/>
        <v>4.8979166666686069</v>
      </c>
      <c r="M232" s="166">
        <f>NETWORKDAYS.INTL(DATE(YEAR(H232),MONTH(I232),DAY(H232)),DATE(YEAR(I232),MONTH(I232),DAY(I232)),1,LISTAFERIADOS!$B$2:$B$194)</f>
        <v>4</v>
      </c>
      <c r="N232" s="170" t="str">
        <f>CONCATENATE(HOUR(Tabela132[[#This Row],[DATA INICIO]]),":",MINUTE(Tabela132[[#This Row],[DATA INICIO]]))</f>
        <v>18:31</v>
      </c>
      <c r="P232"/>
    </row>
    <row r="233" spans="1:16" ht="25.5" customHeight="1" x14ac:dyDescent="0.25">
      <c r="A233" s="6" t="s">
        <v>278</v>
      </c>
      <c r="B233" s="33" t="s">
        <v>277</v>
      </c>
      <c r="C233" s="34" t="s">
        <v>270</v>
      </c>
      <c r="D233" s="66" t="s">
        <v>1205</v>
      </c>
      <c r="E233" s="66" t="str">
        <f>CONCATENATE(Tabela132[[#This Row],[TRAMITE_SETOR]],"_Atualiz")</f>
        <v>SECADM_Atualiz</v>
      </c>
      <c r="F233" s="35" t="s">
        <v>907</v>
      </c>
      <c r="G233" s="35"/>
      <c r="H233" s="36">
        <v>42086.669444444444</v>
      </c>
      <c r="I233" s="36">
        <v>42086.832638888889</v>
      </c>
      <c r="J233" s="1" t="s">
        <v>161</v>
      </c>
      <c r="K233" s="37">
        <f t="shared" si="6"/>
        <v>0.16319444444525288</v>
      </c>
      <c r="L233" s="38">
        <f t="shared" si="7"/>
        <v>0.16319444444525288</v>
      </c>
      <c r="M233" s="166">
        <f>NETWORKDAYS.INTL(DATE(YEAR(H233),MONTH(I233),DAY(H233)),DATE(YEAR(I233),MONTH(I233),DAY(I233)),1,LISTAFERIADOS!$B$2:$B$194)</f>
        <v>1</v>
      </c>
      <c r="N233" s="170" t="str">
        <f>CONCATENATE(HOUR(Tabela132[[#This Row],[DATA INICIO]]),":",MINUTE(Tabela132[[#This Row],[DATA INICIO]]))</f>
        <v>16:4</v>
      </c>
      <c r="P233"/>
    </row>
    <row r="234" spans="1:16" ht="25.5" customHeight="1" x14ac:dyDescent="0.25">
      <c r="A234" s="6" t="s">
        <v>278</v>
      </c>
      <c r="B234" s="33" t="s">
        <v>277</v>
      </c>
      <c r="C234" s="34" t="s">
        <v>270</v>
      </c>
      <c r="D234" s="66" t="s">
        <v>1209</v>
      </c>
      <c r="E234" s="66" t="str">
        <f>CONCATENATE(Tabela132[[#This Row],[TRAMITE_SETOR]],"_Atualiz")</f>
        <v>CLC_Atualiz</v>
      </c>
      <c r="F234" s="35" t="s">
        <v>911</v>
      </c>
      <c r="G234" s="35"/>
      <c r="H234" s="36">
        <v>42086.832638888889</v>
      </c>
      <c r="I234" s="36">
        <v>42087.581944444442</v>
      </c>
      <c r="J234" s="1" t="s">
        <v>162</v>
      </c>
      <c r="K234" s="37">
        <f t="shared" si="6"/>
        <v>0.74930555555329192</v>
      </c>
      <c r="L234" s="38">
        <f t="shared" si="7"/>
        <v>0.74930555555329192</v>
      </c>
      <c r="M234" s="166">
        <f>NETWORKDAYS.INTL(DATE(YEAR(H234),MONTH(I234),DAY(H234)),DATE(YEAR(I234),MONTH(I234),DAY(I234)),1,LISTAFERIADOS!$B$2:$B$194)</f>
        <v>2</v>
      </c>
      <c r="N234" s="170" t="str">
        <f>CONCATENATE(HOUR(Tabela132[[#This Row],[DATA INICIO]]),":",MINUTE(Tabela132[[#This Row],[DATA INICIO]]))</f>
        <v>19:59</v>
      </c>
      <c r="P234"/>
    </row>
    <row r="235" spans="1:16" ht="25.5" customHeight="1" x14ac:dyDescent="0.25">
      <c r="A235" s="6" t="s">
        <v>278</v>
      </c>
      <c r="B235" s="33" t="s">
        <v>277</v>
      </c>
      <c r="C235" s="34" t="s">
        <v>270</v>
      </c>
      <c r="D235" s="66" t="s">
        <v>1210</v>
      </c>
      <c r="E235" s="66" t="str">
        <f>CONCATENATE(Tabela132[[#This Row],[TRAMITE_SETOR]],"_Atualiz")</f>
        <v>SC_Atualiz</v>
      </c>
      <c r="F235" s="35" t="s">
        <v>912</v>
      </c>
      <c r="G235" s="35"/>
      <c r="H235" s="36">
        <v>42087.581944444442</v>
      </c>
      <c r="I235" s="36">
        <v>42137.51458333333</v>
      </c>
      <c r="J235" s="1" t="s">
        <v>163</v>
      </c>
      <c r="K235" s="37">
        <f t="shared" si="6"/>
        <v>49.932638888887595</v>
      </c>
      <c r="L235" s="38">
        <f t="shared" si="7"/>
        <v>49.932638888887595</v>
      </c>
      <c r="M235" s="166">
        <f>NETWORKDAYS.INTL(DATE(YEAR(H235),MONTH(I235),DAY(H235)),DATE(YEAR(I235),MONTH(I235),DAY(I235)),1,LISTAFERIADOS!$B$2:$B$194)</f>
        <v>-8</v>
      </c>
      <c r="N235" s="170" t="str">
        <f>CONCATENATE(HOUR(Tabela132[[#This Row],[DATA INICIO]]),":",MINUTE(Tabela132[[#This Row],[DATA INICIO]]))</f>
        <v>13:58</v>
      </c>
      <c r="P235"/>
    </row>
    <row r="236" spans="1:16" ht="25.5" customHeight="1" x14ac:dyDescent="0.25">
      <c r="A236" s="6" t="s">
        <v>278</v>
      </c>
      <c r="B236" s="33" t="s">
        <v>277</v>
      </c>
      <c r="C236" s="34" t="s">
        <v>270</v>
      </c>
      <c r="D236" s="66" t="s">
        <v>1209</v>
      </c>
      <c r="E236" s="66" t="str">
        <f>CONCATENATE(Tabela132[[#This Row],[TRAMITE_SETOR]],"_Atualiz")</f>
        <v>CLC_Atualiz</v>
      </c>
      <c r="F236" s="35" t="s">
        <v>911</v>
      </c>
      <c r="G236" s="35"/>
      <c r="H236" s="36">
        <v>42137.51458333333</v>
      </c>
      <c r="I236" s="36">
        <v>42137.661111111112</v>
      </c>
      <c r="J236" s="1" t="s">
        <v>164</v>
      </c>
      <c r="K236" s="37">
        <f t="shared" si="6"/>
        <v>0.14652777778246673</v>
      </c>
      <c r="L236" s="38">
        <f t="shared" si="7"/>
        <v>0.14652777778246673</v>
      </c>
      <c r="M236" s="166">
        <f>NETWORKDAYS.INTL(DATE(YEAR(H236),MONTH(I236),DAY(H236)),DATE(YEAR(I236),MONTH(I236),DAY(I236)),1,LISTAFERIADOS!$B$2:$B$194)</f>
        <v>1</v>
      </c>
      <c r="N236" s="170" t="str">
        <f>CONCATENATE(HOUR(Tabela132[[#This Row],[DATA INICIO]]),":",MINUTE(Tabela132[[#This Row],[DATA INICIO]]))</f>
        <v>12:21</v>
      </c>
      <c r="P236"/>
    </row>
    <row r="237" spans="1:16" ht="25.5" customHeight="1" x14ac:dyDescent="0.25">
      <c r="A237" s="6" t="s">
        <v>278</v>
      </c>
      <c r="B237" s="33" t="s">
        <v>277</v>
      </c>
      <c r="C237" s="34" t="s">
        <v>270</v>
      </c>
      <c r="D237" s="66" t="s">
        <v>1206</v>
      </c>
      <c r="E237" s="66" t="str">
        <f>CONCATENATE(Tabela132[[#This Row],[TRAMITE_SETOR]],"_Atualiz")</f>
        <v>SPO_Atualiz</v>
      </c>
      <c r="F237" s="35" t="s">
        <v>908</v>
      </c>
      <c r="G237" s="35"/>
      <c r="H237" s="36">
        <v>42137.661111111112</v>
      </c>
      <c r="I237" s="36">
        <v>42137.761805555558</v>
      </c>
      <c r="J237" s="1" t="s">
        <v>18</v>
      </c>
      <c r="K237" s="37">
        <f t="shared" si="6"/>
        <v>0.10069444444525288</v>
      </c>
      <c r="L237" s="38">
        <f t="shared" si="7"/>
        <v>0.10069444444525288</v>
      </c>
      <c r="M237" s="166">
        <f>NETWORKDAYS.INTL(DATE(YEAR(H237),MONTH(I237),DAY(H237)),DATE(YEAR(I237),MONTH(I237),DAY(I237)),1,LISTAFERIADOS!$B$2:$B$194)</f>
        <v>1</v>
      </c>
      <c r="N237" s="170" t="str">
        <f>CONCATENATE(HOUR(Tabela132[[#This Row],[DATA INICIO]]),":",MINUTE(Tabela132[[#This Row],[DATA INICIO]]))</f>
        <v>15:52</v>
      </c>
      <c r="P237"/>
    </row>
    <row r="238" spans="1:16" ht="25.5" customHeight="1" x14ac:dyDescent="0.25">
      <c r="A238" s="6" t="s">
        <v>278</v>
      </c>
      <c r="B238" s="33" t="s">
        <v>277</v>
      </c>
      <c r="C238" s="34" t="s">
        <v>270</v>
      </c>
      <c r="D238" s="66" t="s">
        <v>1229</v>
      </c>
      <c r="E238" s="66" t="str">
        <f>CONCATENATE(Tabela132[[#This Row],[TRAMITE_SETOR]],"_Atualiz")</f>
        <v>SAPC_Atualiz</v>
      </c>
      <c r="F238" s="35" t="s">
        <v>926</v>
      </c>
      <c r="G238" s="35"/>
      <c r="H238" s="36">
        <v>42137.761805555558</v>
      </c>
      <c r="I238" s="36">
        <v>42138.749305555553</v>
      </c>
      <c r="J238" s="1" t="s">
        <v>165</v>
      </c>
      <c r="K238" s="37">
        <f t="shared" si="6"/>
        <v>0.98749999999563443</v>
      </c>
      <c r="L238" s="38">
        <f t="shared" si="7"/>
        <v>0.98749999999563443</v>
      </c>
      <c r="M238" s="166">
        <f>NETWORKDAYS.INTL(DATE(YEAR(H238),MONTH(I238),DAY(H238)),DATE(YEAR(I238),MONTH(I238),DAY(I238)),1,LISTAFERIADOS!$B$2:$B$194)</f>
        <v>2</v>
      </c>
      <c r="N238" s="170" t="str">
        <f>CONCATENATE(HOUR(Tabela132[[#This Row],[DATA INICIO]]),":",MINUTE(Tabela132[[#This Row],[DATA INICIO]]))</f>
        <v>18:17</v>
      </c>
      <c r="P238"/>
    </row>
    <row r="239" spans="1:16" ht="25.5" customHeight="1" x14ac:dyDescent="0.25">
      <c r="A239" s="6" t="s">
        <v>278</v>
      </c>
      <c r="B239" s="33" t="s">
        <v>277</v>
      </c>
      <c r="C239" s="34" t="s">
        <v>270</v>
      </c>
      <c r="D239" s="66" t="s">
        <v>1206</v>
      </c>
      <c r="E239" s="66" t="str">
        <f>CONCATENATE(Tabela132[[#This Row],[TRAMITE_SETOR]],"_Atualiz")</f>
        <v>SPO_Atualiz</v>
      </c>
      <c r="F239" s="35" t="s">
        <v>908</v>
      </c>
      <c r="G239" s="35"/>
      <c r="H239" s="36">
        <v>42138.749305555553</v>
      </c>
      <c r="I239" s="36">
        <v>42138.788888888892</v>
      </c>
      <c r="J239" s="1" t="s">
        <v>27</v>
      </c>
      <c r="K239" s="37">
        <f t="shared" si="6"/>
        <v>3.9583333338669036E-2</v>
      </c>
      <c r="L239" s="38">
        <f t="shared" si="7"/>
        <v>3.9583333338669036E-2</v>
      </c>
      <c r="M239" s="166">
        <f>NETWORKDAYS.INTL(DATE(YEAR(H239),MONTH(I239),DAY(H239)),DATE(YEAR(I239),MONTH(I239),DAY(I239)),1,LISTAFERIADOS!$B$2:$B$194)</f>
        <v>1</v>
      </c>
      <c r="N239" s="170" t="str">
        <f>CONCATENATE(HOUR(Tabela132[[#This Row],[DATA INICIO]]),":",MINUTE(Tabela132[[#This Row],[DATA INICIO]]))</f>
        <v>17:59</v>
      </c>
      <c r="P239"/>
    </row>
    <row r="240" spans="1:16" ht="25.5" customHeight="1" x14ac:dyDescent="0.25">
      <c r="A240" s="6" t="s">
        <v>278</v>
      </c>
      <c r="B240" s="33" t="s">
        <v>277</v>
      </c>
      <c r="C240" s="34" t="s">
        <v>270</v>
      </c>
      <c r="D240" s="66" t="s">
        <v>1207</v>
      </c>
      <c r="E240" s="66" t="str">
        <f>CONCATENATE(Tabela132[[#This Row],[TRAMITE_SETOR]],"_Atualiz")</f>
        <v>CO_Atualiz</v>
      </c>
      <c r="F240" s="35" t="s">
        <v>909</v>
      </c>
      <c r="G240" s="35"/>
      <c r="H240" s="36">
        <v>42138.788888888892</v>
      </c>
      <c r="I240" s="36">
        <v>42138.814583333333</v>
      </c>
      <c r="J240" s="1" t="s">
        <v>27</v>
      </c>
      <c r="K240" s="37">
        <f t="shared" si="6"/>
        <v>2.569444444088731E-2</v>
      </c>
      <c r="L240" s="38">
        <f t="shared" si="7"/>
        <v>2.569444444088731E-2</v>
      </c>
      <c r="M240" s="166">
        <f>NETWORKDAYS.INTL(DATE(YEAR(H240),MONTH(I240),DAY(H240)),DATE(YEAR(I240),MONTH(I240),DAY(I240)),1,LISTAFERIADOS!$B$2:$B$194)</f>
        <v>1</v>
      </c>
      <c r="N240" s="170" t="str">
        <f>CONCATENATE(HOUR(Tabela132[[#This Row],[DATA INICIO]]),":",MINUTE(Tabela132[[#This Row],[DATA INICIO]]))</f>
        <v>18:56</v>
      </c>
      <c r="P240"/>
    </row>
    <row r="241" spans="1:16" ht="25.5" customHeight="1" x14ac:dyDescent="0.25">
      <c r="A241" s="6" t="s">
        <v>278</v>
      </c>
      <c r="B241" s="33" t="s">
        <v>277</v>
      </c>
      <c r="C241" s="34" t="s">
        <v>270</v>
      </c>
      <c r="D241" s="66" t="s">
        <v>1208</v>
      </c>
      <c r="E241" s="66" t="str">
        <f>CONCATENATE(Tabela132[[#This Row],[TRAMITE_SETOR]],"_Atualiz")</f>
        <v>SECOFC_Atualiz</v>
      </c>
      <c r="F241" s="35" t="s">
        <v>910</v>
      </c>
      <c r="G241" s="35"/>
      <c r="H241" s="36">
        <v>42138.814583333333</v>
      </c>
      <c r="I241" s="36">
        <v>42139.703472222223</v>
      </c>
      <c r="J241" s="1" t="s">
        <v>20</v>
      </c>
      <c r="K241" s="37">
        <f t="shared" si="6"/>
        <v>0.88888888889050577</v>
      </c>
      <c r="L241" s="38">
        <f t="shared" si="7"/>
        <v>0.88888888889050577</v>
      </c>
      <c r="M241" s="166">
        <f>NETWORKDAYS.INTL(DATE(YEAR(H241),MONTH(I241),DAY(H241)),DATE(YEAR(I241),MONTH(I241),DAY(I241)),1,LISTAFERIADOS!$B$2:$B$194)</f>
        <v>2</v>
      </c>
      <c r="N241" s="170" t="str">
        <f>CONCATENATE(HOUR(Tabela132[[#This Row],[DATA INICIO]]),":",MINUTE(Tabela132[[#This Row],[DATA INICIO]]))</f>
        <v>19:33</v>
      </c>
      <c r="P241"/>
    </row>
    <row r="242" spans="1:16" ht="25.5" customHeight="1" x14ac:dyDescent="0.25">
      <c r="A242" s="6" t="s">
        <v>278</v>
      </c>
      <c r="B242" s="33" t="s">
        <v>277</v>
      </c>
      <c r="C242" s="34" t="s">
        <v>270</v>
      </c>
      <c r="D242" s="66" t="s">
        <v>1209</v>
      </c>
      <c r="E242" s="66" t="str">
        <f>CONCATENATE(Tabela132[[#This Row],[TRAMITE_SETOR]],"_Atualiz")</f>
        <v>CLC_Atualiz</v>
      </c>
      <c r="F242" s="35" t="s">
        <v>911</v>
      </c>
      <c r="G242" s="35"/>
      <c r="H242" s="36">
        <v>42139.703472222223</v>
      </c>
      <c r="I242" s="36">
        <v>42139.811805555553</v>
      </c>
      <c r="J242" s="1" t="s">
        <v>138</v>
      </c>
      <c r="K242" s="37">
        <f t="shared" si="6"/>
        <v>0.10833333332993789</v>
      </c>
      <c r="L242" s="38">
        <f t="shared" si="7"/>
        <v>0.10833333332993789</v>
      </c>
      <c r="M242" s="166">
        <f>NETWORKDAYS.INTL(DATE(YEAR(H242),MONTH(I242),DAY(H242)),DATE(YEAR(I242),MONTH(I242),DAY(I242)),1,LISTAFERIADOS!$B$2:$B$194)</f>
        <v>1</v>
      </c>
      <c r="N242" s="170" t="str">
        <f>CONCATENATE(HOUR(Tabela132[[#This Row],[DATA INICIO]]),":",MINUTE(Tabela132[[#This Row],[DATA INICIO]]))</f>
        <v>16:53</v>
      </c>
      <c r="P242"/>
    </row>
    <row r="243" spans="1:16" ht="25.5" customHeight="1" x14ac:dyDescent="0.25">
      <c r="A243" s="6" t="s">
        <v>278</v>
      </c>
      <c r="B243" s="33" t="s">
        <v>277</v>
      </c>
      <c r="C243" s="34" t="s">
        <v>270</v>
      </c>
      <c r="D243" s="66" t="s">
        <v>1210</v>
      </c>
      <c r="E243" s="66" t="str">
        <f>CONCATENATE(Tabela132[[#This Row],[TRAMITE_SETOR]],"_Atualiz")</f>
        <v>SC_Atualiz</v>
      </c>
      <c r="F243" s="35" t="s">
        <v>912</v>
      </c>
      <c r="G243" s="35"/>
      <c r="H243" s="36">
        <v>42139.811805555553</v>
      </c>
      <c r="I243" s="36">
        <v>42144.68472222222</v>
      </c>
      <c r="J243" s="1" t="s">
        <v>166</v>
      </c>
      <c r="K243" s="37">
        <f t="shared" si="6"/>
        <v>4.8729166666671517</v>
      </c>
      <c r="L243" s="38">
        <f t="shared" si="7"/>
        <v>4.8729166666671517</v>
      </c>
      <c r="M243" s="166">
        <f>NETWORKDAYS.INTL(DATE(YEAR(H243),MONTH(I243),DAY(H243)),DATE(YEAR(I243),MONTH(I243),DAY(I243)),1,LISTAFERIADOS!$B$2:$B$194)</f>
        <v>4</v>
      </c>
      <c r="N243" s="170" t="str">
        <f>CONCATENATE(HOUR(Tabela132[[#This Row],[DATA INICIO]]),":",MINUTE(Tabela132[[#This Row],[DATA INICIO]]))</f>
        <v>19:29</v>
      </c>
      <c r="P243"/>
    </row>
    <row r="244" spans="1:16" ht="25.5" customHeight="1" x14ac:dyDescent="0.25">
      <c r="A244" s="6" t="s">
        <v>278</v>
      </c>
      <c r="B244" s="33" t="s">
        <v>277</v>
      </c>
      <c r="C244" s="34" t="s">
        <v>270</v>
      </c>
      <c r="D244" s="66" t="s">
        <v>1209</v>
      </c>
      <c r="E244" s="66" t="str">
        <f>CONCATENATE(Tabela132[[#This Row],[TRAMITE_SETOR]],"_Atualiz")</f>
        <v>CLC_Atualiz</v>
      </c>
      <c r="F244" s="35" t="s">
        <v>911</v>
      </c>
      <c r="G244" s="35"/>
      <c r="H244" s="36">
        <v>42144.68472222222</v>
      </c>
      <c r="I244" s="36">
        <v>42144.771527777775</v>
      </c>
      <c r="J244" s="1" t="s">
        <v>167</v>
      </c>
      <c r="K244" s="37">
        <f t="shared" si="6"/>
        <v>8.6805555554747116E-2</v>
      </c>
      <c r="L244" s="38">
        <f t="shared" si="7"/>
        <v>8.6805555554747116E-2</v>
      </c>
      <c r="M244" s="166">
        <f>NETWORKDAYS.INTL(DATE(YEAR(H244),MONTH(I244),DAY(H244)),DATE(YEAR(I244),MONTH(I244),DAY(I244)),1,LISTAFERIADOS!$B$2:$B$194)</f>
        <v>1</v>
      </c>
      <c r="N244" s="170" t="str">
        <f>CONCATENATE(HOUR(Tabela132[[#This Row],[DATA INICIO]]),":",MINUTE(Tabela132[[#This Row],[DATA INICIO]]))</f>
        <v>16:26</v>
      </c>
      <c r="P244"/>
    </row>
    <row r="245" spans="1:16" ht="25.5" customHeight="1" x14ac:dyDescent="0.25">
      <c r="A245" s="6" t="s">
        <v>278</v>
      </c>
      <c r="B245" s="33" t="s">
        <v>277</v>
      </c>
      <c r="C245" s="34" t="s">
        <v>270</v>
      </c>
      <c r="D245" s="66" t="s">
        <v>1205</v>
      </c>
      <c r="E245" s="66" t="str">
        <f>CONCATENATE(Tabela132[[#This Row],[TRAMITE_SETOR]],"_Atualiz")</f>
        <v>SECADM_Atualiz</v>
      </c>
      <c r="F245" s="35" t="s">
        <v>907</v>
      </c>
      <c r="G245" s="35"/>
      <c r="H245" s="36">
        <v>42144.771527777775</v>
      </c>
      <c r="I245" s="36">
        <v>42144.857638888891</v>
      </c>
      <c r="J245" s="1" t="s">
        <v>168</v>
      </c>
      <c r="K245" s="37">
        <f t="shared" si="6"/>
        <v>8.6111111115314998E-2</v>
      </c>
      <c r="L245" s="38">
        <f t="shared" si="7"/>
        <v>8.6111111115314998E-2</v>
      </c>
      <c r="M245" s="166">
        <f>NETWORKDAYS.INTL(DATE(YEAR(H245),MONTH(I245),DAY(H245)),DATE(YEAR(I245),MONTH(I245),DAY(I245)),1,LISTAFERIADOS!$B$2:$B$194)</f>
        <v>1</v>
      </c>
      <c r="N245" s="170" t="str">
        <f>CONCATENATE(HOUR(Tabela132[[#This Row],[DATA INICIO]]),":",MINUTE(Tabela132[[#This Row],[DATA INICIO]]))</f>
        <v>18:31</v>
      </c>
      <c r="P245"/>
    </row>
    <row r="246" spans="1:16" ht="25.5" customHeight="1" x14ac:dyDescent="0.25">
      <c r="A246" s="6" t="s">
        <v>278</v>
      </c>
      <c r="B246" s="33" t="s">
        <v>277</v>
      </c>
      <c r="C246" s="34" t="s">
        <v>270</v>
      </c>
      <c r="D246" s="66" t="s">
        <v>1209</v>
      </c>
      <c r="E246" s="66" t="str">
        <f>CONCATENATE(Tabela132[[#This Row],[TRAMITE_SETOR]],"_Atualiz")</f>
        <v>CLC_Atualiz</v>
      </c>
      <c r="F246" s="35" t="s">
        <v>911</v>
      </c>
      <c r="G246" s="35"/>
      <c r="H246" s="36">
        <v>42144.857638888891</v>
      </c>
      <c r="I246" s="36">
        <v>42145.621527777781</v>
      </c>
      <c r="J246" s="1" t="s">
        <v>169</v>
      </c>
      <c r="K246" s="37">
        <f t="shared" si="6"/>
        <v>0.76388888889050577</v>
      </c>
      <c r="L246" s="38">
        <f t="shared" si="7"/>
        <v>0.76388888889050577</v>
      </c>
      <c r="M246" s="166">
        <f>NETWORKDAYS.INTL(DATE(YEAR(H246),MONTH(I246),DAY(H246)),DATE(YEAR(I246),MONTH(I246),DAY(I246)),1,LISTAFERIADOS!$B$2:$B$194)</f>
        <v>2</v>
      </c>
      <c r="N246" s="170" t="str">
        <f>CONCATENATE(HOUR(Tabela132[[#This Row],[DATA INICIO]]),":",MINUTE(Tabela132[[#This Row],[DATA INICIO]]))</f>
        <v>20:35</v>
      </c>
      <c r="P246"/>
    </row>
    <row r="247" spans="1:16" ht="25.5" customHeight="1" x14ac:dyDescent="0.25">
      <c r="A247" s="6" t="s">
        <v>278</v>
      </c>
      <c r="B247" s="33" t="s">
        <v>277</v>
      </c>
      <c r="C247" s="34" t="s">
        <v>270</v>
      </c>
      <c r="D247" s="66" t="s">
        <v>1230</v>
      </c>
      <c r="E247" s="66" t="str">
        <f>CONCATENATE(Tabela132[[#This Row],[TRAMITE_SETOR]],"_Atualiz")</f>
        <v>SLIC_Atualiz</v>
      </c>
      <c r="F247" s="35" t="s">
        <v>927</v>
      </c>
      <c r="G247" s="35"/>
      <c r="H247" s="36">
        <v>42145.621527777781</v>
      </c>
      <c r="I247" s="36">
        <v>42150.731249999997</v>
      </c>
      <c r="J247" s="1" t="s">
        <v>170</v>
      </c>
      <c r="K247" s="37">
        <f t="shared" si="6"/>
        <v>5.1097222222160781</v>
      </c>
      <c r="L247" s="38">
        <f t="shared" si="7"/>
        <v>5.1097222222160781</v>
      </c>
      <c r="M247" s="166">
        <f>NETWORKDAYS.INTL(DATE(YEAR(H247),MONTH(I247),DAY(H247)),DATE(YEAR(I247),MONTH(I247),DAY(I247)),1,LISTAFERIADOS!$B$2:$B$194)</f>
        <v>4</v>
      </c>
      <c r="N247" s="170" t="str">
        <f>CONCATENATE(HOUR(Tabela132[[#This Row],[DATA INICIO]]),":",MINUTE(Tabela132[[#This Row],[DATA INICIO]]))</f>
        <v>14:55</v>
      </c>
      <c r="P247"/>
    </row>
    <row r="248" spans="1:16" ht="25.5" customHeight="1" x14ac:dyDescent="0.25">
      <c r="A248" s="6" t="s">
        <v>278</v>
      </c>
      <c r="B248" s="33" t="s">
        <v>277</v>
      </c>
      <c r="C248" s="34" t="s">
        <v>270</v>
      </c>
      <c r="D248" s="66" t="s">
        <v>1211</v>
      </c>
      <c r="E248" s="66" t="str">
        <f>CONCATENATE(Tabela132[[#This Row],[TRAMITE_SETOR]],"_Atualiz")</f>
        <v>SCON_Atualiz</v>
      </c>
      <c r="F248" s="35" t="s">
        <v>913</v>
      </c>
      <c r="G248" s="35"/>
      <c r="H248" s="36">
        <v>42150.731249999997</v>
      </c>
      <c r="I248" s="36">
        <v>42151.698611111111</v>
      </c>
      <c r="J248" s="1" t="s">
        <v>171</v>
      </c>
      <c r="K248" s="37">
        <f t="shared" si="6"/>
        <v>0.96736111111385981</v>
      </c>
      <c r="L248" s="38">
        <f t="shared" si="7"/>
        <v>0.96736111111385981</v>
      </c>
      <c r="M248" s="166">
        <f>NETWORKDAYS.INTL(DATE(YEAR(H248),MONTH(I248),DAY(H248)),DATE(YEAR(I248),MONTH(I248),DAY(I248)),1,LISTAFERIADOS!$B$2:$B$194)</f>
        <v>2</v>
      </c>
      <c r="N248" s="170" t="str">
        <f>CONCATENATE(HOUR(Tabela132[[#This Row],[DATA INICIO]]),":",MINUTE(Tabela132[[#This Row],[DATA INICIO]]))</f>
        <v>17:33</v>
      </c>
      <c r="P248"/>
    </row>
    <row r="249" spans="1:16" ht="25.5" customHeight="1" x14ac:dyDescent="0.25">
      <c r="A249" s="6" t="s">
        <v>278</v>
      </c>
      <c r="B249" s="33" t="s">
        <v>277</v>
      </c>
      <c r="C249" s="34" t="s">
        <v>270</v>
      </c>
      <c r="D249" s="66" t="s">
        <v>1230</v>
      </c>
      <c r="E249" s="66" t="str">
        <f>CONCATENATE(Tabela132[[#This Row],[TRAMITE_SETOR]],"_Atualiz")</f>
        <v>SLIC_Atualiz</v>
      </c>
      <c r="F249" s="35" t="s">
        <v>927</v>
      </c>
      <c r="G249" s="35"/>
      <c r="H249" s="36">
        <v>42151.698611111111</v>
      </c>
      <c r="I249" s="36">
        <v>42151.77847222222</v>
      </c>
      <c r="J249" s="1" t="s">
        <v>172</v>
      </c>
      <c r="K249" s="37">
        <f t="shared" si="6"/>
        <v>7.9861111109494232E-2</v>
      </c>
      <c r="L249" s="38">
        <f t="shared" si="7"/>
        <v>7.9861111109494232E-2</v>
      </c>
      <c r="M249" s="166">
        <f>NETWORKDAYS.INTL(DATE(YEAR(H249),MONTH(I249),DAY(H249)),DATE(YEAR(I249),MONTH(I249),DAY(I249)),1,LISTAFERIADOS!$B$2:$B$194)</f>
        <v>1</v>
      </c>
      <c r="N249" s="170" t="str">
        <f>CONCATENATE(HOUR(Tabela132[[#This Row],[DATA INICIO]]),":",MINUTE(Tabela132[[#This Row],[DATA INICIO]]))</f>
        <v>16:46</v>
      </c>
      <c r="P249"/>
    </row>
    <row r="250" spans="1:16" ht="25.5" customHeight="1" x14ac:dyDescent="0.25">
      <c r="A250" s="6" t="s">
        <v>278</v>
      </c>
      <c r="B250" s="33" t="s">
        <v>277</v>
      </c>
      <c r="C250" s="34" t="s">
        <v>270</v>
      </c>
      <c r="D250" s="66" t="s">
        <v>1209</v>
      </c>
      <c r="E250" s="66" t="str">
        <f>CONCATENATE(Tabela132[[#This Row],[TRAMITE_SETOR]],"_Atualiz")</f>
        <v>CLC_Atualiz</v>
      </c>
      <c r="F250" s="35" t="s">
        <v>911</v>
      </c>
      <c r="G250" s="35"/>
      <c r="H250" s="36">
        <v>42151.77847222222</v>
      </c>
      <c r="I250" s="36">
        <v>42151.824999999997</v>
      </c>
      <c r="J250" s="1" t="s">
        <v>70</v>
      </c>
      <c r="K250" s="37">
        <f t="shared" si="6"/>
        <v>4.6527777776645962E-2</v>
      </c>
      <c r="L250" s="38">
        <f t="shared" si="7"/>
        <v>4.6527777776645962E-2</v>
      </c>
      <c r="M250" s="166">
        <f>NETWORKDAYS.INTL(DATE(YEAR(H250),MONTH(I250),DAY(H250)),DATE(YEAR(I250),MONTH(I250),DAY(I250)),1,LISTAFERIADOS!$B$2:$B$194)</f>
        <v>1</v>
      </c>
      <c r="N250" s="170" t="str">
        <f>CONCATENATE(HOUR(Tabela132[[#This Row],[DATA INICIO]]),":",MINUTE(Tabela132[[#This Row],[DATA INICIO]]))</f>
        <v>18:41</v>
      </c>
      <c r="P250"/>
    </row>
    <row r="251" spans="1:16" ht="25.5" customHeight="1" x14ac:dyDescent="0.25">
      <c r="A251" s="6" t="s">
        <v>278</v>
      </c>
      <c r="B251" s="33" t="s">
        <v>277</v>
      </c>
      <c r="C251" s="34" t="s">
        <v>270</v>
      </c>
      <c r="D251" s="66" t="s">
        <v>1205</v>
      </c>
      <c r="E251" s="66" t="str">
        <f>CONCATENATE(Tabela132[[#This Row],[TRAMITE_SETOR]],"_Atualiz")</f>
        <v>SECADM_Atualiz</v>
      </c>
      <c r="F251" s="35" t="s">
        <v>907</v>
      </c>
      <c r="G251" s="35"/>
      <c r="H251" s="36">
        <v>42151.824999999997</v>
      </c>
      <c r="I251" s="36">
        <v>42152.802777777775</v>
      </c>
      <c r="J251" s="1" t="s">
        <v>173</v>
      </c>
      <c r="K251" s="37">
        <f t="shared" si="6"/>
        <v>0.97777777777810115</v>
      </c>
      <c r="L251" s="38">
        <f t="shared" si="7"/>
        <v>0.97777777777810115</v>
      </c>
      <c r="M251" s="166">
        <f>NETWORKDAYS.INTL(DATE(YEAR(H251),MONTH(I251),DAY(H251)),DATE(YEAR(I251),MONTH(I251),DAY(I251)),1,LISTAFERIADOS!$B$2:$B$194)</f>
        <v>2</v>
      </c>
      <c r="N251" s="170" t="str">
        <f>CONCATENATE(HOUR(Tabela132[[#This Row],[DATA INICIO]]),":",MINUTE(Tabela132[[#This Row],[DATA INICIO]]))</f>
        <v>19:48</v>
      </c>
      <c r="P251"/>
    </row>
    <row r="252" spans="1:16" ht="25.5" customHeight="1" x14ac:dyDescent="0.25">
      <c r="A252" s="6" t="s">
        <v>278</v>
      </c>
      <c r="B252" s="33" t="s">
        <v>277</v>
      </c>
      <c r="C252" s="34" t="s">
        <v>270</v>
      </c>
      <c r="D252" s="66" t="s">
        <v>1204</v>
      </c>
      <c r="E252" s="66" t="str">
        <f>CONCATENATE(Tabela132[[#This Row],[TRAMITE_SETOR]],"_Atualiz")</f>
        <v>CIP_Atualiz</v>
      </c>
      <c r="F252" s="35" t="s">
        <v>884</v>
      </c>
      <c r="G252" s="90" t="s">
        <v>1105</v>
      </c>
      <c r="H252" s="36">
        <v>42152.802777777775</v>
      </c>
      <c r="I252" s="36">
        <v>42153.430555555555</v>
      </c>
      <c r="J252" s="1" t="s">
        <v>174</v>
      </c>
      <c r="K252" s="37">
        <f t="shared" si="6"/>
        <v>0.62777777777955635</v>
      </c>
      <c r="L252" s="38">
        <f t="shared" si="7"/>
        <v>0.62777777777955635</v>
      </c>
      <c r="M252" s="166">
        <f>NETWORKDAYS.INTL(DATE(YEAR(H252),MONTH(I252),DAY(H252)),DATE(YEAR(I252),MONTH(I252),DAY(I252)),1,LISTAFERIADOS!$B$2:$B$194)</f>
        <v>2</v>
      </c>
      <c r="N252" s="170" t="str">
        <f>CONCATENATE(HOUR(Tabela132[[#This Row],[DATA INICIO]]),":",MINUTE(Tabela132[[#This Row],[DATA INICIO]]))</f>
        <v>19:16</v>
      </c>
      <c r="P252"/>
    </row>
    <row r="253" spans="1:16" ht="25.5" customHeight="1" x14ac:dyDescent="0.25">
      <c r="A253" s="6" t="s">
        <v>278</v>
      </c>
      <c r="B253" s="33" t="s">
        <v>277</v>
      </c>
      <c r="C253" s="34" t="s">
        <v>270</v>
      </c>
      <c r="D253" s="66" t="s">
        <v>1229</v>
      </c>
      <c r="E253" s="66" t="str">
        <f>CONCATENATE(Tabela132[[#This Row],[TRAMITE_SETOR]],"_Atualiz")</f>
        <v>SAPC_Atualiz</v>
      </c>
      <c r="F253" s="35" t="s">
        <v>926</v>
      </c>
      <c r="G253" s="35"/>
      <c r="H253" s="36">
        <v>42153.430555555555</v>
      </c>
      <c r="I253" s="36">
        <v>42153.549305555556</v>
      </c>
      <c r="J253" s="1" t="s">
        <v>175</v>
      </c>
      <c r="K253" s="37">
        <f t="shared" si="6"/>
        <v>0.11875000000145519</v>
      </c>
      <c r="L253" s="38">
        <f t="shared" si="7"/>
        <v>0.11875000000145519</v>
      </c>
      <c r="M253" s="166">
        <f>NETWORKDAYS.INTL(DATE(YEAR(H253),MONTH(I253),DAY(H253)),DATE(YEAR(I253),MONTH(I253),DAY(I253)),1,LISTAFERIADOS!$B$2:$B$194)</f>
        <v>1</v>
      </c>
      <c r="N253" s="170" t="str">
        <f>CONCATENATE(HOUR(Tabela132[[#This Row],[DATA INICIO]]),":",MINUTE(Tabela132[[#This Row],[DATA INICIO]]))</f>
        <v>10:20</v>
      </c>
      <c r="P253"/>
    </row>
    <row r="254" spans="1:16" ht="25.5" customHeight="1" x14ac:dyDescent="0.25">
      <c r="A254" s="6" t="s">
        <v>278</v>
      </c>
      <c r="B254" s="33" t="s">
        <v>277</v>
      </c>
      <c r="C254" s="34" t="s">
        <v>270</v>
      </c>
      <c r="D254" s="66" t="s">
        <v>1230</v>
      </c>
      <c r="E254" s="66" t="str">
        <f>CONCATENATE(Tabela132[[#This Row],[TRAMITE_SETOR]],"_Atualiz")</f>
        <v>SLIC_Atualiz</v>
      </c>
      <c r="F254" s="35" t="s">
        <v>927</v>
      </c>
      <c r="G254" s="35"/>
      <c r="H254" s="36">
        <v>42153.549305555556</v>
      </c>
      <c r="I254" s="36">
        <v>42156.777777777781</v>
      </c>
      <c r="J254" s="1" t="s">
        <v>176</v>
      </c>
      <c r="K254" s="37">
        <f t="shared" si="6"/>
        <v>3.2284722222248092</v>
      </c>
      <c r="L254" s="38">
        <f t="shared" si="7"/>
        <v>3.2284722222248092</v>
      </c>
      <c r="M254" s="166">
        <f>NETWORKDAYS.INTL(DATE(YEAR(H254),MONTH(I254),DAY(H254)),DATE(YEAR(I254),MONTH(I254),DAY(I254)),1,LISTAFERIADOS!$B$2:$B$194)</f>
        <v>-20</v>
      </c>
      <c r="N254" s="170" t="str">
        <f>CONCATENATE(HOUR(Tabela132[[#This Row],[DATA INICIO]]),":",MINUTE(Tabela132[[#This Row],[DATA INICIO]]))</f>
        <v>13:11</v>
      </c>
      <c r="P254"/>
    </row>
    <row r="255" spans="1:16" ht="25.5" customHeight="1" x14ac:dyDescent="0.25">
      <c r="A255" s="6" t="s">
        <v>278</v>
      </c>
      <c r="B255" s="33" t="s">
        <v>277</v>
      </c>
      <c r="C255" s="34" t="s">
        <v>270</v>
      </c>
      <c r="D255" s="66" t="s">
        <v>1209</v>
      </c>
      <c r="E255" s="66" t="str">
        <f>CONCATENATE(Tabela132[[#This Row],[TRAMITE_SETOR]],"_Atualiz")</f>
        <v>CLC_Atualiz</v>
      </c>
      <c r="F255" s="35" t="s">
        <v>911</v>
      </c>
      <c r="G255" s="35"/>
      <c r="H255" s="36">
        <v>42156.777777777781</v>
      </c>
      <c r="I255" s="36">
        <v>42156.847222222219</v>
      </c>
      <c r="J255" s="1" t="s">
        <v>70</v>
      </c>
      <c r="K255" s="37">
        <f t="shared" si="6"/>
        <v>6.9444444437976927E-2</v>
      </c>
      <c r="L255" s="38">
        <f t="shared" si="7"/>
        <v>6.9444444437976927E-2</v>
      </c>
      <c r="M255" s="166">
        <f>NETWORKDAYS.INTL(DATE(YEAR(H255),MONTH(I255),DAY(H255)),DATE(YEAR(I255),MONTH(I255),DAY(I255)),1,LISTAFERIADOS!$B$2:$B$194)</f>
        <v>1</v>
      </c>
      <c r="N255" s="170" t="str">
        <f>CONCATENATE(HOUR(Tabela132[[#This Row],[DATA INICIO]]),":",MINUTE(Tabela132[[#This Row],[DATA INICIO]]))</f>
        <v>18:40</v>
      </c>
      <c r="P255"/>
    </row>
    <row r="256" spans="1:16" ht="25.5" customHeight="1" x14ac:dyDescent="0.25">
      <c r="A256" s="6" t="s">
        <v>278</v>
      </c>
      <c r="B256" s="33" t="s">
        <v>277</v>
      </c>
      <c r="C256" s="34" t="s">
        <v>270</v>
      </c>
      <c r="D256" s="66" t="s">
        <v>1205</v>
      </c>
      <c r="E256" s="66" t="str">
        <f>CONCATENATE(Tabela132[[#This Row],[TRAMITE_SETOR]],"_Atualiz")</f>
        <v>SECADM_Atualiz</v>
      </c>
      <c r="F256" s="35" t="s">
        <v>907</v>
      </c>
      <c r="G256" s="35"/>
      <c r="H256" s="36">
        <v>42156.847222222219</v>
      </c>
      <c r="I256" s="36">
        <v>42158.827777777777</v>
      </c>
      <c r="J256" s="1" t="s">
        <v>173</v>
      </c>
      <c r="K256" s="37">
        <f t="shared" si="6"/>
        <v>1.9805555555576575</v>
      </c>
      <c r="L256" s="38">
        <f t="shared" si="7"/>
        <v>1.9805555555576575</v>
      </c>
      <c r="M256" s="166">
        <f>NETWORKDAYS.INTL(DATE(YEAR(H256),MONTH(I256),DAY(H256)),DATE(YEAR(I256),MONTH(I256),DAY(I256)),1,LISTAFERIADOS!$B$2:$B$194)</f>
        <v>3</v>
      </c>
      <c r="N256" s="170" t="str">
        <f>CONCATENATE(HOUR(Tabela132[[#This Row],[DATA INICIO]]),":",MINUTE(Tabela132[[#This Row],[DATA INICIO]]))</f>
        <v>20:20</v>
      </c>
      <c r="P256"/>
    </row>
    <row r="257" spans="1:16" ht="25.5" customHeight="1" x14ac:dyDescent="0.25">
      <c r="A257" s="6" t="s">
        <v>278</v>
      </c>
      <c r="B257" s="33" t="s">
        <v>277</v>
      </c>
      <c r="C257" s="34" t="s">
        <v>270</v>
      </c>
      <c r="D257" s="66" t="s">
        <v>1212</v>
      </c>
      <c r="E257" s="66" t="str">
        <f>CONCATENATE(Tabela132[[#This Row],[TRAMITE_SETOR]],"_Atualiz")</f>
        <v>CPL_Atualiz</v>
      </c>
      <c r="F257" s="35" t="s">
        <v>914</v>
      </c>
      <c r="G257" s="35"/>
      <c r="H257" s="36">
        <v>42158.827777777777</v>
      </c>
      <c r="I257" s="36">
        <v>42160.645833333336</v>
      </c>
      <c r="J257" s="1" t="s">
        <v>131</v>
      </c>
      <c r="K257" s="37">
        <f t="shared" si="6"/>
        <v>1.8180555555591127</v>
      </c>
      <c r="L257" s="38">
        <f t="shared" si="7"/>
        <v>1.8180555555591127</v>
      </c>
      <c r="M257" s="166">
        <f>NETWORKDAYS.INTL(DATE(YEAR(H257),MONTH(I257),DAY(H257)),DATE(YEAR(I257),MONTH(I257),DAY(I257)),1,LISTAFERIADOS!$B$2:$B$194)</f>
        <v>2</v>
      </c>
      <c r="N257" s="170" t="str">
        <f>CONCATENATE(HOUR(Tabela132[[#This Row],[DATA INICIO]]),":",MINUTE(Tabela132[[#This Row],[DATA INICIO]]))</f>
        <v>19:52</v>
      </c>
      <c r="P257"/>
    </row>
    <row r="258" spans="1:16" ht="25.5" customHeight="1" x14ac:dyDescent="0.25">
      <c r="A258" s="6" t="s">
        <v>278</v>
      </c>
      <c r="B258" s="33" t="s">
        <v>277</v>
      </c>
      <c r="C258" s="34" t="s">
        <v>270</v>
      </c>
      <c r="D258" s="66" t="s">
        <v>1213</v>
      </c>
      <c r="E258" s="66" t="str">
        <f>CONCATENATE(Tabela132[[#This Row],[TRAMITE_SETOR]],"_Atualiz")</f>
        <v>ASSDG_Atualiz</v>
      </c>
      <c r="F258" s="35" t="s">
        <v>915</v>
      </c>
      <c r="G258" s="35"/>
      <c r="H258" s="36">
        <v>42160.645833333336</v>
      </c>
      <c r="I258" s="36">
        <v>42167.644444444442</v>
      </c>
      <c r="J258" s="1" t="s">
        <v>177</v>
      </c>
      <c r="K258" s="37">
        <f t="shared" si="6"/>
        <v>6.9986111111065838</v>
      </c>
      <c r="L258" s="38">
        <f t="shared" si="7"/>
        <v>6.9986111111065838</v>
      </c>
      <c r="M258" s="166">
        <f>NETWORKDAYS.INTL(DATE(YEAR(H258),MONTH(I258),DAY(H258)),DATE(YEAR(I258),MONTH(I258),DAY(I258)),1,LISTAFERIADOS!$B$2:$B$194)</f>
        <v>6</v>
      </c>
      <c r="N258" s="170" t="str">
        <f>CONCATENATE(HOUR(Tabela132[[#This Row],[DATA INICIO]]),":",MINUTE(Tabela132[[#This Row],[DATA INICIO]]))</f>
        <v>15:30</v>
      </c>
      <c r="P258"/>
    </row>
    <row r="259" spans="1:16" ht="25.5" customHeight="1" x14ac:dyDescent="0.25">
      <c r="A259" s="6" t="s">
        <v>278</v>
      </c>
      <c r="B259" s="33" t="s">
        <v>277</v>
      </c>
      <c r="C259" s="34" t="s">
        <v>270</v>
      </c>
      <c r="D259" s="66" t="s">
        <v>1202</v>
      </c>
      <c r="E259" s="66" t="str">
        <f>CONCATENATE(Tabela132[[#This Row],[TRAMITE_SETOR]],"_Atualiz")</f>
        <v>DG_Atualiz</v>
      </c>
      <c r="F259" s="35" t="s">
        <v>905</v>
      </c>
      <c r="G259" s="35"/>
      <c r="H259" s="36">
        <v>42167.644444444442</v>
      </c>
      <c r="I259" s="36">
        <v>42167.7</v>
      </c>
      <c r="J259" s="1" t="s">
        <v>56</v>
      </c>
      <c r="K259" s="37">
        <f t="shared" ref="K259:K322" si="8">IF(OR(H259="-",I259="-"),0,I259-H259)</f>
        <v>5.5555555554747116E-2</v>
      </c>
      <c r="L259" s="38">
        <f t="shared" ref="L259:L322" si="9">K259</f>
        <v>5.5555555554747116E-2</v>
      </c>
      <c r="M259" s="166">
        <f>NETWORKDAYS.INTL(DATE(YEAR(H259),MONTH(I259),DAY(H259)),DATE(YEAR(I259),MONTH(I259),DAY(I259)),1,LISTAFERIADOS!$B$2:$B$194)</f>
        <v>1</v>
      </c>
      <c r="N259" s="170" t="str">
        <f>CONCATENATE(HOUR(Tabela132[[#This Row],[DATA INICIO]]),":",MINUTE(Tabela132[[#This Row],[DATA INICIO]]))</f>
        <v>15:28</v>
      </c>
      <c r="P259"/>
    </row>
    <row r="260" spans="1:16" ht="25.5" customHeight="1" x14ac:dyDescent="0.25">
      <c r="A260" s="6" t="s">
        <v>278</v>
      </c>
      <c r="B260" s="33" t="s">
        <v>277</v>
      </c>
      <c r="C260" s="34" t="s">
        <v>270</v>
      </c>
      <c r="D260" s="66" t="s">
        <v>1230</v>
      </c>
      <c r="E260" s="66" t="str">
        <f>CONCATENATE(Tabela132[[#This Row],[TRAMITE_SETOR]],"_Atualiz")</f>
        <v>SLIC_Atualiz</v>
      </c>
      <c r="F260" s="35" t="s">
        <v>927</v>
      </c>
      <c r="G260" s="35"/>
      <c r="H260" s="36">
        <v>42167.7</v>
      </c>
      <c r="I260" s="36">
        <v>42172.623611111114</v>
      </c>
      <c r="J260" s="1" t="s">
        <v>178</v>
      </c>
      <c r="K260" s="37">
        <f t="shared" si="8"/>
        <v>4.9236111111167702</v>
      </c>
      <c r="L260" s="38">
        <f t="shared" si="9"/>
        <v>4.9236111111167702</v>
      </c>
      <c r="M260" s="166">
        <f>NETWORKDAYS.INTL(DATE(YEAR(H260),MONTH(I260),DAY(H260)),DATE(YEAR(I260),MONTH(I260),DAY(I260)),1,LISTAFERIADOS!$B$2:$B$194)</f>
        <v>4</v>
      </c>
      <c r="N260" s="170" t="str">
        <f>CONCATENATE(HOUR(Tabela132[[#This Row],[DATA INICIO]]),":",MINUTE(Tabela132[[#This Row],[DATA INICIO]]))</f>
        <v>16:48</v>
      </c>
      <c r="P260"/>
    </row>
    <row r="261" spans="1:16" ht="25.5" customHeight="1" x14ac:dyDescent="0.25">
      <c r="A261" s="6" t="s">
        <v>278</v>
      </c>
      <c r="B261" s="33" t="s">
        <v>277</v>
      </c>
      <c r="C261" s="34" t="s">
        <v>270</v>
      </c>
      <c r="D261" s="66" t="s">
        <v>1212</v>
      </c>
      <c r="E261" s="66" t="str">
        <f>CONCATENATE(Tabela132[[#This Row],[TRAMITE_SETOR]],"_Atualiz")</f>
        <v>CPL_Atualiz</v>
      </c>
      <c r="F261" s="35" t="s">
        <v>914</v>
      </c>
      <c r="G261" s="35"/>
      <c r="H261" s="36">
        <v>42172.623611111114</v>
      </c>
      <c r="I261" s="36">
        <v>42172.763888888891</v>
      </c>
      <c r="J261" s="1" t="s">
        <v>179</v>
      </c>
      <c r="K261" s="37">
        <f t="shared" si="8"/>
        <v>0.14027777777664596</v>
      </c>
      <c r="L261" s="38">
        <f t="shared" si="9"/>
        <v>0.14027777777664596</v>
      </c>
      <c r="M261" s="166">
        <f>NETWORKDAYS.INTL(DATE(YEAR(H261),MONTH(I261),DAY(H261)),DATE(YEAR(I261),MONTH(I261),DAY(I261)),1,LISTAFERIADOS!$B$2:$B$194)</f>
        <v>1</v>
      </c>
      <c r="N261" s="170" t="str">
        <f>CONCATENATE(HOUR(Tabela132[[#This Row],[DATA INICIO]]),":",MINUTE(Tabela132[[#This Row],[DATA INICIO]]))</f>
        <v>14:58</v>
      </c>
      <c r="P261"/>
    </row>
    <row r="262" spans="1:16" ht="25.5" customHeight="1" x14ac:dyDescent="0.25">
      <c r="A262" s="6" t="s">
        <v>278</v>
      </c>
      <c r="B262" s="33" t="s">
        <v>277</v>
      </c>
      <c r="C262" s="34" t="s">
        <v>270</v>
      </c>
      <c r="D262" s="66" t="s">
        <v>1230</v>
      </c>
      <c r="E262" s="66" t="str">
        <f>CONCATENATE(Tabela132[[#This Row],[TRAMITE_SETOR]],"_Atualiz")</f>
        <v>SLIC_Atualiz</v>
      </c>
      <c r="F262" s="35" t="s">
        <v>927</v>
      </c>
      <c r="G262" s="35"/>
      <c r="H262" s="36">
        <v>42172.763888888891</v>
      </c>
      <c r="I262" s="36">
        <v>42173.643750000003</v>
      </c>
      <c r="J262" s="1" t="s">
        <v>180</v>
      </c>
      <c r="K262" s="37">
        <f t="shared" si="8"/>
        <v>0.87986111111240461</v>
      </c>
      <c r="L262" s="38">
        <f t="shared" si="9"/>
        <v>0.87986111111240461</v>
      </c>
      <c r="M262" s="166">
        <f>NETWORKDAYS.INTL(DATE(YEAR(H262),MONTH(I262),DAY(H262)),DATE(YEAR(I262),MONTH(I262),DAY(I262)),1,LISTAFERIADOS!$B$2:$B$194)</f>
        <v>2</v>
      </c>
      <c r="N262" s="170" t="str">
        <f>CONCATENATE(HOUR(Tabela132[[#This Row],[DATA INICIO]]),":",MINUTE(Tabela132[[#This Row],[DATA INICIO]]))</f>
        <v>18:20</v>
      </c>
      <c r="P262"/>
    </row>
    <row r="263" spans="1:16" ht="25.5" customHeight="1" x14ac:dyDescent="0.25">
      <c r="A263" s="6" t="s">
        <v>278</v>
      </c>
      <c r="B263" s="33" t="s">
        <v>277</v>
      </c>
      <c r="C263" s="34" t="s">
        <v>270</v>
      </c>
      <c r="D263" s="66" t="s">
        <v>1212</v>
      </c>
      <c r="E263" s="66" t="str">
        <f>CONCATENATE(Tabela132[[#This Row],[TRAMITE_SETOR]],"_Atualiz")</f>
        <v>CPL_Atualiz</v>
      </c>
      <c r="F263" s="35" t="s">
        <v>914</v>
      </c>
      <c r="G263" s="35"/>
      <c r="H263" s="36">
        <v>42173.643750000003</v>
      </c>
      <c r="I263" s="36">
        <v>42179.638194444444</v>
      </c>
      <c r="J263" s="1" t="s">
        <v>181</v>
      </c>
      <c r="K263" s="37">
        <f t="shared" si="8"/>
        <v>5.9944444444408873</v>
      </c>
      <c r="L263" s="38">
        <f t="shared" si="9"/>
        <v>5.9944444444408873</v>
      </c>
      <c r="M263" s="166">
        <f>NETWORKDAYS.INTL(DATE(YEAR(H263),MONTH(I263),DAY(H263)),DATE(YEAR(I263),MONTH(I263),DAY(I263)),1,LISTAFERIADOS!$B$2:$B$194)</f>
        <v>5</v>
      </c>
      <c r="N263" s="170" t="str">
        <f>CONCATENATE(HOUR(Tabela132[[#This Row],[DATA INICIO]]),":",MINUTE(Tabela132[[#This Row],[DATA INICIO]]))</f>
        <v>15:27</v>
      </c>
      <c r="P263"/>
    </row>
    <row r="264" spans="1:16" ht="25.5" customHeight="1" x14ac:dyDescent="0.25">
      <c r="A264" s="6" t="s">
        <v>278</v>
      </c>
      <c r="B264" s="33" t="s">
        <v>277</v>
      </c>
      <c r="C264" s="34" t="s">
        <v>270</v>
      </c>
      <c r="D264" s="66" t="s">
        <v>1204</v>
      </c>
      <c r="E264" s="66" t="str">
        <f>CONCATENATE(Tabela132[[#This Row],[TRAMITE_SETOR]],"_Atualiz")</f>
        <v>CIP_Atualiz</v>
      </c>
      <c r="F264" s="35" t="s">
        <v>884</v>
      </c>
      <c r="G264" s="90" t="s">
        <v>1105</v>
      </c>
      <c r="H264" s="36">
        <v>42179.638194444444</v>
      </c>
      <c r="I264" s="36">
        <v>42180.6875</v>
      </c>
      <c r="J264" s="1" t="s">
        <v>182</v>
      </c>
      <c r="K264" s="37">
        <f t="shared" si="8"/>
        <v>1.0493055555562023</v>
      </c>
      <c r="L264" s="38">
        <f t="shared" si="9"/>
        <v>1.0493055555562023</v>
      </c>
      <c r="M264" s="166">
        <f>NETWORKDAYS.INTL(DATE(YEAR(H264),MONTH(I264),DAY(H264)),DATE(YEAR(I264),MONTH(I264),DAY(I264)),1,LISTAFERIADOS!$B$2:$B$194)</f>
        <v>2</v>
      </c>
      <c r="N264" s="170" t="str">
        <f>CONCATENATE(HOUR(Tabela132[[#This Row],[DATA INICIO]]),":",MINUTE(Tabela132[[#This Row],[DATA INICIO]]))</f>
        <v>15:19</v>
      </c>
      <c r="P264"/>
    </row>
    <row r="265" spans="1:16" ht="25.5" customHeight="1" x14ac:dyDescent="0.25">
      <c r="A265" s="6" t="s">
        <v>278</v>
      </c>
      <c r="B265" s="33" t="s">
        <v>277</v>
      </c>
      <c r="C265" s="34" t="s">
        <v>270</v>
      </c>
      <c r="D265" s="66" t="s">
        <v>1229</v>
      </c>
      <c r="E265" s="66" t="str">
        <f>CONCATENATE(Tabela132[[#This Row],[TRAMITE_SETOR]],"_Atualiz")</f>
        <v>SAPC_Atualiz</v>
      </c>
      <c r="F265" s="35" t="s">
        <v>926</v>
      </c>
      <c r="G265" s="35"/>
      <c r="H265" s="36">
        <v>42180.6875</v>
      </c>
      <c r="I265" s="36">
        <v>42180.790972222225</v>
      </c>
      <c r="J265" s="1" t="s">
        <v>183</v>
      </c>
      <c r="K265" s="37">
        <f t="shared" si="8"/>
        <v>0.10347222222480923</v>
      </c>
      <c r="L265" s="38">
        <f t="shared" si="9"/>
        <v>0.10347222222480923</v>
      </c>
      <c r="M265" s="166">
        <f>NETWORKDAYS.INTL(DATE(YEAR(H265),MONTH(I265),DAY(H265)),DATE(YEAR(I265),MONTH(I265),DAY(I265)),1,LISTAFERIADOS!$B$2:$B$194)</f>
        <v>1</v>
      </c>
      <c r="N265" s="170" t="str">
        <f>CONCATENATE(HOUR(Tabela132[[#This Row],[DATA INICIO]]),":",MINUTE(Tabela132[[#This Row],[DATA INICIO]]))</f>
        <v>16:30</v>
      </c>
      <c r="P265"/>
    </row>
    <row r="266" spans="1:16" ht="25.5" customHeight="1" x14ac:dyDescent="0.25">
      <c r="A266" s="6" t="s">
        <v>278</v>
      </c>
      <c r="B266" s="33" t="s">
        <v>277</v>
      </c>
      <c r="C266" s="34" t="s">
        <v>270</v>
      </c>
      <c r="D266" s="66" t="s">
        <v>1212</v>
      </c>
      <c r="E266" s="66" t="str">
        <f>CONCATENATE(Tabela132[[#This Row],[TRAMITE_SETOR]],"_Atualiz")</f>
        <v>CPL_Atualiz</v>
      </c>
      <c r="F266" s="35" t="s">
        <v>914</v>
      </c>
      <c r="G266" s="35"/>
      <c r="H266" s="36">
        <v>42180.790972222225</v>
      </c>
      <c r="I266" s="36">
        <v>42180.801388888889</v>
      </c>
      <c r="J266" s="1" t="s">
        <v>184</v>
      </c>
      <c r="K266" s="37">
        <f t="shared" si="8"/>
        <v>1.0416666664241347E-2</v>
      </c>
      <c r="L266" s="38">
        <f t="shared" si="9"/>
        <v>1.0416666664241347E-2</v>
      </c>
      <c r="M266" s="166">
        <f>NETWORKDAYS.INTL(DATE(YEAR(H266),MONTH(I266),DAY(H266)),DATE(YEAR(I266),MONTH(I266),DAY(I266)),1,LISTAFERIADOS!$B$2:$B$194)</f>
        <v>1</v>
      </c>
      <c r="N266" s="170" t="str">
        <f>CONCATENATE(HOUR(Tabela132[[#This Row],[DATA INICIO]]),":",MINUTE(Tabela132[[#This Row],[DATA INICIO]]))</f>
        <v>18:59</v>
      </c>
      <c r="P266"/>
    </row>
    <row r="267" spans="1:16" ht="25.5" customHeight="1" x14ac:dyDescent="0.25">
      <c r="A267" s="6" t="s">
        <v>278</v>
      </c>
      <c r="B267" s="33" t="s">
        <v>277</v>
      </c>
      <c r="C267" s="34" t="s">
        <v>270</v>
      </c>
      <c r="D267" s="66" t="s">
        <v>1229</v>
      </c>
      <c r="E267" s="66" t="str">
        <f>CONCATENATE(Tabela132[[#This Row],[TRAMITE_SETOR]],"_Atualiz")</f>
        <v>SAPC_Atualiz</v>
      </c>
      <c r="F267" s="35" t="s">
        <v>926</v>
      </c>
      <c r="G267" s="35"/>
      <c r="H267" s="36">
        <v>42180.801388888889</v>
      </c>
      <c r="I267" s="36">
        <v>42181.57916666667</v>
      </c>
      <c r="J267" s="1" t="s">
        <v>185</v>
      </c>
      <c r="K267" s="37">
        <f t="shared" si="8"/>
        <v>0.77777777778101154</v>
      </c>
      <c r="L267" s="38">
        <f t="shared" si="9"/>
        <v>0.77777777778101154</v>
      </c>
      <c r="M267" s="166">
        <f>NETWORKDAYS.INTL(DATE(YEAR(H267),MONTH(I267),DAY(H267)),DATE(YEAR(I267),MONTH(I267),DAY(I267)),1,LISTAFERIADOS!$B$2:$B$194)</f>
        <v>2</v>
      </c>
      <c r="N267" s="170" t="str">
        <f>CONCATENATE(HOUR(Tabela132[[#This Row],[DATA INICIO]]),":",MINUTE(Tabela132[[#This Row],[DATA INICIO]]))</f>
        <v>19:14</v>
      </c>
      <c r="P267"/>
    </row>
    <row r="268" spans="1:16" ht="25.5" customHeight="1" x14ac:dyDescent="0.25">
      <c r="A268" s="6" t="s">
        <v>278</v>
      </c>
      <c r="B268" s="33" t="s">
        <v>277</v>
      </c>
      <c r="C268" s="34" t="s">
        <v>270</v>
      </c>
      <c r="D268" s="66" t="s">
        <v>1204</v>
      </c>
      <c r="E268" s="66" t="str">
        <f>CONCATENATE(Tabela132[[#This Row],[TRAMITE_SETOR]],"_Atualiz")</f>
        <v>CIP_Atualiz</v>
      </c>
      <c r="F268" s="35" t="s">
        <v>884</v>
      </c>
      <c r="G268" s="90" t="s">
        <v>1105</v>
      </c>
      <c r="H268" s="36">
        <v>42181.57916666667</v>
      </c>
      <c r="I268" s="36">
        <v>42181.599999999999</v>
      </c>
      <c r="J268" s="1" t="s">
        <v>186</v>
      </c>
      <c r="K268" s="37">
        <f t="shared" si="8"/>
        <v>2.0833333328482695E-2</v>
      </c>
      <c r="L268" s="38">
        <f t="shared" si="9"/>
        <v>2.0833333328482695E-2</v>
      </c>
      <c r="M268" s="166">
        <f>NETWORKDAYS.INTL(DATE(YEAR(H268),MONTH(I268),DAY(H268)),DATE(YEAR(I268),MONTH(I268),DAY(I268)),1,LISTAFERIADOS!$B$2:$B$194)</f>
        <v>1</v>
      </c>
      <c r="N268" s="170" t="str">
        <f>CONCATENATE(HOUR(Tabela132[[#This Row],[DATA INICIO]]),":",MINUTE(Tabela132[[#This Row],[DATA INICIO]]))</f>
        <v>13:54</v>
      </c>
      <c r="P268"/>
    </row>
    <row r="269" spans="1:16" ht="25.5" customHeight="1" x14ac:dyDescent="0.25">
      <c r="A269" s="6" t="s">
        <v>278</v>
      </c>
      <c r="B269" s="33" t="s">
        <v>277</v>
      </c>
      <c r="C269" s="34" t="s">
        <v>270</v>
      </c>
      <c r="D269" s="66" t="s">
        <v>1212</v>
      </c>
      <c r="E269" s="66" t="str">
        <f>CONCATENATE(Tabela132[[#This Row],[TRAMITE_SETOR]],"_Atualiz")</f>
        <v>CPL_Atualiz</v>
      </c>
      <c r="F269" s="35" t="s">
        <v>914</v>
      </c>
      <c r="G269" s="35"/>
      <c r="H269" s="36">
        <v>42181.599999999999</v>
      </c>
      <c r="I269" s="36">
        <v>42181.606249999997</v>
      </c>
      <c r="J269" s="1" t="s">
        <v>187</v>
      </c>
      <c r="K269" s="37">
        <f t="shared" si="8"/>
        <v>6.2499999985448085E-3</v>
      </c>
      <c r="L269" s="38">
        <f t="shared" si="9"/>
        <v>6.2499999985448085E-3</v>
      </c>
      <c r="M269" s="166">
        <f>NETWORKDAYS.INTL(DATE(YEAR(H269),MONTH(I269),DAY(H269)),DATE(YEAR(I269),MONTH(I269),DAY(I269)),1,LISTAFERIADOS!$B$2:$B$194)</f>
        <v>1</v>
      </c>
      <c r="N269" s="170" t="str">
        <f>CONCATENATE(HOUR(Tabela132[[#This Row],[DATA INICIO]]),":",MINUTE(Tabela132[[#This Row],[DATA INICIO]]))</f>
        <v>14:24</v>
      </c>
      <c r="P269"/>
    </row>
    <row r="270" spans="1:16" ht="25.5" customHeight="1" x14ac:dyDescent="0.25">
      <c r="A270" s="6" t="s">
        <v>278</v>
      </c>
      <c r="B270" s="33" t="s">
        <v>277</v>
      </c>
      <c r="C270" s="34" t="s">
        <v>270</v>
      </c>
      <c r="D270" s="66" t="s">
        <v>1230</v>
      </c>
      <c r="E270" s="66" t="str">
        <f>CONCATENATE(Tabela132[[#This Row],[TRAMITE_SETOR]],"_Atualiz")</f>
        <v>SLIC_Atualiz</v>
      </c>
      <c r="F270" s="35" t="s">
        <v>927</v>
      </c>
      <c r="G270" s="35"/>
      <c r="H270" s="36">
        <v>42181.606249999997</v>
      </c>
      <c r="I270" s="36">
        <v>42185.404166666667</v>
      </c>
      <c r="J270" s="1" t="s">
        <v>188</v>
      </c>
      <c r="K270" s="37">
        <f t="shared" si="8"/>
        <v>3.7979166666700621</v>
      </c>
      <c r="L270" s="38">
        <f t="shared" si="9"/>
        <v>3.7979166666700621</v>
      </c>
      <c r="M270" s="166">
        <f>NETWORKDAYS.INTL(DATE(YEAR(H270),MONTH(I270),DAY(H270)),DATE(YEAR(I270),MONTH(I270),DAY(I270)),1,LISTAFERIADOS!$B$2:$B$194)</f>
        <v>3</v>
      </c>
      <c r="N270" s="170" t="str">
        <f>CONCATENATE(HOUR(Tabela132[[#This Row],[DATA INICIO]]),":",MINUTE(Tabela132[[#This Row],[DATA INICIO]]))</f>
        <v>14:33</v>
      </c>
      <c r="P270"/>
    </row>
    <row r="271" spans="1:16" ht="25.5" customHeight="1" x14ac:dyDescent="0.25">
      <c r="A271" s="6" t="s">
        <v>278</v>
      </c>
      <c r="B271" s="33" t="s">
        <v>277</v>
      </c>
      <c r="C271" s="34" t="s">
        <v>270</v>
      </c>
      <c r="D271" s="66" t="s">
        <v>1212</v>
      </c>
      <c r="E271" s="66" t="str">
        <f>CONCATENATE(Tabela132[[#This Row],[TRAMITE_SETOR]],"_Atualiz")</f>
        <v>CPL_Atualiz</v>
      </c>
      <c r="F271" s="35" t="s">
        <v>914</v>
      </c>
      <c r="G271" s="35"/>
      <c r="H271" s="36">
        <v>42185.404166666667</v>
      </c>
      <c r="I271" s="36">
        <v>42185.672222222223</v>
      </c>
      <c r="J271" s="1" t="s">
        <v>189</v>
      </c>
      <c r="K271" s="37">
        <f t="shared" si="8"/>
        <v>0.26805555555620231</v>
      </c>
      <c r="L271" s="38">
        <f t="shared" si="9"/>
        <v>0.26805555555620231</v>
      </c>
      <c r="M271" s="166">
        <f>NETWORKDAYS.INTL(DATE(YEAR(H271),MONTH(I271),DAY(H271)),DATE(YEAR(I271),MONTH(I271),DAY(I271)),1,LISTAFERIADOS!$B$2:$B$194)</f>
        <v>1</v>
      </c>
      <c r="N271" s="170" t="str">
        <f>CONCATENATE(HOUR(Tabela132[[#This Row],[DATA INICIO]]),":",MINUTE(Tabela132[[#This Row],[DATA INICIO]]))</f>
        <v>9:42</v>
      </c>
      <c r="P271"/>
    </row>
    <row r="272" spans="1:16" ht="25.5" customHeight="1" x14ac:dyDescent="0.25">
      <c r="A272" s="6" t="s">
        <v>278</v>
      </c>
      <c r="B272" s="33" t="s">
        <v>277</v>
      </c>
      <c r="C272" s="34" t="s">
        <v>270</v>
      </c>
      <c r="D272" s="66" t="s">
        <v>1204</v>
      </c>
      <c r="E272" s="66" t="str">
        <f>CONCATENATE(Tabela132[[#This Row],[TRAMITE_SETOR]],"_Atualiz")</f>
        <v>CIP_Atualiz</v>
      </c>
      <c r="F272" s="35" t="s">
        <v>884</v>
      </c>
      <c r="G272" s="90" t="s">
        <v>1105</v>
      </c>
      <c r="H272" s="36">
        <v>42185.672222222223</v>
      </c>
      <c r="I272" s="36">
        <v>42186.623611111114</v>
      </c>
      <c r="J272" s="1" t="s">
        <v>190</v>
      </c>
      <c r="K272" s="37">
        <f t="shared" si="8"/>
        <v>0.95138888889050577</v>
      </c>
      <c r="L272" s="38">
        <f t="shared" si="9"/>
        <v>0.95138888889050577</v>
      </c>
      <c r="M272" s="166">
        <f>NETWORKDAYS.INTL(DATE(YEAR(H272),MONTH(I272),DAY(H272)),DATE(YEAR(I272),MONTH(I272),DAY(I272)),1,LISTAFERIADOS!$B$2:$B$194)</f>
        <v>-22</v>
      </c>
      <c r="N272" s="170" t="str">
        <f>CONCATENATE(HOUR(Tabela132[[#This Row],[DATA INICIO]]),":",MINUTE(Tabela132[[#This Row],[DATA INICIO]]))</f>
        <v>16:8</v>
      </c>
      <c r="P272"/>
    </row>
    <row r="273" spans="1:16" ht="25.5" customHeight="1" x14ac:dyDescent="0.25">
      <c r="A273" s="6" t="s">
        <v>278</v>
      </c>
      <c r="B273" s="33" t="s">
        <v>277</v>
      </c>
      <c r="C273" s="34" t="s">
        <v>270</v>
      </c>
      <c r="D273" s="66" t="s">
        <v>1229</v>
      </c>
      <c r="E273" s="66" t="str">
        <f>CONCATENATE(Tabela132[[#This Row],[TRAMITE_SETOR]],"_Atualiz")</f>
        <v>SAPC_Atualiz</v>
      </c>
      <c r="F273" s="35" t="s">
        <v>926</v>
      </c>
      <c r="G273" s="35"/>
      <c r="H273" s="36">
        <v>42186.623611111114</v>
      </c>
      <c r="I273" s="36">
        <v>42195.722916666666</v>
      </c>
      <c r="J273" s="1" t="s">
        <v>191</v>
      </c>
      <c r="K273" s="37">
        <f t="shared" si="8"/>
        <v>9.0993055555518367</v>
      </c>
      <c r="L273" s="38">
        <f t="shared" si="9"/>
        <v>9.0993055555518367</v>
      </c>
      <c r="M273" s="166">
        <f>NETWORKDAYS.INTL(DATE(YEAR(H273),MONTH(I273),DAY(H273)),DATE(YEAR(I273),MONTH(I273),DAY(I273)),1,LISTAFERIADOS!$B$2:$B$194)</f>
        <v>8</v>
      </c>
      <c r="N273" s="170" t="str">
        <f>CONCATENATE(HOUR(Tabela132[[#This Row],[DATA INICIO]]),":",MINUTE(Tabela132[[#This Row],[DATA INICIO]]))</f>
        <v>14:58</v>
      </c>
      <c r="P273"/>
    </row>
    <row r="274" spans="1:16" ht="25.5" customHeight="1" x14ac:dyDescent="0.25">
      <c r="A274" s="6" t="s">
        <v>278</v>
      </c>
      <c r="B274" s="33" t="s">
        <v>277</v>
      </c>
      <c r="C274" s="34" t="s">
        <v>270</v>
      </c>
      <c r="D274" s="66" t="s">
        <v>1204</v>
      </c>
      <c r="E274" s="66" t="str">
        <f>CONCATENATE(Tabela132[[#This Row],[TRAMITE_SETOR]],"_Atualiz")</f>
        <v>CIP_Atualiz</v>
      </c>
      <c r="F274" s="35" t="s">
        <v>884</v>
      </c>
      <c r="G274" s="90" t="s">
        <v>1105</v>
      </c>
      <c r="H274" s="36">
        <v>42195.722916666666</v>
      </c>
      <c r="I274" s="36">
        <v>42198.70416666667</v>
      </c>
      <c r="J274" s="1" t="s">
        <v>192</v>
      </c>
      <c r="K274" s="37">
        <f t="shared" si="8"/>
        <v>2.9812500000043656</v>
      </c>
      <c r="L274" s="38">
        <f t="shared" si="9"/>
        <v>2.9812500000043656</v>
      </c>
      <c r="M274" s="166">
        <f>NETWORKDAYS.INTL(DATE(YEAR(H274),MONTH(I274),DAY(H274)),DATE(YEAR(I274),MONTH(I274),DAY(I274)),1,LISTAFERIADOS!$B$2:$B$194)</f>
        <v>2</v>
      </c>
      <c r="N274" s="170" t="str">
        <f>CONCATENATE(HOUR(Tabela132[[#This Row],[DATA INICIO]]),":",MINUTE(Tabela132[[#This Row],[DATA INICIO]]))</f>
        <v>17:21</v>
      </c>
      <c r="P274"/>
    </row>
    <row r="275" spans="1:16" ht="25.5" customHeight="1" x14ac:dyDescent="0.25">
      <c r="A275" s="6" t="s">
        <v>278</v>
      </c>
      <c r="B275" s="33" t="s">
        <v>277</v>
      </c>
      <c r="C275" s="34" t="s">
        <v>270</v>
      </c>
      <c r="D275" s="66" t="s">
        <v>1229</v>
      </c>
      <c r="E275" s="66" t="str">
        <f>CONCATENATE(Tabela132[[#This Row],[TRAMITE_SETOR]],"_Atualiz")</f>
        <v>SAPC_Atualiz</v>
      </c>
      <c r="F275" s="35" t="s">
        <v>926</v>
      </c>
      <c r="G275" s="35"/>
      <c r="H275" s="36">
        <v>42198.70416666667</v>
      </c>
      <c r="I275" s="36">
        <v>42199.624305555553</v>
      </c>
      <c r="J275" s="1" t="s">
        <v>193</v>
      </c>
      <c r="K275" s="37">
        <f t="shared" si="8"/>
        <v>0.92013888888322981</v>
      </c>
      <c r="L275" s="38">
        <f t="shared" si="9"/>
        <v>0.92013888888322981</v>
      </c>
      <c r="M275" s="166">
        <f>NETWORKDAYS.INTL(DATE(YEAR(H275),MONTH(I275),DAY(H275)),DATE(YEAR(I275),MONTH(I275),DAY(I275)),1,LISTAFERIADOS!$B$2:$B$194)</f>
        <v>2</v>
      </c>
      <c r="N275" s="170" t="str">
        <f>CONCATENATE(HOUR(Tabela132[[#This Row],[DATA INICIO]]),":",MINUTE(Tabela132[[#This Row],[DATA INICIO]]))</f>
        <v>16:54</v>
      </c>
      <c r="P275"/>
    </row>
    <row r="276" spans="1:16" ht="25.5" customHeight="1" x14ac:dyDescent="0.25">
      <c r="A276" s="6" t="s">
        <v>278</v>
      </c>
      <c r="B276" s="33" t="s">
        <v>277</v>
      </c>
      <c r="C276" s="34" t="s">
        <v>270</v>
      </c>
      <c r="D276" s="66" t="s">
        <v>1204</v>
      </c>
      <c r="E276" s="66" t="str">
        <f>CONCATENATE(Tabela132[[#This Row],[TRAMITE_SETOR]],"_Atualiz")</f>
        <v>CIP_Atualiz</v>
      </c>
      <c r="F276" s="35" t="s">
        <v>884</v>
      </c>
      <c r="G276" s="90" t="s">
        <v>1105</v>
      </c>
      <c r="H276" s="36">
        <v>42199.624305555553</v>
      </c>
      <c r="I276" s="36">
        <v>42200.565972222219</v>
      </c>
      <c r="J276" s="1" t="s">
        <v>186</v>
      </c>
      <c r="K276" s="37">
        <f t="shared" si="8"/>
        <v>0.94166666666569654</v>
      </c>
      <c r="L276" s="38">
        <f t="shared" si="9"/>
        <v>0.94166666666569654</v>
      </c>
      <c r="M276" s="166">
        <f>NETWORKDAYS.INTL(DATE(YEAR(H276),MONTH(I276),DAY(H276)),DATE(YEAR(I276),MONTH(I276),DAY(I276)),1,LISTAFERIADOS!$B$2:$B$194)</f>
        <v>2</v>
      </c>
      <c r="N276" s="170" t="str">
        <f>CONCATENATE(HOUR(Tabela132[[#This Row],[DATA INICIO]]),":",MINUTE(Tabela132[[#This Row],[DATA INICIO]]))</f>
        <v>14:59</v>
      </c>
      <c r="P276"/>
    </row>
    <row r="277" spans="1:16" ht="25.5" customHeight="1" x14ac:dyDescent="0.25">
      <c r="A277" s="6" t="s">
        <v>278</v>
      </c>
      <c r="B277" s="33" t="s">
        <v>277</v>
      </c>
      <c r="C277" s="34" t="s">
        <v>270</v>
      </c>
      <c r="D277" s="66" t="s">
        <v>1229</v>
      </c>
      <c r="E277" s="66" t="str">
        <f>CONCATENATE(Tabela132[[#This Row],[TRAMITE_SETOR]],"_Atualiz")</f>
        <v>SAPC_Atualiz</v>
      </c>
      <c r="F277" s="35" t="s">
        <v>926</v>
      </c>
      <c r="G277" s="35"/>
      <c r="H277" s="36">
        <v>42200.565972222219</v>
      </c>
      <c r="I277" s="36">
        <v>42237.756249999999</v>
      </c>
      <c r="J277" s="1" t="s">
        <v>194</v>
      </c>
      <c r="K277" s="37">
        <f t="shared" si="8"/>
        <v>37.190277777779556</v>
      </c>
      <c r="L277" s="38">
        <f t="shared" si="9"/>
        <v>37.190277777779556</v>
      </c>
      <c r="M277" s="166">
        <f>NETWORKDAYS.INTL(DATE(YEAR(H277),MONTH(I277),DAY(H277)),DATE(YEAR(I277),MONTH(I277),DAY(I277)),1,LISTAFERIADOS!$B$2:$B$194)</f>
        <v>5</v>
      </c>
      <c r="N277" s="170" t="str">
        <f>CONCATENATE(HOUR(Tabela132[[#This Row],[DATA INICIO]]),":",MINUTE(Tabela132[[#This Row],[DATA INICIO]]))</f>
        <v>13:35</v>
      </c>
      <c r="P277"/>
    </row>
    <row r="278" spans="1:16" ht="25.5" customHeight="1" x14ac:dyDescent="0.25">
      <c r="A278" s="6" t="s">
        <v>278</v>
      </c>
      <c r="B278" s="33" t="s">
        <v>277</v>
      </c>
      <c r="C278" s="34" t="s">
        <v>270</v>
      </c>
      <c r="D278" s="66" t="s">
        <v>1204</v>
      </c>
      <c r="E278" s="66" t="str">
        <f>CONCATENATE(Tabela132[[#This Row],[TRAMITE_SETOR]],"_Atualiz")</f>
        <v>CIP_Atualiz</v>
      </c>
      <c r="F278" s="35" t="s">
        <v>884</v>
      </c>
      <c r="G278" s="90" t="s">
        <v>1105</v>
      </c>
      <c r="H278" s="36">
        <v>42237.756249999999</v>
      </c>
      <c r="I278" s="36">
        <v>42241.70208333333</v>
      </c>
      <c r="J278" s="1" t="s">
        <v>195</v>
      </c>
      <c r="K278" s="37">
        <f t="shared" si="8"/>
        <v>3.9458333333313931</v>
      </c>
      <c r="L278" s="38">
        <f t="shared" si="9"/>
        <v>3.9458333333313931</v>
      </c>
      <c r="M278" s="166">
        <f>NETWORKDAYS.INTL(DATE(YEAR(H278),MONTH(I278),DAY(H278)),DATE(YEAR(I278),MONTH(I278),DAY(I278)),1,LISTAFERIADOS!$B$2:$B$194)</f>
        <v>3</v>
      </c>
      <c r="N278" s="170" t="str">
        <f>CONCATENATE(HOUR(Tabela132[[#This Row],[DATA INICIO]]),":",MINUTE(Tabela132[[#This Row],[DATA INICIO]]))</f>
        <v>18:9</v>
      </c>
      <c r="P278"/>
    </row>
    <row r="279" spans="1:16" ht="25.5" customHeight="1" x14ac:dyDescent="0.25">
      <c r="A279" s="6" t="s">
        <v>278</v>
      </c>
      <c r="B279" s="33" t="s">
        <v>277</v>
      </c>
      <c r="C279" s="34" t="s">
        <v>270</v>
      </c>
      <c r="D279" s="66" t="s">
        <v>1229</v>
      </c>
      <c r="E279" s="66" t="str">
        <f>CONCATENATE(Tabela132[[#This Row],[TRAMITE_SETOR]],"_Atualiz")</f>
        <v>SAPC_Atualiz</v>
      </c>
      <c r="F279" s="35" t="s">
        <v>926</v>
      </c>
      <c r="G279" s="35"/>
      <c r="H279" s="36">
        <v>42241.70208333333</v>
      </c>
      <c r="I279" s="36">
        <v>42247.625694444447</v>
      </c>
      <c r="J279" s="1" t="s">
        <v>117</v>
      </c>
      <c r="K279" s="37">
        <f t="shared" si="8"/>
        <v>5.9236111111167702</v>
      </c>
      <c r="L279" s="38">
        <f t="shared" si="9"/>
        <v>5.9236111111167702</v>
      </c>
      <c r="M279" s="166">
        <f>NETWORKDAYS.INTL(DATE(YEAR(H279),MONTH(I279),DAY(H279)),DATE(YEAR(I279),MONTH(I279),DAY(I279)),1,LISTAFERIADOS!$B$2:$B$194)</f>
        <v>5</v>
      </c>
      <c r="N279" s="170" t="str">
        <f>CONCATENATE(HOUR(Tabela132[[#This Row],[DATA INICIO]]),":",MINUTE(Tabela132[[#This Row],[DATA INICIO]]))</f>
        <v>16:51</v>
      </c>
      <c r="P279"/>
    </row>
    <row r="280" spans="1:16" ht="25.5" customHeight="1" x14ac:dyDescent="0.25">
      <c r="A280" s="6" t="s">
        <v>278</v>
      </c>
      <c r="B280" s="33" t="s">
        <v>277</v>
      </c>
      <c r="C280" s="34" t="s">
        <v>270</v>
      </c>
      <c r="D280" s="66" t="s">
        <v>1204</v>
      </c>
      <c r="E280" s="66" t="str">
        <f>CONCATENATE(Tabela132[[#This Row],[TRAMITE_SETOR]],"_Atualiz")</f>
        <v>CIP_Atualiz</v>
      </c>
      <c r="F280" s="35" t="s">
        <v>884</v>
      </c>
      <c r="G280" s="90" t="s">
        <v>1105</v>
      </c>
      <c r="H280" s="36">
        <v>42247.625694444447</v>
      </c>
      <c r="I280" s="36">
        <v>42248.611805555556</v>
      </c>
      <c r="J280" s="1" t="s">
        <v>196</v>
      </c>
      <c r="K280" s="37">
        <f t="shared" si="8"/>
        <v>0.98611111110949423</v>
      </c>
      <c r="L280" s="38">
        <f t="shared" si="9"/>
        <v>0.98611111110949423</v>
      </c>
      <c r="M280" s="166">
        <f>NETWORKDAYS.INTL(DATE(YEAR(H280),MONTH(I280),DAY(H280)),DATE(YEAR(I280),MONTH(I280),DAY(I280)),1,LISTAFERIADOS!$B$2:$B$194)</f>
        <v>-21</v>
      </c>
      <c r="N280" s="170" t="str">
        <f>CONCATENATE(HOUR(Tabela132[[#This Row],[DATA INICIO]]),":",MINUTE(Tabela132[[#This Row],[DATA INICIO]]))</f>
        <v>15:1</v>
      </c>
      <c r="P280"/>
    </row>
    <row r="281" spans="1:16" ht="25.5" customHeight="1" x14ac:dyDescent="0.25">
      <c r="A281" s="6" t="s">
        <v>278</v>
      </c>
      <c r="B281" s="33" t="s">
        <v>277</v>
      </c>
      <c r="C281" s="34" t="s">
        <v>270</v>
      </c>
      <c r="D281" s="66" t="s">
        <v>1205</v>
      </c>
      <c r="E281" s="66" t="str">
        <f>CONCATENATE(Tabela132[[#This Row],[TRAMITE_SETOR]],"_Atualiz")</f>
        <v>SECADM_Atualiz</v>
      </c>
      <c r="F281" s="35" t="s">
        <v>907</v>
      </c>
      <c r="G281" s="35"/>
      <c r="H281" s="36">
        <v>42248.611805555556</v>
      </c>
      <c r="I281" s="36">
        <v>42248.763194444444</v>
      </c>
      <c r="J281" s="1" t="s">
        <v>197</v>
      </c>
      <c r="K281" s="37">
        <f t="shared" si="8"/>
        <v>0.15138888888759539</v>
      </c>
      <c r="L281" s="38">
        <f t="shared" si="9"/>
        <v>0.15138888888759539</v>
      </c>
      <c r="M281" s="166">
        <f>NETWORKDAYS.INTL(DATE(YEAR(H281),MONTH(I281),DAY(H281)),DATE(YEAR(I281),MONTH(I281),DAY(I281)),1,LISTAFERIADOS!$B$2:$B$194)</f>
        <v>1</v>
      </c>
      <c r="N281" s="170" t="str">
        <f>CONCATENATE(HOUR(Tabela132[[#This Row],[DATA INICIO]]),":",MINUTE(Tabela132[[#This Row],[DATA INICIO]]))</f>
        <v>14:41</v>
      </c>
      <c r="P281"/>
    </row>
    <row r="282" spans="1:16" ht="25.5" customHeight="1" x14ac:dyDescent="0.25">
      <c r="A282" s="6" t="s">
        <v>278</v>
      </c>
      <c r="B282" s="33" t="s">
        <v>277</v>
      </c>
      <c r="C282" s="34" t="s">
        <v>270</v>
      </c>
      <c r="D282" s="66" t="s">
        <v>1204</v>
      </c>
      <c r="E282" s="66" t="str">
        <f>CONCATENATE(Tabela132[[#This Row],[TRAMITE_SETOR]],"_Atualiz")</f>
        <v>CIP_Atualiz</v>
      </c>
      <c r="F282" s="35" t="s">
        <v>884</v>
      </c>
      <c r="G282" s="90" t="s">
        <v>1105</v>
      </c>
      <c r="H282" s="36">
        <v>42248.763194444444</v>
      </c>
      <c r="I282" s="36">
        <v>42249.539583333331</v>
      </c>
      <c r="J282" s="1" t="s">
        <v>198</v>
      </c>
      <c r="K282" s="37">
        <f t="shared" si="8"/>
        <v>0.77638888888759539</v>
      </c>
      <c r="L282" s="38">
        <f t="shared" si="9"/>
        <v>0.77638888888759539</v>
      </c>
      <c r="M282" s="166">
        <f>NETWORKDAYS.INTL(DATE(YEAR(H282),MONTH(I282),DAY(H282)),DATE(YEAR(I282),MONTH(I282),DAY(I282)),1,LISTAFERIADOS!$B$2:$B$194)</f>
        <v>2</v>
      </c>
      <c r="N282" s="170" t="str">
        <f>CONCATENATE(HOUR(Tabela132[[#This Row],[DATA INICIO]]),":",MINUTE(Tabela132[[#This Row],[DATA INICIO]]))</f>
        <v>18:19</v>
      </c>
      <c r="P282"/>
    </row>
    <row r="283" spans="1:16" ht="25.5" customHeight="1" x14ac:dyDescent="0.25">
      <c r="A283" s="6" t="s">
        <v>278</v>
      </c>
      <c r="B283" s="33" t="s">
        <v>277</v>
      </c>
      <c r="C283" s="34" t="s">
        <v>270</v>
      </c>
      <c r="D283" s="66" t="s">
        <v>1205</v>
      </c>
      <c r="E283" s="66" t="str">
        <f>CONCATENATE(Tabela132[[#This Row],[TRAMITE_SETOR]],"_Atualiz")</f>
        <v>SECADM_Atualiz</v>
      </c>
      <c r="F283" s="35" t="s">
        <v>907</v>
      </c>
      <c r="G283" s="35"/>
      <c r="H283" s="36">
        <v>42249.539583333331</v>
      </c>
      <c r="I283" s="36">
        <v>42250.806250000001</v>
      </c>
      <c r="J283" s="1" t="s">
        <v>199</v>
      </c>
      <c r="K283" s="37">
        <f t="shared" si="8"/>
        <v>1.2666666666700621</v>
      </c>
      <c r="L283" s="38">
        <f t="shared" si="9"/>
        <v>1.2666666666700621</v>
      </c>
      <c r="M283" s="166">
        <f>NETWORKDAYS.INTL(DATE(YEAR(H283),MONTH(I283),DAY(H283)),DATE(YEAR(I283),MONTH(I283),DAY(I283)),1,LISTAFERIADOS!$B$2:$B$194)</f>
        <v>2</v>
      </c>
      <c r="N283" s="170" t="str">
        <f>CONCATENATE(HOUR(Tabela132[[#This Row],[DATA INICIO]]),":",MINUTE(Tabela132[[#This Row],[DATA INICIO]]))</f>
        <v>12:57</v>
      </c>
      <c r="P283"/>
    </row>
    <row r="284" spans="1:16" ht="25.5" customHeight="1" x14ac:dyDescent="0.25">
      <c r="A284" s="6" t="s">
        <v>278</v>
      </c>
      <c r="B284" s="33" t="s">
        <v>277</v>
      </c>
      <c r="C284" s="34" t="s">
        <v>270</v>
      </c>
      <c r="D284" s="66" t="s">
        <v>1212</v>
      </c>
      <c r="E284" s="66" t="str">
        <f>CONCATENATE(Tabela132[[#This Row],[TRAMITE_SETOR]],"_Atualiz")</f>
        <v>CPL_Atualiz</v>
      </c>
      <c r="F284" s="35" t="s">
        <v>914</v>
      </c>
      <c r="G284" s="35"/>
      <c r="H284" s="36">
        <v>42250.806250000001</v>
      </c>
      <c r="I284" s="36">
        <v>42250.834027777775</v>
      </c>
      <c r="J284" s="1" t="s">
        <v>200</v>
      </c>
      <c r="K284" s="37">
        <f t="shared" si="8"/>
        <v>2.7777777773735579E-2</v>
      </c>
      <c r="L284" s="38">
        <f t="shared" si="9"/>
        <v>2.7777777773735579E-2</v>
      </c>
      <c r="M284" s="166">
        <f>NETWORKDAYS.INTL(DATE(YEAR(H284),MONTH(I284),DAY(H284)),DATE(YEAR(I284),MONTH(I284),DAY(I284)),1,LISTAFERIADOS!$B$2:$B$194)</f>
        <v>1</v>
      </c>
      <c r="N284" s="170" t="str">
        <f>CONCATENATE(HOUR(Tabela132[[#This Row],[DATA INICIO]]),":",MINUTE(Tabela132[[#This Row],[DATA INICIO]]))</f>
        <v>19:21</v>
      </c>
      <c r="P284"/>
    </row>
    <row r="285" spans="1:16" ht="25.5" customHeight="1" x14ac:dyDescent="0.25">
      <c r="A285" s="6" t="s">
        <v>278</v>
      </c>
      <c r="B285" s="33" t="s">
        <v>277</v>
      </c>
      <c r="C285" s="34" t="s">
        <v>270</v>
      </c>
      <c r="D285" s="66" t="s">
        <v>1230</v>
      </c>
      <c r="E285" s="66" t="str">
        <f>CONCATENATE(Tabela132[[#This Row],[TRAMITE_SETOR]],"_Atualiz")</f>
        <v>SLIC_Atualiz</v>
      </c>
      <c r="F285" s="35" t="s">
        <v>927</v>
      </c>
      <c r="G285" s="35"/>
      <c r="H285" s="36">
        <v>42250.834027777775</v>
      </c>
      <c r="I285" s="36">
        <v>42258.726388888892</v>
      </c>
      <c r="J285" s="1" t="s">
        <v>201</v>
      </c>
      <c r="K285" s="37">
        <f t="shared" si="8"/>
        <v>7.8923611111167702</v>
      </c>
      <c r="L285" s="38">
        <f t="shared" si="9"/>
        <v>7.8923611111167702</v>
      </c>
      <c r="M285" s="166">
        <f>NETWORKDAYS.INTL(DATE(YEAR(H285),MONTH(I285),DAY(H285)),DATE(YEAR(I285),MONTH(I285),DAY(I285)),1,LISTAFERIADOS!$B$2:$B$194)</f>
        <v>5</v>
      </c>
      <c r="N285" s="170" t="str">
        <f>CONCATENATE(HOUR(Tabela132[[#This Row],[DATA INICIO]]),":",MINUTE(Tabela132[[#This Row],[DATA INICIO]]))</f>
        <v>20:1</v>
      </c>
      <c r="P285"/>
    </row>
    <row r="286" spans="1:16" ht="25.5" customHeight="1" x14ac:dyDescent="0.25">
      <c r="A286" s="6" t="s">
        <v>278</v>
      </c>
      <c r="B286" s="33" t="s">
        <v>277</v>
      </c>
      <c r="C286" s="34" t="s">
        <v>270</v>
      </c>
      <c r="D286" s="66" t="s">
        <v>1209</v>
      </c>
      <c r="E286" s="66" t="str">
        <f>CONCATENATE(Tabela132[[#This Row],[TRAMITE_SETOR]],"_Atualiz")</f>
        <v>CLC_Atualiz</v>
      </c>
      <c r="F286" s="35" t="s">
        <v>911</v>
      </c>
      <c r="G286" s="35"/>
      <c r="H286" s="36">
        <v>42258.726388888892</v>
      </c>
      <c r="I286" s="36">
        <v>42262.771527777775</v>
      </c>
      <c r="J286" s="1" t="s">
        <v>202</v>
      </c>
      <c r="K286" s="37">
        <f t="shared" si="8"/>
        <v>4.0451388888832298</v>
      </c>
      <c r="L286" s="38">
        <f t="shared" si="9"/>
        <v>4.0451388888832298</v>
      </c>
      <c r="M286" s="166">
        <f>NETWORKDAYS.INTL(DATE(YEAR(H286),MONTH(I286),DAY(H286)),DATE(YEAR(I286),MONTH(I286),DAY(I286)),1,LISTAFERIADOS!$B$2:$B$194)</f>
        <v>3</v>
      </c>
      <c r="N286" s="170" t="str">
        <f>CONCATENATE(HOUR(Tabela132[[#This Row],[DATA INICIO]]),":",MINUTE(Tabela132[[#This Row],[DATA INICIO]]))</f>
        <v>17:26</v>
      </c>
      <c r="P286"/>
    </row>
    <row r="287" spans="1:16" ht="25.5" customHeight="1" x14ac:dyDescent="0.25">
      <c r="A287" s="6" t="s">
        <v>278</v>
      </c>
      <c r="B287" s="33" t="s">
        <v>277</v>
      </c>
      <c r="C287" s="34" t="s">
        <v>270</v>
      </c>
      <c r="D287" s="66" t="s">
        <v>1205</v>
      </c>
      <c r="E287" s="66" t="str">
        <f>CONCATENATE(Tabela132[[#This Row],[TRAMITE_SETOR]],"_Atualiz")</f>
        <v>SECADM_Atualiz</v>
      </c>
      <c r="F287" s="35" t="s">
        <v>907</v>
      </c>
      <c r="G287" s="35"/>
      <c r="H287" s="36">
        <v>42262.771527777775</v>
      </c>
      <c r="I287" s="36">
        <v>42262.824999999997</v>
      </c>
      <c r="J287" s="1" t="s">
        <v>203</v>
      </c>
      <c r="K287" s="37">
        <f t="shared" si="8"/>
        <v>5.3472222221898846E-2</v>
      </c>
      <c r="L287" s="38">
        <f t="shared" si="9"/>
        <v>5.3472222221898846E-2</v>
      </c>
      <c r="M287" s="166">
        <f>NETWORKDAYS.INTL(DATE(YEAR(H287),MONTH(I287),DAY(H287)),DATE(YEAR(I287),MONTH(I287),DAY(I287)),1,LISTAFERIADOS!$B$2:$B$194)</f>
        <v>1</v>
      </c>
      <c r="N287" s="170" t="str">
        <f>CONCATENATE(HOUR(Tabela132[[#This Row],[DATA INICIO]]),":",MINUTE(Tabela132[[#This Row],[DATA INICIO]]))</f>
        <v>18:31</v>
      </c>
      <c r="P287"/>
    </row>
    <row r="288" spans="1:16" ht="25.5" customHeight="1" x14ac:dyDescent="0.25">
      <c r="A288" s="6" t="s">
        <v>278</v>
      </c>
      <c r="B288" s="33" t="s">
        <v>277</v>
      </c>
      <c r="C288" s="34" t="s">
        <v>270</v>
      </c>
      <c r="D288" s="66" t="s">
        <v>1204</v>
      </c>
      <c r="E288" s="66" t="str">
        <f>CONCATENATE(Tabela132[[#This Row],[TRAMITE_SETOR]],"_Atualiz")</f>
        <v>CIP_Atualiz</v>
      </c>
      <c r="F288" s="35" t="s">
        <v>884</v>
      </c>
      <c r="G288" s="90" t="s">
        <v>1105</v>
      </c>
      <c r="H288" s="36">
        <v>42262.824999999997</v>
      </c>
      <c r="I288" s="36">
        <v>42268.742361111108</v>
      </c>
      <c r="J288" s="1" t="s">
        <v>204</v>
      </c>
      <c r="K288" s="37">
        <f t="shared" si="8"/>
        <v>5.9173611111109494</v>
      </c>
      <c r="L288" s="38">
        <f t="shared" si="9"/>
        <v>5.9173611111109494</v>
      </c>
      <c r="M288" s="166">
        <f>NETWORKDAYS.INTL(DATE(YEAR(H288),MONTH(I288),DAY(H288)),DATE(YEAR(I288),MONTH(I288),DAY(I288)),1,LISTAFERIADOS!$B$2:$B$194)</f>
        <v>5</v>
      </c>
      <c r="N288" s="170" t="str">
        <f>CONCATENATE(HOUR(Tabela132[[#This Row],[DATA INICIO]]),":",MINUTE(Tabela132[[#This Row],[DATA INICIO]]))</f>
        <v>19:48</v>
      </c>
      <c r="P288"/>
    </row>
    <row r="289" spans="1:16" ht="25.5" customHeight="1" x14ac:dyDescent="0.25">
      <c r="A289" s="6" t="s">
        <v>278</v>
      </c>
      <c r="B289" s="33" t="s">
        <v>277</v>
      </c>
      <c r="C289" s="34" t="s">
        <v>270</v>
      </c>
      <c r="D289" s="66" t="s">
        <v>1229</v>
      </c>
      <c r="E289" s="66" t="str">
        <f>CONCATENATE(Tabela132[[#This Row],[TRAMITE_SETOR]],"_Atualiz")</f>
        <v>SAPC_Atualiz</v>
      </c>
      <c r="F289" s="35" t="s">
        <v>926</v>
      </c>
      <c r="G289" s="35"/>
      <c r="H289" s="36">
        <v>42268.742361111108</v>
      </c>
      <c r="I289" s="36">
        <v>42278.743055555555</v>
      </c>
      <c r="J289" s="1" t="s">
        <v>205</v>
      </c>
      <c r="K289" s="37">
        <f t="shared" si="8"/>
        <v>10.000694444446708</v>
      </c>
      <c r="L289" s="38">
        <f t="shared" si="9"/>
        <v>10.000694444446708</v>
      </c>
      <c r="M289" s="166">
        <f>NETWORKDAYS.INTL(DATE(YEAR(H289),MONTH(I289),DAY(H289)),DATE(YEAR(I289),MONTH(I289),DAY(I289)),1,LISTAFERIADOS!$B$2:$B$194)</f>
        <v>-14</v>
      </c>
      <c r="N289" s="170" t="str">
        <f>CONCATENATE(HOUR(Tabela132[[#This Row],[DATA INICIO]]),":",MINUTE(Tabela132[[#This Row],[DATA INICIO]]))</f>
        <v>17:49</v>
      </c>
      <c r="P289"/>
    </row>
    <row r="290" spans="1:16" ht="25.5" customHeight="1" x14ac:dyDescent="0.25">
      <c r="A290" s="6" t="s">
        <v>278</v>
      </c>
      <c r="B290" s="33" t="s">
        <v>277</v>
      </c>
      <c r="C290" s="34" t="s">
        <v>270</v>
      </c>
      <c r="D290" s="66" t="s">
        <v>1204</v>
      </c>
      <c r="E290" s="66" t="str">
        <f>CONCATENATE(Tabela132[[#This Row],[TRAMITE_SETOR]],"_Atualiz")</f>
        <v>CIP_Atualiz</v>
      </c>
      <c r="F290" s="35" t="s">
        <v>884</v>
      </c>
      <c r="G290" s="90" t="s">
        <v>1105</v>
      </c>
      <c r="H290" s="36">
        <v>42278.743055555555</v>
      </c>
      <c r="I290" s="36">
        <v>42283.576388888891</v>
      </c>
      <c r="J290" s="1" t="s">
        <v>206</v>
      </c>
      <c r="K290" s="37">
        <f t="shared" si="8"/>
        <v>4.8333333333357587</v>
      </c>
      <c r="L290" s="38">
        <f t="shared" si="9"/>
        <v>4.8333333333357587</v>
      </c>
      <c r="M290" s="166">
        <f>NETWORKDAYS.INTL(DATE(YEAR(H290),MONTH(I290),DAY(H290)),DATE(YEAR(I290),MONTH(I290),DAY(I290)),1,LISTAFERIADOS!$B$2:$B$194)</f>
        <v>4</v>
      </c>
      <c r="N290" s="170" t="str">
        <f>CONCATENATE(HOUR(Tabela132[[#This Row],[DATA INICIO]]),":",MINUTE(Tabela132[[#This Row],[DATA INICIO]]))</f>
        <v>17:50</v>
      </c>
      <c r="P290"/>
    </row>
    <row r="291" spans="1:16" ht="25.5" customHeight="1" x14ac:dyDescent="0.25">
      <c r="A291" s="6" t="s">
        <v>278</v>
      </c>
      <c r="B291" s="33" t="s">
        <v>277</v>
      </c>
      <c r="C291" s="34" t="s">
        <v>270</v>
      </c>
      <c r="D291" s="66" t="s">
        <v>1205</v>
      </c>
      <c r="E291" s="66" t="str">
        <f>CONCATENATE(Tabela132[[#This Row],[TRAMITE_SETOR]],"_Atualiz")</f>
        <v>SECADM_Atualiz</v>
      </c>
      <c r="F291" s="35" t="s">
        <v>907</v>
      </c>
      <c r="G291" s="35"/>
      <c r="H291" s="36">
        <v>42283.576388888891</v>
      </c>
      <c r="I291" s="36">
        <v>42285.701388888891</v>
      </c>
      <c r="J291" s="1" t="s">
        <v>17</v>
      </c>
      <c r="K291" s="37">
        <f t="shared" si="8"/>
        <v>2.125</v>
      </c>
      <c r="L291" s="38">
        <f t="shared" si="9"/>
        <v>2.125</v>
      </c>
      <c r="M291" s="166">
        <f>NETWORKDAYS.INTL(DATE(YEAR(H291),MONTH(I291),DAY(H291)),DATE(YEAR(I291),MONTH(I291),DAY(I291)),1,LISTAFERIADOS!$B$2:$B$194)</f>
        <v>3</v>
      </c>
      <c r="N291" s="170" t="str">
        <f>CONCATENATE(HOUR(Tabela132[[#This Row],[DATA INICIO]]),":",MINUTE(Tabela132[[#This Row],[DATA INICIO]]))</f>
        <v>13:50</v>
      </c>
      <c r="P291"/>
    </row>
    <row r="292" spans="1:16" ht="25.5" customHeight="1" x14ac:dyDescent="0.25">
      <c r="A292" s="6" t="s">
        <v>278</v>
      </c>
      <c r="B292" s="33" t="s">
        <v>277</v>
      </c>
      <c r="C292" s="34" t="s">
        <v>270</v>
      </c>
      <c r="D292" s="66" t="s">
        <v>1209</v>
      </c>
      <c r="E292" s="66" t="str">
        <f>CONCATENATE(Tabela132[[#This Row],[TRAMITE_SETOR]],"_Atualiz")</f>
        <v>CLC_Atualiz</v>
      </c>
      <c r="F292" s="35" t="s">
        <v>911</v>
      </c>
      <c r="G292" s="35"/>
      <c r="H292" s="36">
        <v>42285.701388888891</v>
      </c>
      <c r="I292" s="36">
        <v>42285.753472222219</v>
      </c>
      <c r="J292" s="1" t="s">
        <v>207</v>
      </c>
      <c r="K292" s="37">
        <f t="shared" si="8"/>
        <v>5.2083333328482695E-2</v>
      </c>
      <c r="L292" s="38">
        <f t="shared" si="9"/>
        <v>5.2083333328482695E-2</v>
      </c>
      <c r="M292" s="166">
        <f>NETWORKDAYS.INTL(DATE(YEAR(H292),MONTH(I292),DAY(H292)),DATE(YEAR(I292),MONTH(I292),DAY(I292)),1,LISTAFERIADOS!$B$2:$B$194)</f>
        <v>1</v>
      </c>
      <c r="N292" s="170" t="str">
        <f>CONCATENATE(HOUR(Tabela132[[#This Row],[DATA INICIO]]),":",MINUTE(Tabela132[[#This Row],[DATA INICIO]]))</f>
        <v>16:50</v>
      </c>
      <c r="P292"/>
    </row>
    <row r="293" spans="1:16" ht="25.5" customHeight="1" x14ac:dyDescent="0.25">
      <c r="A293" s="6" t="s">
        <v>278</v>
      </c>
      <c r="B293" s="33" t="s">
        <v>277</v>
      </c>
      <c r="C293" s="34" t="s">
        <v>270</v>
      </c>
      <c r="D293" s="66" t="s">
        <v>1230</v>
      </c>
      <c r="E293" s="66" t="str">
        <f>CONCATENATE(Tabela132[[#This Row],[TRAMITE_SETOR]],"_Atualiz")</f>
        <v>SLIC_Atualiz</v>
      </c>
      <c r="F293" s="35" t="s">
        <v>927</v>
      </c>
      <c r="G293" s="35"/>
      <c r="H293" s="36">
        <v>42285.753472222219</v>
      </c>
      <c r="I293" s="36">
        <v>42293.67291666667</v>
      </c>
      <c r="J293" s="1" t="s">
        <v>208</v>
      </c>
      <c r="K293" s="37">
        <f t="shared" si="8"/>
        <v>7.9194444444510737</v>
      </c>
      <c r="L293" s="38">
        <f t="shared" si="9"/>
        <v>7.9194444444510737</v>
      </c>
      <c r="M293" s="166">
        <f>NETWORKDAYS.INTL(DATE(YEAR(H293),MONTH(I293),DAY(H293)),DATE(YEAR(I293),MONTH(I293),DAY(I293)),1,LISTAFERIADOS!$B$2:$B$194)</f>
        <v>6</v>
      </c>
      <c r="N293" s="170" t="str">
        <f>CONCATENATE(HOUR(Tabela132[[#This Row],[DATA INICIO]]),":",MINUTE(Tabela132[[#This Row],[DATA INICIO]]))</f>
        <v>18:5</v>
      </c>
      <c r="P293"/>
    </row>
    <row r="294" spans="1:16" ht="25.5" customHeight="1" x14ac:dyDescent="0.25">
      <c r="A294" s="6" t="s">
        <v>278</v>
      </c>
      <c r="B294" s="33" t="s">
        <v>277</v>
      </c>
      <c r="C294" s="34" t="s">
        <v>270</v>
      </c>
      <c r="D294" s="66" t="s">
        <v>1211</v>
      </c>
      <c r="E294" s="66" t="str">
        <f>CONCATENATE(Tabela132[[#This Row],[TRAMITE_SETOR]],"_Atualiz")</f>
        <v>SCON_Atualiz</v>
      </c>
      <c r="F294" s="35" t="s">
        <v>913</v>
      </c>
      <c r="G294" s="35"/>
      <c r="H294" s="36">
        <v>42293.67291666667</v>
      </c>
      <c r="I294" s="36">
        <v>42297.71875</v>
      </c>
      <c r="J294" s="1" t="s">
        <v>209</v>
      </c>
      <c r="K294" s="37">
        <f t="shared" si="8"/>
        <v>4.0458333333299379</v>
      </c>
      <c r="L294" s="38">
        <f t="shared" si="9"/>
        <v>4.0458333333299379</v>
      </c>
      <c r="M294" s="166">
        <f>NETWORKDAYS.INTL(DATE(YEAR(H294),MONTH(I294),DAY(H294)),DATE(YEAR(I294),MONTH(I294),DAY(I294)),1,LISTAFERIADOS!$B$2:$B$194)</f>
        <v>3</v>
      </c>
      <c r="N294" s="170" t="str">
        <f>CONCATENATE(HOUR(Tabela132[[#This Row],[DATA INICIO]]),":",MINUTE(Tabela132[[#This Row],[DATA INICIO]]))</f>
        <v>16:9</v>
      </c>
      <c r="P294"/>
    </row>
    <row r="295" spans="1:16" ht="25.5" customHeight="1" x14ac:dyDescent="0.25">
      <c r="A295" s="6" t="s">
        <v>278</v>
      </c>
      <c r="B295" s="33" t="s">
        <v>277</v>
      </c>
      <c r="C295" s="34" t="s">
        <v>270</v>
      </c>
      <c r="D295" s="66" t="s">
        <v>1230</v>
      </c>
      <c r="E295" s="66" t="str">
        <f>CONCATENATE(Tabela132[[#This Row],[TRAMITE_SETOR]],"_Atualiz")</f>
        <v>SLIC_Atualiz</v>
      </c>
      <c r="F295" s="35" t="s">
        <v>927</v>
      </c>
      <c r="G295" s="35"/>
      <c r="H295" s="36">
        <v>42297.71875</v>
      </c>
      <c r="I295" s="36">
        <v>42297.82916666667</v>
      </c>
      <c r="J295" s="1" t="s">
        <v>210</v>
      </c>
      <c r="K295" s="37">
        <f t="shared" si="8"/>
        <v>0.11041666667006211</v>
      </c>
      <c r="L295" s="38">
        <f t="shared" si="9"/>
        <v>0.11041666667006211</v>
      </c>
      <c r="M295" s="166">
        <f>NETWORKDAYS.INTL(DATE(YEAR(H295),MONTH(I295),DAY(H295)),DATE(YEAR(I295),MONTH(I295),DAY(I295)),1,LISTAFERIADOS!$B$2:$B$194)</f>
        <v>1</v>
      </c>
      <c r="N295" s="170" t="str">
        <f>CONCATENATE(HOUR(Tabela132[[#This Row],[DATA INICIO]]),":",MINUTE(Tabela132[[#This Row],[DATA INICIO]]))</f>
        <v>17:15</v>
      </c>
      <c r="P295"/>
    </row>
    <row r="296" spans="1:16" ht="25.5" customHeight="1" x14ac:dyDescent="0.25">
      <c r="A296" s="6" t="s">
        <v>278</v>
      </c>
      <c r="B296" s="33" t="s">
        <v>277</v>
      </c>
      <c r="C296" s="34" t="s">
        <v>270</v>
      </c>
      <c r="D296" s="66" t="s">
        <v>1209</v>
      </c>
      <c r="E296" s="66" t="str">
        <f>CONCATENATE(Tabela132[[#This Row],[TRAMITE_SETOR]],"_Atualiz")</f>
        <v>CLC_Atualiz</v>
      </c>
      <c r="F296" s="35" t="s">
        <v>911</v>
      </c>
      <c r="G296" s="35"/>
      <c r="H296" s="36">
        <v>42297.82916666667</v>
      </c>
      <c r="I296" s="36">
        <v>42298.826388888891</v>
      </c>
      <c r="J296" s="1" t="s">
        <v>211</v>
      </c>
      <c r="K296" s="37">
        <f t="shared" si="8"/>
        <v>0.99722222222044365</v>
      </c>
      <c r="L296" s="38">
        <f t="shared" si="9"/>
        <v>0.99722222222044365</v>
      </c>
      <c r="M296" s="166">
        <f>NETWORKDAYS.INTL(DATE(YEAR(H296),MONTH(I296),DAY(H296)),DATE(YEAR(I296),MONTH(I296),DAY(I296)),1,LISTAFERIADOS!$B$2:$B$194)</f>
        <v>2</v>
      </c>
      <c r="N296" s="170" t="str">
        <f>CONCATENATE(HOUR(Tabela132[[#This Row],[DATA INICIO]]),":",MINUTE(Tabela132[[#This Row],[DATA INICIO]]))</f>
        <v>19:54</v>
      </c>
      <c r="P296"/>
    </row>
    <row r="297" spans="1:16" ht="25.5" customHeight="1" x14ac:dyDescent="0.25">
      <c r="A297" s="6" t="s">
        <v>278</v>
      </c>
      <c r="B297" s="33" t="s">
        <v>277</v>
      </c>
      <c r="C297" s="34" t="s">
        <v>270</v>
      </c>
      <c r="D297" s="66" t="s">
        <v>1205</v>
      </c>
      <c r="E297" s="66" t="str">
        <f>CONCATENATE(Tabela132[[#This Row],[TRAMITE_SETOR]],"_Atualiz")</f>
        <v>SECADM_Atualiz</v>
      </c>
      <c r="F297" s="35" t="s">
        <v>907</v>
      </c>
      <c r="G297" s="35"/>
      <c r="H297" s="36">
        <v>42298.826388888891</v>
      </c>
      <c r="I297" s="36">
        <v>42298.857638888891</v>
      </c>
      <c r="J297" s="1" t="s">
        <v>17</v>
      </c>
      <c r="K297" s="37">
        <f t="shared" si="8"/>
        <v>3.125E-2</v>
      </c>
      <c r="L297" s="38">
        <f t="shared" si="9"/>
        <v>3.125E-2</v>
      </c>
      <c r="M297" s="166">
        <f>NETWORKDAYS.INTL(DATE(YEAR(H297),MONTH(I297),DAY(H297)),DATE(YEAR(I297),MONTH(I297),DAY(I297)),1,LISTAFERIADOS!$B$2:$B$194)</f>
        <v>1</v>
      </c>
      <c r="N297" s="170" t="str">
        <f>CONCATENATE(HOUR(Tabela132[[#This Row],[DATA INICIO]]),":",MINUTE(Tabela132[[#This Row],[DATA INICIO]]))</f>
        <v>19:50</v>
      </c>
      <c r="P297"/>
    </row>
    <row r="298" spans="1:16" ht="25.5" customHeight="1" x14ac:dyDescent="0.25">
      <c r="A298" s="6" t="s">
        <v>278</v>
      </c>
      <c r="B298" s="33" t="s">
        <v>277</v>
      </c>
      <c r="C298" s="34" t="s">
        <v>270</v>
      </c>
      <c r="D298" s="66" t="s">
        <v>1212</v>
      </c>
      <c r="E298" s="66" t="str">
        <f>CONCATENATE(Tabela132[[#This Row],[TRAMITE_SETOR]],"_Atualiz")</f>
        <v>CPL_Atualiz</v>
      </c>
      <c r="F298" s="35" t="s">
        <v>914</v>
      </c>
      <c r="G298" s="35"/>
      <c r="H298" s="36">
        <v>42298.857638888891</v>
      </c>
      <c r="I298" s="36">
        <v>42299.811805555553</v>
      </c>
      <c r="J298" s="1" t="s">
        <v>212</v>
      </c>
      <c r="K298" s="37">
        <f t="shared" si="8"/>
        <v>0.95416666666278616</v>
      </c>
      <c r="L298" s="38">
        <f t="shared" si="9"/>
        <v>0.95416666666278616</v>
      </c>
      <c r="M298" s="166">
        <f>NETWORKDAYS.INTL(DATE(YEAR(H298),MONTH(I298),DAY(H298)),DATE(YEAR(I298),MONTH(I298),DAY(I298)),1,LISTAFERIADOS!$B$2:$B$194)</f>
        <v>2</v>
      </c>
      <c r="N298" s="170" t="str">
        <f>CONCATENATE(HOUR(Tabela132[[#This Row],[DATA INICIO]]),":",MINUTE(Tabela132[[#This Row],[DATA INICIO]]))</f>
        <v>20:35</v>
      </c>
      <c r="P298"/>
    </row>
    <row r="299" spans="1:16" ht="25.5" customHeight="1" x14ac:dyDescent="0.25">
      <c r="A299" s="6" t="s">
        <v>278</v>
      </c>
      <c r="B299" s="33" t="s">
        <v>277</v>
      </c>
      <c r="C299" s="34" t="s">
        <v>270</v>
      </c>
      <c r="D299" s="66" t="s">
        <v>1213</v>
      </c>
      <c r="E299" s="66" t="str">
        <f>CONCATENATE(Tabela132[[#This Row],[TRAMITE_SETOR]],"_Atualiz")</f>
        <v>ASSDG_Atualiz</v>
      </c>
      <c r="F299" s="35" t="s">
        <v>915</v>
      </c>
      <c r="G299" s="35"/>
      <c r="H299" s="36">
        <v>42299.811805555553</v>
      </c>
      <c r="I299" s="36">
        <v>42300.681250000001</v>
      </c>
      <c r="J299" s="1" t="s">
        <v>213</v>
      </c>
      <c r="K299" s="37">
        <f t="shared" si="8"/>
        <v>0.86944444444816327</v>
      </c>
      <c r="L299" s="38">
        <f t="shared" si="9"/>
        <v>0.86944444444816327</v>
      </c>
      <c r="M299" s="166">
        <f>NETWORKDAYS.INTL(DATE(YEAR(H299),MONTH(I299),DAY(H299)),DATE(YEAR(I299),MONTH(I299),DAY(I299)),1,LISTAFERIADOS!$B$2:$B$194)</f>
        <v>2</v>
      </c>
      <c r="N299" s="170" t="str">
        <f>CONCATENATE(HOUR(Tabela132[[#This Row],[DATA INICIO]]),":",MINUTE(Tabela132[[#This Row],[DATA INICIO]]))</f>
        <v>19:29</v>
      </c>
      <c r="P299"/>
    </row>
    <row r="300" spans="1:16" ht="25.5" customHeight="1" x14ac:dyDescent="0.25">
      <c r="A300" s="6" t="s">
        <v>278</v>
      </c>
      <c r="B300" s="33" t="s">
        <v>277</v>
      </c>
      <c r="C300" s="34" t="s">
        <v>270</v>
      </c>
      <c r="D300" s="66" t="s">
        <v>1230</v>
      </c>
      <c r="E300" s="66" t="str">
        <f>CONCATENATE(Tabela132[[#This Row],[TRAMITE_SETOR]],"_Atualiz")</f>
        <v>SLIC_Atualiz</v>
      </c>
      <c r="F300" s="35" t="s">
        <v>927</v>
      </c>
      <c r="G300" s="35"/>
      <c r="H300" s="36">
        <v>42300.681250000001</v>
      </c>
      <c r="I300" s="36">
        <v>42303.686111111114</v>
      </c>
      <c r="J300" s="1" t="s">
        <v>202</v>
      </c>
      <c r="K300" s="37">
        <f t="shared" si="8"/>
        <v>3.0048611111124046</v>
      </c>
      <c r="L300" s="38">
        <f t="shared" si="9"/>
        <v>3.0048611111124046</v>
      </c>
      <c r="M300" s="166">
        <f>NETWORKDAYS.INTL(DATE(YEAR(H300),MONTH(I300),DAY(H300)),DATE(YEAR(I300),MONTH(I300),DAY(I300)),1,LISTAFERIADOS!$B$2:$B$194)</f>
        <v>2</v>
      </c>
      <c r="N300" s="170" t="str">
        <f>CONCATENATE(HOUR(Tabela132[[#This Row],[DATA INICIO]]),":",MINUTE(Tabela132[[#This Row],[DATA INICIO]]))</f>
        <v>16:21</v>
      </c>
      <c r="P300"/>
    </row>
    <row r="301" spans="1:16" ht="25.5" customHeight="1" x14ac:dyDescent="0.25">
      <c r="A301" s="6" t="s">
        <v>278</v>
      </c>
      <c r="B301" s="33" t="s">
        <v>277</v>
      </c>
      <c r="C301" s="34" t="s">
        <v>270</v>
      </c>
      <c r="D301" s="66" t="s">
        <v>1213</v>
      </c>
      <c r="E301" s="66" t="str">
        <f>CONCATENATE(Tabela132[[#This Row],[TRAMITE_SETOR]],"_Atualiz")</f>
        <v>ASSDG_Atualiz</v>
      </c>
      <c r="F301" s="35" t="s">
        <v>915</v>
      </c>
      <c r="G301" s="35"/>
      <c r="H301" s="36">
        <v>42303.686111111114</v>
      </c>
      <c r="I301" s="36">
        <v>42304.675000000003</v>
      </c>
      <c r="J301" s="1" t="s">
        <v>189</v>
      </c>
      <c r="K301" s="37">
        <f t="shared" si="8"/>
        <v>0.98888888888905058</v>
      </c>
      <c r="L301" s="38">
        <f t="shared" si="9"/>
        <v>0.98888888888905058</v>
      </c>
      <c r="M301" s="166">
        <f>NETWORKDAYS.INTL(DATE(YEAR(H301),MONTH(I301),DAY(H301)),DATE(YEAR(I301),MONTH(I301),DAY(I301)),1,LISTAFERIADOS!$B$2:$B$194)</f>
        <v>2</v>
      </c>
      <c r="N301" s="170" t="str">
        <f>CONCATENATE(HOUR(Tabela132[[#This Row],[DATA INICIO]]),":",MINUTE(Tabela132[[#This Row],[DATA INICIO]]))</f>
        <v>16:28</v>
      </c>
      <c r="P301"/>
    </row>
    <row r="302" spans="1:16" ht="25.5" customHeight="1" x14ac:dyDescent="0.25">
      <c r="A302" s="6" t="s">
        <v>278</v>
      </c>
      <c r="B302" s="33" t="s">
        <v>277</v>
      </c>
      <c r="C302" s="34" t="s">
        <v>270</v>
      </c>
      <c r="D302" s="66" t="s">
        <v>1202</v>
      </c>
      <c r="E302" s="66" t="str">
        <f>CONCATENATE(Tabela132[[#This Row],[TRAMITE_SETOR]],"_Atualiz")</f>
        <v>DG_Atualiz</v>
      </c>
      <c r="F302" s="35" t="s">
        <v>905</v>
      </c>
      <c r="G302" s="35"/>
      <c r="H302" s="36">
        <v>42304.675000000003</v>
      </c>
      <c r="I302" s="36">
        <v>42304.77847222222</v>
      </c>
      <c r="J302" s="1" t="s">
        <v>214</v>
      </c>
      <c r="K302" s="37">
        <f t="shared" si="8"/>
        <v>0.10347222221753327</v>
      </c>
      <c r="L302" s="38">
        <f t="shared" si="9"/>
        <v>0.10347222221753327</v>
      </c>
      <c r="M302" s="166">
        <f>NETWORKDAYS.INTL(DATE(YEAR(H302),MONTH(I302),DAY(H302)),DATE(YEAR(I302),MONTH(I302),DAY(I302)),1,LISTAFERIADOS!$B$2:$B$194)</f>
        <v>1</v>
      </c>
      <c r="N302" s="170" t="str">
        <f>CONCATENATE(HOUR(Tabela132[[#This Row],[DATA INICIO]]),":",MINUTE(Tabela132[[#This Row],[DATA INICIO]]))</f>
        <v>16:12</v>
      </c>
      <c r="P302"/>
    </row>
    <row r="303" spans="1:16" ht="25.5" customHeight="1" x14ac:dyDescent="0.25">
      <c r="A303" s="6" t="s">
        <v>278</v>
      </c>
      <c r="B303" s="33" t="s">
        <v>277</v>
      </c>
      <c r="C303" s="34" t="s">
        <v>270</v>
      </c>
      <c r="D303" s="66" t="s">
        <v>1230</v>
      </c>
      <c r="E303" s="66" t="str">
        <f>CONCATENATE(Tabela132[[#This Row],[TRAMITE_SETOR]],"_Atualiz")</f>
        <v>SLIC_Atualiz</v>
      </c>
      <c r="F303" s="35" t="s">
        <v>927</v>
      </c>
      <c r="G303" s="35"/>
      <c r="H303" s="36">
        <v>42304.77847222222</v>
      </c>
      <c r="I303" s="36">
        <v>42305.468055555553</v>
      </c>
      <c r="J303" s="1" t="s">
        <v>215</v>
      </c>
      <c r="K303" s="37">
        <f t="shared" si="8"/>
        <v>0.68958333333284827</v>
      </c>
      <c r="L303" s="38">
        <f t="shared" si="9"/>
        <v>0.68958333333284827</v>
      </c>
      <c r="M303" s="166">
        <f>NETWORKDAYS.INTL(DATE(YEAR(H303),MONTH(I303),DAY(H303)),DATE(YEAR(I303),MONTH(I303),DAY(I303)),1,LISTAFERIADOS!$B$2:$B$194)</f>
        <v>2</v>
      </c>
      <c r="N303" s="170" t="str">
        <f>CONCATENATE(HOUR(Tabela132[[#This Row],[DATA INICIO]]),":",MINUTE(Tabela132[[#This Row],[DATA INICIO]]))</f>
        <v>18:41</v>
      </c>
      <c r="P303"/>
    </row>
    <row r="304" spans="1:16" ht="25.5" customHeight="1" x14ac:dyDescent="0.25">
      <c r="A304" s="6" t="s">
        <v>278</v>
      </c>
      <c r="B304" s="33" t="s">
        <v>277</v>
      </c>
      <c r="C304" s="34" t="s">
        <v>270</v>
      </c>
      <c r="D304" s="66" t="s">
        <v>1212</v>
      </c>
      <c r="E304" s="66" t="str">
        <f>CONCATENATE(Tabela132[[#This Row],[TRAMITE_SETOR]],"_Atualiz")</f>
        <v>CPL_Atualiz</v>
      </c>
      <c r="F304" s="35" t="s">
        <v>914</v>
      </c>
      <c r="G304" s="35"/>
      <c r="H304" s="36">
        <v>42305.468055555553</v>
      </c>
      <c r="I304" s="36">
        <v>42305.589583333334</v>
      </c>
      <c r="J304" s="1" t="s">
        <v>216</v>
      </c>
      <c r="K304" s="37">
        <f t="shared" si="8"/>
        <v>0.12152777778101154</v>
      </c>
      <c r="L304" s="38">
        <f t="shared" si="9"/>
        <v>0.12152777778101154</v>
      </c>
      <c r="M304" s="166">
        <f>NETWORKDAYS.INTL(DATE(YEAR(H304),MONTH(I304),DAY(H304)),DATE(YEAR(I304),MONTH(I304),DAY(I304)),1,LISTAFERIADOS!$B$2:$B$194)</f>
        <v>1</v>
      </c>
      <c r="N304" s="170" t="str">
        <f>CONCATENATE(HOUR(Tabela132[[#This Row],[DATA INICIO]]),":",MINUTE(Tabela132[[#This Row],[DATA INICIO]]))</f>
        <v>11:14</v>
      </c>
      <c r="P304"/>
    </row>
    <row r="305" spans="1:16" ht="25.5" customHeight="1" x14ac:dyDescent="0.25">
      <c r="A305" s="6" t="s">
        <v>278</v>
      </c>
      <c r="B305" s="33" t="s">
        <v>277</v>
      </c>
      <c r="C305" s="34" t="s">
        <v>270</v>
      </c>
      <c r="D305" s="66" t="s">
        <v>1230</v>
      </c>
      <c r="E305" s="66" t="str">
        <f>CONCATENATE(Tabela132[[#This Row],[TRAMITE_SETOR]],"_Atualiz")</f>
        <v>SLIC_Atualiz</v>
      </c>
      <c r="F305" s="35" t="s">
        <v>927</v>
      </c>
      <c r="G305" s="35"/>
      <c r="H305" s="36">
        <v>42305.589583333334</v>
      </c>
      <c r="I305" s="36">
        <v>42311.688888888886</v>
      </c>
      <c r="J305" s="1" t="s">
        <v>180</v>
      </c>
      <c r="K305" s="37">
        <f t="shared" si="8"/>
        <v>6.0993055555518367</v>
      </c>
      <c r="L305" s="38">
        <f t="shared" si="9"/>
        <v>6.0993055555518367</v>
      </c>
      <c r="M305" s="166">
        <f>NETWORKDAYS.INTL(DATE(YEAR(H305),MONTH(I305),DAY(H305)),DATE(YEAR(I305),MONTH(I305),DAY(I305)),1,LISTAFERIADOS!$B$2:$B$194)</f>
        <v>-19</v>
      </c>
      <c r="N305" s="170" t="str">
        <f>CONCATENATE(HOUR(Tabela132[[#This Row],[DATA INICIO]]),":",MINUTE(Tabela132[[#This Row],[DATA INICIO]]))</f>
        <v>14:9</v>
      </c>
      <c r="P305"/>
    </row>
    <row r="306" spans="1:16" ht="25.5" customHeight="1" x14ac:dyDescent="0.25">
      <c r="A306" s="6" t="s">
        <v>278</v>
      </c>
      <c r="B306" s="33" t="s">
        <v>277</v>
      </c>
      <c r="C306" s="34" t="s">
        <v>270</v>
      </c>
      <c r="D306" s="66" t="s">
        <v>1212</v>
      </c>
      <c r="E306" s="66" t="str">
        <f>CONCATENATE(Tabela132[[#This Row],[TRAMITE_SETOR]],"_Atualiz")</f>
        <v>CPL_Atualiz</v>
      </c>
      <c r="F306" s="35" t="s">
        <v>914</v>
      </c>
      <c r="G306" s="35"/>
      <c r="H306" s="36">
        <v>42311.688888888886</v>
      </c>
      <c r="I306" s="36">
        <v>42318.744444444441</v>
      </c>
      <c r="J306" s="1" t="s">
        <v>217</v>
      </c>
      <c r="K306" s="37">
        <f t="shared" si="8"/>
        <v>7.0555555555547471</v>
      </c>
      <c r="L306" s="38">
        <f t="shared" si="9"/>
        <v>7.0555555555547471</v>
      </c>
      <c r="M306" s="166">
        <f>NETWORKDAYS.INTL(DATE(YEAR(H306),MONTH(I306),DAY(H306)),DATE(YEAR(I306),MONTH(I306),DAY(I306)),1,LISTAFERIADOS!$B$2:$B$194)</f>
        <v>6</v>
      </c>
      <c r="N306" s="170" t="str">
        <f>CONCATENATE(HOUR(Tabela132[[#This Row],[DATA INICIO]]),":",MINUTE(Tabela132[[#This Row],[DATA INICIO]]))</f>
        <v>16:32</v>
      </c>
      <c r="P306"/>
    </row>
    <row r="307" spans="1:16" ht="25.5" customHeight="1" x14ac:dyDescent="0.25">
      <c r="A307" s="6" t="s">
        <v>278</v>
      </c>
      <c r="B307" s="33" t="s">
        <v>277</v>
      </c>
      <c r="C307" s="34" t="s">
        <v>270</v>
      </c>
      <c r="D307" s="66" t="s">
        <v>1204</v>
      </c>
      <c r="E307" s="66" t="str">
        <f>CONCATENATE(Tabela132[[#This Row],[TRAMITE_SETOR]],"_Atualiz")</f>
        <v>CIP_Atualiz</v>
      </c>
      <c r="F307" s="35" t="s">
        <v>884</v>
      </c>
      <c r="G307" s="90" t="s">
        <v>1105</v>
      </c>
      <c r="H307" s="36">
        <v>42318.744444444441</v>
      </c>
      <c r="I307" s="36">
        <v>42319.698611111111</v>
      </c>
      <c r="J307" s="1" t="s">
        <v>36</v>
      </c>
      <c r="K307" s="37">
        <f t="shared" si="8"/>
        <v>0.95416666667006211</v>
      </c>
      <c r="L307" s="38">
        <f t="shared" si="9"/>
        <v>0.95416666667006211</v>
      </c>
      <c r="M307" s="166">
        <f>NETWORKDAYS.INTL(DATE(YEAR(H307),MONTH(I307),DAY(H307)),DATE(YEAR(I307),MONTH(I307),DAY(I307)),1,LISTAFERIADOS!$B$2:$B$194)</f>
        <v>2</v>
      </c>
      <c r="N307" s="170" t="str">
        <f>CONCATENATE(HOUR(Tabela132[[#This Row],[DATA INICIO]]),":",MINUTE(Tabela132[[#This Row],[DATA INICIO]]))</f>
        <v>17:52</v>
      </c>
      <c r="P307"/>
    </row>
    <row r="308" spans="1:16" ht="25.5" customHeight="1" x14ac:dyDescent="0.25">
      <c r="A308" s="6" t="s">
        <v>278</v>
      </c>
      <c r="B308" s="33" t="s">
        <v>277</v>
      </c>
      <c r="C308" s="34" t="s">
        <v>270</v>
      </c>
      <c r="D308" s="66" t="s">
        <v>1212</v>
      </c>
      <c r="E308" s="66" t="str">
        <f>CONCATENATE(Tabela132[[#This Row],[TRAMITE_SETOR]],"_Atualiz")</f>
        <v>CPL_Atualiz</v>
      </c>
      <c r="F308" s="35" t="s">
        <v>914</v>
      </c>
      <c r="G308" s="35"/>
      <c r="H308" s="36">
        <v>42319.698611111111</v>
      </c>
      <c r="I308" s="36">
        <v>42320.713888888888</v>
      </c>
      <c r="J308" s="1" t="s">
        <v>88</v>
      </c>
      <c r="K308" s="37">
        <f t="shared" si="8"/>
        <v>1.015277777776646</v>
      </c>
      <c r="L308" s="38">
        <f t="shared" si="9"/>
        <v>1.015277777776646</v>
      </c>
      <c r="M308" s="166">
        <f>NETWORKDAYS.INTL(DATE(YEAR(H308),MONTH(I308),DAY(H308)),DATE(YEAR(I308),MONTH(I308),DAY(I308)),1,LISTAFERIADOS!$B$2:$B$194)</f>
        <v>2</v>
      </c>
      <c r="N308" s="170" t="str">
        <f>CONCATENATE(HOUR(Tabela132[[#This Row],[DATA INICIO]]),":",MINUTE(Tabela132[[#This Row],[DATA INICIO]]))</f>
        <v>16:46</v>
      </c>
      <c r="P308"/>
    </row>
    <row r="309" spans="1:16" ht="25.5" customHeight="1" x14ac:dyDescent="0.25">
      <c r="A309" s="6" t="s">
        <v>278</v>
      </c>
      <c r="B309" s="33" t="s">
        <v>277</v>
      </c>
      <c r="C309" s="34" t="s">
        <v>270</v>
      </c>
      <c r="D309" s="66" t="s">
        <v>1213</v>
      </c>
      <c r="E309" s="66" t="str">
        <f>CONCATENATE(Tabela132[[#This Row],[TRAMITE_SETOR]],"_Atualiz")</f>
        <v>ASSDG_Atualiz</v>
      </c>
      <c r="F309" s="35" t="s">
        <v>915</v>
      </c>
      <c r="G309" s="35"/>
      <c r="H309" s="36">
        <v>42320.713888888888</v>
      </c>
      <c r="I309" s="36">
        <v>42320.770138888889</v>
      </c>
      <c r="J309" s="1" t="s">
        <v>218</v>
      </c>
      <c r="K309" s="37">
        <f t="shared" si="8"/>
        <v>5.6250000001455192E-2</v>
      </c>
      <c r="L309" s="38">
        <f t="shared" si="9"/>
        <v>5.6250000001455192E-2</v>
      </c>
      <c r="M309" s="166">
        <f>NETWORKDAYS.INTL(DATE(YEAR(H309),MONTH(I309),DAY(H309)),DATE(YEAR(I309),MONTH(I309),DAY(I309)),1,LISTAFERIADOS!$B$2:$B$194)</f>
        <v>1</v>
      </c>
      <c r="N309" s="170" t="str">
        <f>CONCATENATE(HOUR(Tabela132[[#This Row],[DATA INICIO]]),":",MINUTE(Tabela132[[#This Row],[DATA INICIO]]))</f>
        <v>17:8</v>
      </c>
      <c r="P309"/>
    </row>
    <row r="310" spans="1:16" ht="25.5" customHeight="1" x14ac:dyDescent="0.25">
      <c r="A310" s="6" t="s">
        <v>278</v>
      </c>
      <c r="B310" s="33" t="s">
        <v>277</v>
      </c>
      <c r="C310" s="34" t="s">
        <v>270</v>
      </c>
      <c r="D310" s="66" t="s">
        <v>1202</v>
      </c>
      <c r="E310" s="66" t="str">
        <f>CONCATENATE(Tabela132[[#This Row],[TRAMITE_SETOR]],"_Atualiz")</f>
        <v>DG_Atualiz</v>
      </c>
      <c r="F310" s="35" t="s">
        <v>905</v>
      </c>
      <c r="G310" s="35"/>
      <c r="H310" s="36">
        <v>42320.770138888889</v>
      </c>
      <c r="I310" s="36">
        <v>42320.774305555555</v>
      </c>
      <c r="J310" s="1" t="s">
        <v>56</v>
      </c>
      <c r="K310" s="37">
        <f t="shared" si="8"/>
        <v>4.166666665696539E-3</v>
      </c>
      <c r="L310" s="38">
        <f t="shared" si="9"/>
        <v>4.166666665696539E-3</v>
      </c>
      <c r="M310" s="166">
        <f>NETWORKDAYS.INTL(DATE(YEAR(H310),MONTH(I310),DAY(H310)),DATE(YEAR(I310),MONTH(I310),DAY(I310)),1,LISTAFERIADOS!$B$2:$B$194)</f>
        <v>1</v>
      </c>
      <c r="N310" s="170" t="str">
        <f>CONCATENATE(HOUR(Tabela132[[#This Row],[DATA INICIO]]),":",MINUTE(Tabela132[[#This Row],[DATA INICIO]]))</f>
        <v>18:29</v>
      </c>
      <c r="P310"/>
    </row>
    <row r="311" spans="1:16" ht="25.5" customHeight="1" x14ac:dyDescent="0.25">
      <c r="A311" s="6" t="s">
        <v>278</v>
      </c>
      <c r="B311" s="33" t="s">
        <v>277</v>
      </c>
      <c r="C311" s="34" t="s">
        <v>270</v>
      </c>
      <c r="D311" s="66" t="s">
        <v>1212</v>
      </c>
      <c r="E311" s="66" t="str">
        <f>CONCATENATE(Tabela132[[#This Row],[TRAMITE_SETOR]],"_Atualiz")</f>
        <v>CPL_Atualiz</v>
      </c>
      <c r="F311" s="35" t="s">
        <v>914</v>
      </c>
      <c r="G311" s="35"/>
      <c r="H311" s="36">
        <v>42320.774305555555</v>
      </c>
      <c r="I311" s="36">
        <v>42320.813888888886</v>
      </c>
      <c r="J311" s="1" t="s">
        <v>219</v>
      </c>
      <c r="K311" s="37">
        <f t="shared" si="8"/>
        <v>3.9583333331393078E-2</v>
      </c>
      <c r="L311" s="38">
        <f t="shared" si="9"/>
        <v>3.9583333331393078E-2</v>
      </c>
      <c r="M311" s="166">
        <f>NETWORKDAYS.INTL(DATE(YEAR(H311),MONTH(I311),DAY(H311)),DATE(YEAR(I311),MONTH(I311),DAY(I311)),1,LISTAFERIADOS!$B$2:$B$194)</f>
        <v>1</v>
      </c>
      <c r="N311" s="170" t="str">
        <f>CONCATENATE(HOUR(Tabela132[[#This Row],[DATA INICIO]]),":",MINUTE(Tabela132[[#This Row],[DATA INICIO]]))</f>
        <v>18:35</v>
      </c>
      <c r="P311"/>
    </row>
    <row r="312" spans="1:16" ht="25.5" customHeight="1" x14ac:dyDescent="0.25">
      <c r="A312" s="6" t="s">
        <v>278</v>
      </c>
      <c r="B312" s="33" t="s">
        <v>277</v>
      </c>
      <c r="C312" s="34" t="s">
        <v>270</v>
      </c>
      <c r="D312" s="66" t="s">
        <v>1230</v>
      </c>
      <c r="E312" s="66" t="str">
        <f>CONCATENATE(Tabela132[[#This Row],[TRAMITE_SETOR]],"_Atualiz")</f>
        <v>SLIC_Atualiz</v>
      </c>
      <c r="F312" s="35" t="s">
        <v>927</v>
      </c>
      <c r="G312" s="35"/>
      <c r="H312" s="36">
        <v>42320.813888888886</v>
      </c>
      <c r="I312" s="36">
        <v>42321.597222222219</v>
      </c>
      <c r="J312" s="1" t="s">
        <v>220</v>
      </c>
      <c r="K312" s="37">
        <f t="shared" si="8"/>
        <v>0.78333333333284827</v>
      </c>
      <c r="L312" s="38">
        <f t="shared" si="9"/>
        <v>0.78333333333284827</v>
      </c>
      <c r="M312" s="166">
        <f>NETWORKDAYS.INTL(DATE(YEAR(H312),MONTH(I312),DAY(H312)),DATE(YEAR(I312),MONTH(I312),DAY(I312)),1,LISTAFERIADOS!$B$2:$B$194)</f>
        <v>2</v>
      </c>
      <c r="N312" s="170" t="str">
        <f>CONCATENATE(HOUR(Tabela132[[#This Row],[DATA INICIO]]),":",MINUTE(Tabela132[[#This Row],[DATA INICIO]]))</f>
        <v>19:32</v>
      </c>
      <c r="P312"/>
    </row>
    <row r="313" spans="1:16" ht="25.5" customHeight="1" x14ac:dyDescent="0.25">
      <c r="A313" s="6" t="s">
        <v>278</v>
      </c>
      <c r="B313" s="33" t="s">
        <v>277</v>
      </c>
      <c r="C313" s="34" t="s">
        <v>270</v>
      </c>
      <c r="D313" s="66" t="s">
        <v>1212</v>
      </c>
      <c r="E313" s="66" t="str">
        <f>CONCATENATE(Tabela132[[#This Row],[TRAMITE_SETOR]],"_Atualiz")</f>
        <v>CPL_Atualiz</v>
      </c>
      <c r="F313" s="35" t="s">
        <v>914</v>
      </c>
      <c r="G313" s="35"/>
      <c r="H313" s="36">
        <v>42321.597222222219</v>
      </c>
      <c r="I313" s="36">
        <v>42321.640972222223</v>
      </c>
      <c r="J313" s="1" t="s">
        <v>221</v>
      </c>
      <c r="K313" s="37">
        <f t="shared" si="8"/>
        <v>4.3750000004365575E-2</v>
      </c>
      <c r="L313" s="38">
        <f t="shared" si="9"/>
        <v>4.3750000004365575E-2</v>
      </c>
      <c r="M313" s="166">
        <f>NETWORKDAYS.INTL(DATE(YEAR(H313),MONTH(I313),DAY(H313)),DATE(YEAR(I313),MONTH(I313),DAY(I313)),1,LISTAFERIADOS!$B$2:$B$194)</f>
        <v>1</v>
      </c>
      <c r="N313" s="170" t="str">
        <f>CONCATENATE(HOUR(Tabela132[[#This Row],[DATA INICIO]]),":",MINUTE(Tabela132[[#This Row],[DATA INICIO]]))</f>
        <v>14:20</v>
      </c>
      <c r="P313"/>
    </row>
    <row r="314" spans="1:16" ht="25.5" customHeight="1" x14ac:dyDescent="0.25">
      <c r="A314" s="6" t="s">
        <v>278</v>
      </c>
      <c r="B314" s="33" t="s">
        <v>277</v>
      </c>
      <c r="C314" s="34" t="s">
        <v>270</v>
      </c>
      <c r="D314" s="66" t="s">
        <v>1230</v>
      </c>
      <c r="E314" s="66" t="str">
        <f>CONCATENATE(Tabela132[[#This Row],[TRAMITE_SETOR]],"_Atualiz")</f>
        <v>SLIC_Atualiz</v>
      </c>
      <c r="F314" s="35" t="s">
        <v>927</v>
      </c>
      <c r="G314" s="35"/>
      <c r="H314" s="36">
        <v>42321.640972222223</v>
      </c>
      <c r="I314" s="36">
        <v>42324.747916666667</v>
      </c>
      <c r="J314" s="1" t="s">
        <v>180</v>
      </c>
      <c r="K314" s="37">
        <f t="shared" si="8"/>
        <v>3.1069444444437977</v>
      </c>
      <c r="L314" s="38">
        <f t="shared" si="9"/>
        <v>3.1069444444437977</v>
      </c>
      <c r="M314" s="166">
        <f>NETWORKDAYS.INTL(DATE(YEAR(H314),MONTH(I314),DAY(H314)),DATE(YEAR(I314),MONTH(I314),DAY(I314)),1,LISTAFERIADOS!$B$2:$B$194)</f>
        <v>2</v>
      </c>
      <c r="N314" s="170" t="str">
        <f>CONCATENATE(HOUR(Tabela132[[#This Row],[DATA INICIO]]),":",MINUTE(Tabela132[[#This Row],[DATA INICIO]]))</f>
        <v>15:23</v>
      </c>
      <c r="P314"/>
    </row>
    <row r="315" spans="1:16" ht="25.5" customHeight="1" x14ac:dyDescent="0.25">
      <c r="A315" s="6" t="s">
        <v>278</v>
      </c>
      <c r="B315" s="33" t="s">
        <v>277</v>
      </c>
      <c r="C315" s="34" t="s">
        <v>270</v>
      </c>
      <c r="D315" s="66" t="s">
        <v>1212</v>
      </c>
      <c r="E315" s="66" t="str">
        <f>CONCATENATE(Tabela132[[#This Row],[TRAMITE_SETOR]],"_Atualiz")</f>
        <v>CPL_Atualiz</v>
      </c>
      <c r="F315" s="35" t="s">
        <v>914</v>
      </c>
      <c r="G315" s="35"/>
      <c r="H315" s="36">
        <v>42324.747916666667</v>
      </c>
      <c r="I315" s="36">
        <v>42355.612500000003</v>
      </c>
      <c r="J315" s="1" t="s">
        <v>222</v>
      </c>
      <c r="K315" s="37">
        <f t="shared" si="8"/>
        <v>30.864583333335759</v>
      </c>
      <c r="L315" s="38">
        <f t="shared" si="9"/>
        <v>30.864583333335759</v>
      </c>
      <c r="M315" s="166">
        <f>NETWORKDAYS.INTL(DATE(YEAR(H315),MONTH(I315),DAY(H315)),DATE(YEAR(I315),MONTH(I315),DAY(I315)),1,LISTAFERIADOS!$B$2:$B$194)</f>
        <v>2</v>
      </c>
      <c r="N315" s="170" t="str">
        <f>CONCATENATE(HOUR(Tabela132[[#This Row],[DATA INICIO]]),":",MINUTE(Tabela132[[#This Row],[DATA INICIO]]))</f>
        <v>17:57</v>
      </c>
      <c r="P315"/>
    </row>
    <row r="316" spans="1:16" ht="25.5" customHeight="1" x14ac:dyDescent="0.25">
      <c r="A316" s="6" t="s">
        <v>278</v>
      </c>
      <c r="B316" s="33" t="s">
        <v>277</v>
      </c>
      <c r="C316" s="34" t="s">
        <v>270</v>
      </c>
      <c r="D316" s="66" t="s">
        <v>1213</v>
      </c>
      <c r="E316" s="66" t="str">
        <f>CONCATENATE(Tabela132[[#This Row],[TRAMITE_SETOR]],"_Atualiz")</f>
        <v>ASSDG_Atualiz</v>
      </c>
      <c r="F316" s="35" t="s">
        <v>915</v>
      </c>
      <c r="G316" s="35"/>
      <c r="H316" s="36">
        <v>42355.612500000003</v>
      </c>
      <c r="I316" s="36">
        <v>42355.78125</v>
      </c>
      <c r="J316" s="1" t="s">
        <v>223</v>
      </c>
      <c r="K316" s="37">
        <f t="shared" si="8"/>
        <v>0.16874999999708962</v>
      </c>
      <c r="L316" s="38">
        <f t="shared" si="9"/>
        <v>0.16874999999708962</v>
      </c>
      <c r="M316" s="166">
        <f>NETWORKDAYS.INTL(DATE(YEAR(H316),MONTH(I316),DAY(H316)),DATE(YEAR(I316),MONTH(I316),DAY(I316)),1,LISTAFERIADOS!$B$2:$B$194)</f>
        <v>1</v>
      </c>
      <c r="N316" s="170" t="str">
        <f>CONCATENATE(HOUR(Tabela132[[#This Row],[DATA INICIO]]),":",MINUTE(Tabela132[[#This Row],[DATA INICIO]]))</f>
        <v>14:42</v>
      </c>
      <c r="P316"/>
    </row>
    <row r="317" spans="1:16" ht="25.5" customHeight="1" x14ac:dyDescent="0.25">
      <c r="A317" s="6" t="s">
        <v>278</v>
      </c>
      <c r="B317" s="33" t="s">
        <v>277</v>
      </c>
      <c r="C317" s="34" t="s">
        <v>270</v>
      </c>
      <c r="D317" s="66" t="s">
        <v>1202</v>
      </c>
      <c r="E317" s="66" t="str">
        <f>CONCATENATE(Tabela132[[#This Row],[TRAMITE_SETOR]],"_Atualiz")</f>
        <v>DG_Atualiz</v>
      </c>
      <c r="F317" s="35" t="s">
        <v>905</v>
      </c>
      <c r="G317" s="35"/>
      <c r="H317" s="36">
        <v>42355.78125</v>
      </c>
      <c r="I317" s="36">
        <v>42355.793749999997</v>
      </c>
      <c r="J317" s="1" t="s">
        <v>224</v>
      </c>
      <c r="K317" s="37">
        <f t="shared" si="8"/>
        <v>1.2499999997089617E-2</v>
      </c>
      <c r="L317" s="38">
        <f t="shared" si="9"/>
        <v>1.2499999997089617E-2</v>
      </c>
      <c r="M317" s="166">
        <f>NETWORKDAYS.INTL(DATE(YEAR(H317),MONTH(I317),DAY(H317)),DATE(YEAR(I317),MONTH(I317),DAY(I317)),1,LISTAFERIADOS!$B$2:$B$194)</f>
        <v>1</v>
      </c>
      <c r="N317" s="170" t="str">
        <f>CONCATENATE(HOUR(Tabela132[[#This Row],[DATA INICIO]]),":",MINUTE(Tabela132[[#This Row],[DATA INICIO]]))</f>
        <v>18:45</v>
      </c>
      <c r="P317"/>
    </row>
    <row r="318" spans="1:16" ht="25.5" customHeight="1" x14ac:dyDescent="0.25">
      <c r="A318" s="6" t="s">
        <v>278</v>
      </c>
      <c r="B318" s="33" t="s">
        <v>277</v>
      </c>
      <c r="C318" s="34" t="s">
        <v>270</v>
      </c>
      <c r="D318" s="66" t="s">
        <v>1212</v>
      </c>
      <c r="E318" s="66" t="str">
        <f>CONCATENATE(Tabela132[[#This Row],[TRAMITE_SETOR]],"_Atualiz")</f>
        <v>CPL_Atualiz</v>
      </c>
      <c r="F318" s="35" t="s">
        <v>914</v>
      </c>
      <c r="G318" s="35"/>
      <c r="H318" s="36">
        <v>42355.793749999997</v>
      </c>
      <c r="I318" s="36">
        <v>42360.472222222219</v>
      </c>
      <c r="J318" s="1" t="s">
        <v>225</v>
      </c>
      <c r="K318" s="37">
        <f t="shared" si="8"/>
        <v>4.6784722222218988</v>
      </c>
      <c r="L318" s="38">
        <f t="shared" si="9"/>
        <v>4.6784722222218988</v>
      </c>
      <c r="M318" s="166">
        <f>NETWORKDAYS.INTL(DATE(YEAR(H318),MONTH(I318),DAY(H318)),DATE(YEAR(I318),MONTH(I318),DAY(I318)),1,LISTAFERIADOS!$B$2:$B$194)</f>
        <v>2</v>
      </c>
      <c r="N318" s="170" t="str">
        <f>CONCATENATE(HOUR(Tabela132[[#This Row],[DATA INICIO]]),":",MINUTE(Tabela132[[#This Row],[DATA INICIO]]))</f>
        <v>19:3</v>
      </c>
      <c r="P318"/>
    </row>
    <row r="319" spans="1:16" ht="25.5" customHeight="1" x14ac:dyDescent="0.25">
      <c r="A319" s="6" t="s">
        <v>278</v>
      </c>
      <c r="B319" s="33" t="s">
        <v>277</v>
      </c>
      <c r="C319" s="34" t="s">
        <v>270</v>
      </c>
      <c r="D319" s="66" t="s">
        <v>1213</v>
      </c>
      <c r="E319" s="66" t="str">
        <f>CONCATENATE(Tabela132[[#This Row],[TRAMITE_SETOR]],"_Atualiz")</f>
        <v>ASSDG_Atualiz</v>
      </c>
      <c r="F319" s="35" t="s">
        <v>915</v>
      </c>
      <c r="G319" s="35"/>
      <c r="H319" s="36">
        <v>42360.472222222219</v>
      </c>
      <c r="I319" s="36">
        <v>42360.655555555553</v>
      </c>
      <c r="J319" s="1" t="s">
        <v>226</v>
      </c>
      <c r="K319" s="37">
        <f t="shared" si="8"/>
        <v>0.18333333333430346</v>
      </c>
      <c r="L319" s="38">
        <f t="shared" si="9"/>
        <v>0.18333333333430346</v>
      </c>
      <c r="M319" s="166">
        <f>NETWORKDAYS.INTL(DATE(YEAR(H319),MONTH(I319),DAY(H319)),DATE(YEAR(I319),MONTH(I319),DAY(I319)),1,LISTAFERIADOS!$B$2:$B$194)</f>
        <v>0</v>
      </c>
      <c r="N319" s="170" t="str">
        <f>CONCATENATE(HOUR(Tabela132[[#This Row],[DATA INICIO]]),":",MINUTE(Tabela132[[#This Row],[DATA INICIO]]))</f>
        <v>11:20</v>
      </c>
      <c r="P319"/>
    </row>
    <row r="320" spans="1:16" ht="25.5" customHeight="1" x14ac:dyDescent="0.25">
      <c r="A320" s="6" t="s">
        <v>278</v>
      </c>
      <c r="B320" s="33" t="s">
        <v>277</v>
      </c>
      <c r="C320" s="34" t="s">
        <v>270</v>
      </c>
      <c r="D320" s="66" t="s">
        <v>1202</v>
      </c>
      <c r="E320" s="66" t="str">
        <f>CONCATENATE(Tabela132[[#This Row],[TRAMITE_SETOR]],"_Atualiz")</f>
        <v>DG_Atualiz</v>
      </c>
      <c r="F320" s="35" t="s">
        <v>905</v>
      </c>
      <c r="G320" s="35"/>
      <c r="H320" s="36">
        <v>42360.655555555553</v>
      </c>
      <c r="I320" s="36">
        <v>42360.770833333336</v>
      </c>
      <c r="J320" s="1" t="s">
        <v>227</v>
      </c>
      <c r="K320" s="37">
        <f t="shared" si="8"/>
        <v>0.11527777778246673</v>
      </c>
      <c r="L320" s="38">
        <f t="shared" si="9"/>
        <v>0.11527777778246673</v>
      </c>
      <c r="M320" s="166">
        <f>NETWORKDAYS.INTL(DATE(YEAR(H320),MONTH(I320),DAY(H320)),DATE(YEAR(I320),MONTH(I320),DAY(I320)),1,LISTAFERIADOS!$B$2:$B$194)</f>
        <v>0</v>
      </c>
      <c r="N320" s="170" t="str">
        <f>CONCATENATE(HOUR(Tabela132[[#This Row],[DATA INICIO]]),":",MINUTE(Tabela132[[#This Row],[DATA INICIO]]))</f>
        <v>15:44</v>
      </c>
      <c r="P320"/>
    </row>
    <row r="321" spans="1:16" ht="25.5" customHeight="1" x14ac:dyDescent="0.25">
      <c r="A321" s="6" t="s">
        <v>278</v>
      </c>
      <c r="B321" s="33" t="s">
        <v>277</v>
      </c>
      <c r="C321" s="34" t="s">
        <v>270</v>
      </c>
      <c r="D321" s="66" t="s">
        <v>1207</v>
      </c>
      <c r="E321" s="66" t="str">
        <f>CONCATENATE(Tabela132[[#This Row],[TRAMITE_SETOR]],"_Atualiz")</f>
        <v>CO_Atualiz</v>
      </c>
      <c r="F321" s="35" t="s">
        <v>909</v>
      </c>
      <c r="G321" s="35"/>
      <c r="H321" s="36">
        <v>42360.770833333336</v>
      </c>
      <c r="I321" s="36">
        <v>42360.807638888888</v>
      </c>
      <c r="J321" s="1" t="s">
        <v>39</v>
      </c>
      <c r="K321" s="37">
        <f t="shared" si="8"/>
        <v>3.6805555551836733E-2</v>
      </c>
      <c r="L321" s="38">
        <f t="shared" si="9"/>
        <v>3.6805555551836733E-2</v>
      </c>
      <c r="M321" s="166">
        <f>NETWORKDAYS.INTL(DATE(YEAR(H321),MONTH(I321),DAY(H321)),DATE(YEAR(I321),MONTH(I321),DAY(I321)),1,LISTAFERIADOS!$B$2:$B$194)</f>
        <v>0</v>
      </c>
      <c r="N321" s="170" t="str">
        <f>CONCATENATE(HOUR(Tabela132[[#This Row],[DATA INICIO]]),":",MINUTE(Tabela132[[#This Row],[DATA INICIO]]))</f>
        <v>18:30</v>
      </c>
      <c r="P321"/>
    </row>
    <row r="322" spans="1:16" ht="25.5" customHeight="1" x14ac:dyDescent="0.25">
      <c r="A322" s="6" t="s">
        <v>278</v>
      </c>
      <c r="B322" s="33" t="s">
        <v>277</v>
      </c>
      <c r="C322" s="34" t="s">
        <v>270</v>
      </c>
      <c r="D322" s="66" t="s">
        <v>1214</v>
      </c>
      <c r="E322" s="66" t="str">
        <f>CONCATENATE(Tabela132[[#This Row],[TRAMITE_SETOR]],"_Atualiz")</f>
        <v>ACO_Atualiz</v>
      </c>
      <c r="F322" s="35" t="s">
        <v>916</v>
      </c>
      <c r="G322" s="35"/>
      <c r="H322" s="36">
        <v>42360.807638888888</v>
      </c>
      <c r="I322" s="36">
        <v>42361.59097222222</v>
      </c>
      <c r="J322" s="1" t="s">
        <v>228</v>
      </c>
      <c r="K322" s="37">
        <f t="shared" si="8"/>
        <v>0.78333333333284827</v>
      </c>
      <c r="L322" s="38">
        <f t="shared" si="9"/>
        <v>0.78333333333284827</v>
      </c>
      <c r="M322" s="166">
        <f>NETWORKDAYS.INTL(DATE(YEAR(H322),MONTH(I322),DAY(H322)),DATE(YEAR(I322),MONTH(I322),DAY(I322)),1,LISTAFERIADOS!$B$2:$B$194)</f>
        <v>0</v>
      </c>
      <c r="N322" s="170" t="str">
        <f>CONCATENATE(HOUR(Tabela132[[#This Row],[DATA INICIO]]),":",MINUTE(Tabela132[[#This Row],[DATA INICIO]]))</f>
        <v>19:23</v>
      </c>
      <c r="P322"/>
    </row>
    <row r="323" spans="1:16" ht="25.5" customHeight="1" x14ac:dyDescent="0.25">
      <c r="A323" s="6" t="s">
        <v>278</v>
      </c>
      <c r="B323" s="33" t="s">
        <v>277</v>
      </c>
      <c r="C323" s="34" t="s">
        <v>270</v>
      </c>
      <c r="D323" s="66" t="s">
        <v>1208</v>
      </c>
      <c r="E323" s="66" t="str">
        <f>CONCATENATE(Tabela132[[#This Row],[TRAMITE_SETOR]],"_Atualiz")</f>
        <v>SECOFC_Atualiz</v>
      </c>
      <c r="F323" s="35" t="s">
        <v>910</v>
      </c>
      <c r="G323" s="35"/>
      <c r="H323" s="36">
        <v>42361.59097222222</v>
      </c>
      <c r="I323" s="36">
        <v>42361.65347222222</v>
      </c>
      <c r="J323" s="1" t="s">
        <v>7</v>
      </c>
      <c r="K323" s="37">
        <f t="shared" ref="K323:K386" si="10">IF(OR(H323="-",I323="-"),0,I323-H323)</f>
        <v>6.25E-2</v>
      </c>
      <c r="L323" s="38">
        <f t="shared" ref="L323:L386" si="11">K323</f>
        <v>6.25E-2</v>
      </c>
      <c r="M323" s="166">
        <f>NETWORKDAYS.INTL(DATE(YEAR(H323),MONTH(I323),DAY(H323)),DATE(YEAR(I323),MONTH(I323),DAY(I323)),1,LISTAFERIADOS!$B$2:$B$194)</f>
        <v>0</v>
      </c>
      <c r="N323" s="170" t="str">
        <f>CONCATENATE(HOUR(Tabela132[[#This Row],[DATA INICIO]]),":",MINUTE(Tabela132[[#This Row],[DATA INICIO]]))</f>
        <v>14:11</v>
      </c>
      <c r="P323"/>
    </row>
    <row r="324" spans="1:16" ht="25.5" customHeight="1" x14ac:dyDescent="0.25">
      <c r="A324" s="6" t="s">
        <v>278</v>
      </c>
      <c r="B324" s="33" t="s">
        <v>277</v>
      </c>
      <c r="C324" s="34" t="s">
        <v>270</v>
      </c>
      <c r="D324" s="66" t="s">
        <v>1202</v>
      </c>
      <c r="E324" s="66" t="str">
        <f>CONCATENATE(Tabela132[[#This Row],[TRAMITE_SETOR]],"_Atualiz")</f>
        <v>DG_Atualiz</v>
      </c>
      <c r="F324" s="35" t="s">
        <v>905</v>
      </c>
      <c r="G324" s="35"/>
      <c r="H324" s="36">
        <v>42361.59097222222</v>
      </c>
      <c r="I324" s="36">
        <v>42361.697222222225</v>
      </c>
      <c r="J324" s="1" t="s">
        <v>7</v>
      </c>
      <c r="K324" s="37">
        <f t="shared" si="10"/>
        <v>0.10625000000436557</v>
      </c>
      <c r="L324" s="38">
        <f t="shared" si="11"/>
        <v>0.10625000000436557</v>
      </c>
      <c r="M324" s="166">
        <f>NETWORKDAYS.INTL(DATE(YEAR(H324),MONTH(I324),DAY(H324)),DATE(YEAR(I324),MONTH(I324),DAY(I324)),1,LISTAFERIADOS!$B$2:$B$194)</f>
        <v>0</v>
      </c>
      <c r="N324" s="170" t="str">
        <f>CONCATENATE(HOUR(Tabela132[[#This Row],[DATA INICIO]]),":",MINUTE(Tabela132[[#This Row],[DATA INICIO]]))</f>
        <v>14:11</v>
      </c>
      <c r="P324"/>
    </row>
    <row r="325" spans="1:16" ht="25.5" customHeight="1" x14ac:dyDescent="0.25">
      <c r="A325" s="6" t="s">
        <v>278</v>
      </c>
      <c r="B325" s="33" t="s">
        <v>277</v>
      </c>
      <c r="C325" s="34" t="s">
        <v>270</v>
      </c>
      <c r="D325" s="66" t="s">
        <v>1214</v>
      </c>
      <c r="E325" s="66" t="str">
        <f>CONCATENATE(Tabela132[[#This Row],[TRAMITE_SETOR]],"_Atualiz")</f>
        <v>ACO_Atualiz</v>
      </c>
      <c r="F325" s="35" t="s">
        <v>916</v>
      </c>
      <c r="G325" s="35"/>
      <c r="H325" s="36">
        <v>42361.697222222225</v>
      </c>
      <c r="I325" s="36">
        <v>42361.743750000001</v>
      </c>
      <c r="J325" s="1" t="s">
        <v>41</v>
      </c>
      <c r="K325" s="37">
        <f t="shared" si="10"/>
        <v>4.6527777776645962E-2</v>
      </c>
      <c r="L325" s="38">
        <f t="shared" si="11"/>
        <v>4.6527777776645962E-2</v>
      </c>
      <c r="M325" s="166">
        <f>NETWORKDAYS.INTL(DATE(YEAR(H325),MONTH(I325),DAY(H325)),DATE(YEAR(I325),MONTH(I325),DAY(I325)),1,LISTAFERIADOS!$B$2:$B$194)</f>
        <v>0</v>
      </c>
      <c r="N325" s="170" t="str">
        <f>CONCATENATE(HOUR(Tabela132[[#This Row],[DATA INICIO]]),":",MINUTE(Tabela132[[#This Row],[DATA INICIO]]))</f>
        <v>16:44</v>
      </c>
      <c r="P325"/>
    </row>
    <row r="326" spans="1:16" ht="25.5" customHeight="1" x14ac:dyDescent="0.25">
      <c r="A326" s="6" t="s">
        <v>278</v>
      </c>
      <c r="B326" s="33" t="s">
        <v>277</v>
      </c>
      <c r="C326" s="34" t="s">
        <v>270</v>
      </c>
      <c r="D326" s="66" t="s">
        <v>1215</v>
      </c>
      <c r="E326" s="66" t="str">
        <f>CONCATENATE(Tabela132[[#This Row],[TRAMITE_SETOR]],"_Atualiz")</f>
        <v>SAEO_Atualiz</v>
      </c>
      <c r="F326" s="35" t="s">
        <v>917</v>
      </c>
      <c r="G326" s="35"/>
      <c r="H326" s="36">
        <v>42361.743750000001</v>
      </c>
      <c r="I326" s="36">
        <v>42361.868055555555</v>
      </c>
      <c r="J326" s="1" t="s">
        <v>42</v>
      </c>
      <c r="K326" s="37">
        <f t="shared" si="10"/>
        <v>0.12430555555329192</v>
      </c>
      <c r="L326" s="38">
        <f t="shared" si="11"/>
        <v>0.12430555555329192</v>
      </c>
      <c r="M326" s="166">
        <f>NETWORKDAYS.INTL(DATE(YEAR(H326),MONTH(I326),DAY(H326)),DATE(YEAR(I326),MONTH(I326),DAY(I326)),1,LISTAFERIADOS!$B$2:$B$194)</f>
        <v>0</v>
      </c>
      <c r="N326" s="170" t="str">
        <f>CONCATENATE(HOUR(Tabela132[[#This Row],[DATA INICIO]]),":",MINUTE(Tabela132[[#This Row],[DATA INICIO]]))</f>
        <v>17:51</v>
      </c>
      <c r="P326"/>
    </row>
    <row r="327" spans="1:16" ht="25.5" customHeight="1" x14ac:dyDescent="0.25">
      <c r="A327" s="6" t="s">
        <v>278</v>
      </c>
      <c r="B327" s="33" t="s">
        <v>277</v>
      </c>
      <c r="C327" s="34" t="s">
        <v>270</v>
      </c>
      <c r="D327" s="66" t="s">
        <v>1211</v>
      </c>
      <c r="E327" s="66" t="str">
        <f>CONCATENATE(Tabela132[[#This Row],[TRAMITE_SETOR]],"_Atualiz")</f>
        <v>SCON_Atualiz</v>
      </c>
      <c r="F327" s="35" t="s">
        <v>913</v>
      </c>
      <c r="G327" s="35"/>
      <c r="H327" s="36">
        <v>42361.868055555555</v>
      </c>
      <c r="I327" s="36">
        <v>42388.692361111112</v>
      </c>
      <c r="J327" s="1" t="s">
        <v>229</v>
      </c>
      <c r="K327" s="37">
        <f t="shared" si="10"/>
        <v>26.824305555557657</v>
      </c>
      <c r="L327" s="38">
        <f t="shared" si="11"/>
        <v>26.824305555557657</v>
      </c>
      <c r="M327" s="166">
        <f>NETWORKDAYS.INTL(DATE(YEAR(H327),MONTH(I327),DAY(H327)),DATE(YEAR(I327),MONTH(I327),DAY(I327)),1,LISTAFERIADOS!$B$2:$B$194)</f>
        <v>230</v>
      </c>
      <c r="N327" s="170" t="str">
        <f>CONCATENATE(HOUR(Tabela132[[#This Row],[DATA INICIO]]),":",MINUTE(Tabela132[[#This Row],[DATA INICIO]]))</f>
        <v>20:50</v>
      </c>
      <c r="P327"/>
    </row>
    <row r="328" spans="1:16" ht="25.5" customHeight="1" x14ac:dyDescent="0.25">
      <c r="A328" s="6" t="s">
        <v>278</v>
      </c>
      <c r="B328" s="33" t="s">
        <v>277</v>
      </c>
      <c r="C328" s="34" t="s">
        <v>270</v>
      </c>
      <c r="D328" s="66" t="s">
        <v>1209</v>
      </c>
      <c r="E328" s="66" t="str">
        <f>CONCATENATE(Tabela132[[#This Row],[TRAMITE_SETOR]],"_Atualiz")</f>
        <v>CLC_Atualiz</v>
      </c>
      <c r="F328" s="35" t="s">
        <v>911</v>
      </c>
      <c r="G328" s="35"/>
      <c r="H328" s="36">
        <v>42388.692361111112</v>
      </c>
      <c r="I328" s="36">
        <v>42388.741666666669</v>
      </c>
      <c r="J328" s="1" t="s">
        <v>230</v>
      </c>
      <c r="K328" s="37">
        <f t="shared" si="10"/>
        <v>4.9305555556202307E-2</v>
      </c>
      <c r="L328" s="38">
        <f t="shared" si="11"/>
        <v>4.9305555556202307E-2</v>
      </c>
      <c r="M328" s="166">
        <f>NETWORKDAYS.INTL(DATE(YEAR(H328),MONTH(I328),DAY(H328)),DATE(YEAR(I328),MONTH(I328),DAY(I328)),1,LISTAFERIADOS!$B$2:$B$194)</f>
        <v>1</v>
      </c>
      <c r="N328" s="170" t="str">
        <f>CONCATENATE(HOUR(Tabela132[[#This Row],[DATA INICIO]]),":",MINUTE(Tabela132[[#This Row],[DATA INICIO]]))</f>
        <v>16:37</v>
      </c>
      <c r="P328"/>
    </row>
    <row r="329" spans="1:16" ht="25.5" customHeight="1" x14ac:dyDescent="0.25">
      <c r="A329" s="6" t="s">
        <v>278</v>
      </c>
      <c r="B329" s="33" t="s">
        <v>277</v>
      </c>
      <c r="C329" s="34" t="s">
        <v>270</v>
      </c>
      <c r="D329" s="66" t="s">
        <v>1215</v>
      </c>
      <c r="E329" s="66" t="str">
        <f>CONCATENATE(Tabela132[[#This Row],[TRAMITE_SETOR]],"_Atualiz")</f>
        <v>SAEO_Atualiz</v>
      </c>
      <c r="F329" s="35" t="s">
        <v>917</v>
      </c>
      <c r="G329" s="35"/>
      <c r="H329" s="36">
        <v>42388.741666666669</v>
      </c>
      <c r="I329" s="36">
        <v>42390.560416666667</v>
      </c>
      <c r="J329" s="1" t="s">
        <v>64</v>
      </c>
      <c r="K329" s="37">
        <f t="shared" si="10"/>
        <v>1.8187499999985448</v>
      </c>
      <c r="L329" s="38">
        <f t="shared" si="11"/>
        <v>1.8187499999985448</v>
      </c>
      <c r="M329" s="166">
        <f>NETWORKDAYS.INTL(DATE(YEAR(H329),MONTH(I329),DAY(H329)),DATE(YEAR(I329),MONTH(I329),DAY(I329)),1,LISTAFERIADOS!$B$2:$B$194)</f>
        <v>3</v>
      </c>
      <c r="N329" s="170" t="str">
        <f>CONCATENATE(HOUR(Tabela132[[#This Row],[DATA INICIO]]),":",MINUTE(Tabela132[[#This Row],[DATA INICIO]]))</f>
        <v>17:48</v>
      </c>
      <c r="P329"/>
    </row>
    <row r="330" spans="1:16" ht="25.5" customHeight="1" x14ac:dyDescent="0.25">
      <c r="A330" s="6" t="s">
        <v>278</v>
      </c>
      <c r="B330" s="33" t="s">
        <v>277</v>
      </c>
      <c r="C330" s="34" t="s">
        <v>270</v>
      </c>
      <c r="D330" s="66" t="s">
        <v>1231</v>
      </c>
      <c r="E330" s="66" t="str">
        <f>CONCATENATE(Tabela132[[#This Row],[TRAMITE_SETOR]],"_Atualiz")</f>
        <v>SMIC_Atualiz</v>
      </c>
      <c r="F330" s="35" t="s">
        <v>891</v>
      </c>
      <c r="G330" s="90" t="s">
        <v>1105</v>
      </c>
      <c r="H330" s="36">
        <v>42390.560416666667</v>
      </c>
      <c r="I330" s="36">
        <v>42391.750694444447</v>
      </c>
      <c r="J330" s="1" t="s">
        <v>26</v>
      </c>
      <c r="K330" s="37">
        <f t="shared" si="10"/>
        <v>1.1902777777795563</v>
      </c>
      <c r="L330" s="38">
        <f t="shared" si="11"/>
        <v>1.1902777777795563</v>
      </c>
      <c r="M330" s="166">
        <f>NETWORKDAYS.INTL(DATE(YEAR(H330),MONTH(I330),DAY(H330)),DATE(YEAR(I330),MONTH(I330),DAY(I330)),1,LISTAFERIADOS!$B$2:$B$194)</f>
        <v>2</v>
      </c>
      <c r="N330" s="170" t="str">
        <f>CONCATENATE(HOUR(Tabela132[[#This Row],[DATA INICIO]]),":",MINUTE(Tabela132[[#This Row],[DATA INICIO]]))</f>
        <v>13:27</v>
      </c>
      <c r="P330"/>
    </row>
    <row r="331" spans="1:16" ht="25.5" customHeight="1" x14ac:dyDescent="0.25">
      <c r="A331" s="6" t="s">
        <v>278</v>
      </c>
      <c r="B331" s="33" t="s">
        <v>277</v>
      </c>
      <c r="C331" s="34" t="s">
        <v>270</v>
      </c>
      <c r="D331" s="66" t="s">
        <v>1232</v>
      </c>
      <c r="E331" s="66" t="str">
        <f>CONCATENATE(Tabela132[[#This Row],[TRAMITE_SETOR]],"_Atualiz")</f>
        <v>SAPRE_Atualiz</v>
      </c>
      <c r="F331" s="35" t="s">
        <v>272</v>
      </c>
      <c r="G331" s="90" t="s">
        <v>1105</v>
      </c>
      <c r="H331" s="36">
        <v>42391.750694444447</v>
      </c>
      <c r="I331" s="36">
        <v>42397.703472222223</v>
      </c>
      <c r="J331" s="1" t="s">
        <v>231</v>
      </c>
      <c r="K331" s="37">
        <f t="shared" si="10"/>
        <v>5.952777777776646</v>
      </c>
      <c r="L331" s="38">
        <f t="shared" si="11"/>
        <v>5.952777777776646</v>
      </c>
      <c r="M331" s="166">
        <f>NETWORKDAYS.INTL(DATE(YEAR(H331),MONTH(I331),DAY(H331)),DATE(YEAR(I331),MONTH(I331),DAY(I331)),1,LISTAFERIADOS!$B$2:$B$194)</f>
        <v>5</v>
      </c>
      <c r="N331" s="170" t="str">
        <f>CONCATENATE(HOUR(Tabela132[[#This Row],[DATA INICIO]]),":",MINUTE(Tabela132[[#This Row],[DATA INICIO]]))</f>
        <v>18:1</v>
      </c>
      <c r="P331"/>
    </row>
    <row r="332" spans="1:16" ht="25.5" customHeight="1" x14ac:dyDescent="0.25">
      <c r="A332" s="6" t="s">
        <v>278</v>
      </c>
      <c r="B332" s="33" t="s">
        <v>277</v>
      </c>
      <c r="C332" s="34" t="s">
        <v>270</v>
      </c>
      <c r="D332" s="66" t="s">
        <v>1215</v>
      </c>
      <c r="E332" s="66" t="str">
        <f>CONCATENATE(Tabela132[[#This Row],[TRAMITE_SETOR]],"_Atualiz")</f>
        <v>SAEO_Atualiz</v>
      </c>
      <c r="F332" s="35" t="s">
        <v>917</v>
      </c>
      <c r="G332" s="35"/>
      <c r="H332" s="36">
        <v>42397.703472222223</v>
      </c>
      <c r="I332" s="36">
        <v>42397.788194444445</v>
      </c>
      <c r="J332" s="1" t="s">
        <v>232</v>
      </c>
      <c r="K332" s="37">
        <f t="shared" si="10"/>
        <v>8.4722222221898846E-2</v>
      </c>
      <c r="L332" s="38">
        <f t="shared" si="11"/>
        <v>8.4722222221898846E-2</v>
      </c>
      <c r="M332" s="166">
        <f>NETWORKDAYS.INTL(DATE(YEAR(H332),MONTH(I332),DAY(H332)),DATE(YEAR(I332),MONTH(I332),DAY(I332)),1,LISTAFERIADOS!$B$2:$B$194)</f>
        <v>1</v>
      </c>
      <c r="N332" s="170" t="str">
        <f>CONCATENATE(HOUR(Tabela132[[#This Row],[DATA INICIO]]),":",MINUTE(Tabela132[[#This Row],[DATA INICIO]]))</f>
        <v>16:53</v>
      </c>
      <c r="P332"/>
    </row>
    <row r="333" spans="1:16" ht="25.5" customHeight="1" x14ac:dyDescent="0.25">
      <c r="A333" s="6" t="s">
        <v>278</v>
      </c>
      <c r="B333" s="33" t="s">
        <v>277</v>
      </c>
      <c r="C333" s="34" t="s">
        <v>270</v>
      </c>
      <c r="D333" s="66" t="s">
        <v>1206</v>
      </c>
      <c r="E333" s="66" t="str">
        <f>CONCATENATE(Tabela132[[#This Row],[TRAMITE_SETOR]],"_Atualiz")</f>
        <v>SPO_Atualiz</v>
      </c>
      <c r="F333" s="35" t="s">
        <v>908</v>
      </c>
      <c r="G333" s="35"/>
      <c r="H333" s="36">
        <v>42397.788194444445</v>
      </c>
      <c r="I333" s="36">
        <v>42398.65625</v>
      </c>
      <c r="J333" s="1" t="s">
        <v>233</v>
      </c>
      <c r="K333" s="37">
        <f t="shared" si="10"/>
        <v>0.86805555555474712</v>
      </c>
      <c r="L333" s="38">
        <f t="shared" si="11"/>
        <v>0.86805555555474712</v>
      </c>
      <c r="M333" s="166">
        <f>NETWORKDAYS.INTL(DATE(YEAR(H333),MONTH(I333),DAY(H333)),DATE(YEAR(I333),MONTH(I333),DAY(I333)),1,LISTAFERIADOS!$B$2:$B$194)</f>
        <v>2</v>
      </c>
      <c r="N333" s="170" t="str">
        <f>CONCATENATE(HOUR(Tabela132[[#This Row],[DATA INICIO]]),":",MINUTE(Tabela132[[#This Row],[DATA INICIO]]))</f>
        <v>18:55</v>
      </c>
      <c r="P333"/>
    </row>
    <row r="334" spans="1:16" ht="25.5" customHeight="1" x14ac:dyDescent="0.25">
      <c r="A334" s="6" t="s">
        <v>278</v>
      </c>
      <c r="B334" s="33" t="s">
        <v>277</v>
      </c>
      <c r="C334" s="34" t="s">
        <v>270</v>
      </c>
      <c r="D334" s="66" t="s">
        <v>1207</v>
      </c>
      <c r="E334" s="66" t="str">
        <f>CONCATENATE(Tabela132[[#This Row],[TRAMITE_SETOR]],"_Atualiz")</f>
        <v>CO_Atualiz</v>
      </c>
      <c r="F334" s="35" t="s">
        <v>909</v>
      </c>
      <c r="G334" s="35"/>
      <c r="H334" s="36">
        <v>42398.65625</v>
      </c>
      <c r="I334" s="36">
        <v>42398.729861111111</v>
      </c>
      <c r="J334" s="1" t="s">
        <v>234</v>
      </c>
      <c r="K334" s="37">
        <f t="shared" si="10"/>
        <v>7.3611111110949423E-2</v>
      </c>
      <c r="L334" s="38">
        <f t="shared" si="11"/>
        <v>7.3611111110949423E-2</v>
      </c>
      <c r="M334" s="166">
        <f>NETWORKDAYS.INTL(DATE(YEAR(H334),MONTH(I334),DAY(H334)),DATE(YEAR(I334),MONTH(I334),DAY(I334)),1,LISTAFERIADOS!$B$2:$B$194)</f>
        <v>1</v>
      </c>
      <c r="N334" s="170" t="str">
        <f>CONCATENATE(HOUR(Tabela132[[#This Row],[DATA INICIO]]),":",MINUTE(Tabela132[[#This Row],[DATA INICIO]]))</f>
        <v>15:45</v>
      </c>
      <c r="P334"/>
    </row>
    <row r="335" spans="1:16" ht="25.5" customHeight="1" x14ac:dyDescent="0.25">
      <c r="A335" s="6" t="s">
        <v>278</v>
      </c>
      <c r="B335" s="33" t="s">
        <v>277</v>
      </c>
      <c r="C335" s="34" t="s">
        <v>270</v>
      </c>
      <c r="D335" s="66" t="s">
        <v>1208</v>
      </c>
      <c r="E335" s="66" t="str">
        <f>CONCATENATE(Tabela132[[#This Row],[TRAMITE_SETOR]],"_Atualiz")</f>
        <v>SECOFC_Atualiz</v>
      </c>
      <c r="F335" s="35" t="s">
        <v>910</v>
      </c>
      <c r="G335" s="35"/>
      <c r="H335" s="36">
        <v>42398.729861111111</v>
      </c>
      <c r="I335" s="36">
        <v>42398.754166666666</v>
      </c>
      <c r="J335" s="1" t="s">
        <v>20</v>
      </c>
      <c r="K335" s="37">
        <f t="shared" si="10"/>
        <v>2.4305555554747116E-2</v>
      </c>
      <c r="L335" s="38">
        <f t="shared" si="11"/>
        <v>2.4305555554747116E-2</v>
      </c>
      <c r="M335" s="166">
        <f>NETWORKDAYS.INTL(DATE(YEAR(H335),MONTH(I335),DAY(H335)),DATE(YEAR(I335),MONTH(I335),DAY(I335)),1,LISTAFERIADOS!$B$2:$B$194)</f>
        <v>1</v>
      </c>
      <c r="N335" s="170" t="str">
        <f>CONCATENATE(HOUR(Tabela132[[#This Row],[DATA INICIO]]),":",MINUTE(Tabela132[[#This Row],[DATA INICIO]]))</f>
        <v>17:31</v>
      </c>
      <c r="P335"/>
    </row>
    <row r="336" spans="1:16" ht="25.5" customHeight="1" x14ac:dyDescent="0.25">
      <c r="A336" s="6" t="s">
        <v>278</v>
      </c>
      <c r="B336" s="33" t="s">
        <v>277</v>
      </c>
      <c r="C336" s="34" t="s">
        <v>270</v>
      </c>
      <c r="D336" s="66" t="s">
        <v>1202</v>
      </c>
      <c r="E336" s="66" t="str">
        <f>CONCATENATE(Tabela132[[#This Row],[TRAMITE_SETOR]],"_Atualiz")</f>
        <v>DG_Atualiz</v>
      </c>
      <c r="F336" s="35" t="s">
        <v>905</v>
      </c>
      <c r="G336" s="35"/>
      <c r="H336" s="36">
        <v>42398.754166666666</v>
      </c>
      <c r="I336" s="36">
        <v>42398.828472222223</v>
      </c>
      <c r="J336" s="1" t="s">
        <v>235</v>
      </c>
      <c r="K336" s="37">
        <f t="shared" si="10"/>
        <v>7.4305555557657499E-2</v>
      </c>
      <c r="L336" s="38">
        <f t="shared" si="11"/>
        <v>7.4305555557657499E-2</v>
      </c>
      <c r="M336" s="166">
        <f>NETWORKDAYS.INTL(DATE(YEAR(H336),MONTH(I336),DAY(H336)),DATE(YEAR(I336),MONTH(I336),DAY(I336)),1,LISTAFERIADOS!$B$2:$B$194)</f>
        <v>1</v>
      </c>
      <c r="N336" s="170" t="str">
        <f>CONCATENATE(HOUR(Tabela132[[#This Row],[DATA INICIO]]),":",MINUTE(Tabela132[[#This Row],[DATA INICIO]]))</f>
        <v>18:6</v>
      </c>
      <c r="P336"/>
    </row>
    <row r="337" spans="1:16" ht="25.5" customHeight="1" x14ac:dyDescent="0.25">
      <c r="A337" s="6" t="s">
        <v>278</v>
      </c>
      <c r="B337" s="33" t="s">
        <v>277</v>
      </c>
      <c r="C337" s="34" t="s">
        <v>270</v>
      </c>
      <c r="D337" s="66" t="s">
        <v>1207</v>
      </c>
      <c r="E337" s="66" t="str">
        <f>CONCATENATE(Tabela132[[#This Row],[TRAMITE_SETOR]],"_Atualiz")</f>
        <v>CO_Atualiz</v>
      </c>
      <c r="F337" s="35" t="s">
        <v>909</v>
      </c>
      <c r="G337" s="35"/>
      <c r="H337" s="36">
        <v>42398.828472222223</v>
      </c>
      <c r="I337" s="36">
        <v>42401.609722222223</v>
      </c>
      <c r="J337" s="1" t="s">
        <v>57</v>
      </c>
      <c r="K337" s="37">
        <f t="shared" si="10"/>
        <v>2.78125</v>
      </c>
      <c r="L337" s="38">
        <f t="shared" si="11"/>
        <v>2.78125</v>
      </c>
      <c r="M337" s="166">
        <f>NETWORKDAYS.INTL(DATE(YEAR(H337),MONTH(I337),DAY(H337)),DATE(YEAR(I337),MONTH(I337),DAY(I337)),1,LISTAFERIADOS!$B$2:$B$194)</f>
        <v>-19</v>
      </c>
      <c r="N337" s="170" t="str">
        <f>CONCATENATE(HOUR(Tabela132[[#This Row],[DATA INICIO]]),":",MINUTE(Tabela132[[#This Row],[DATA INICIO]]))</f>
        <v>19:53</v>
      </c>
      <c r="P337"/>
    </row>
    <row r="338" spans="1:16" ht="25.5" customHeight="1" x14ac:dyDescent="0.25">
      <c r="A338" s="6" t="s">
        <v>278</v>
      </c>
      <c r="B338" s="33" t="s">
        <v>277</v>
      </c>
      <c r="C338" s="34" t="s">
        <v>270</v>
      </c>
      <c r="D338" s="66" t="s">
        <v>1214</v>
      </c>
      <c r="E338" s="66" t="str">
        <f>CONCATENATE(Tabela132[[#This Row],[TRAMITE_SETOR]],"_Atualiz")</f>
        <v>ACO_Atualiz</v>
      </c>
      <c r="F338" s="35" t="s">
        <v>916</v>
      </c>
      <c r="G338" s="35"/>
      <c r="H338" s="36">
        <v>42401.609722222223</v>
      </c>
      <c r="I338" s="36">
        <v>42401.645138888889</v>
      </c>
      <c r="J338" s="1" t="s">
        <v>236</v>
      </c>
      <c r="K338" s="37">
        <f t="shared" si="10"/>
        <v>3.5416666665696539E-2</v>
      </c>
      <c r="L338" s="38">
        <f t="shared" si="11"/>
        <v>3.5416666665696539E-2</v>
      </c>
      <c r="M338" s="166">
        <f>NETWORKDAYS.INTL(DATE(YEAR(H338),MONTH(I338),DAY(H338)),DATE(YEAR(I338),MONTH(I338),DAY(I338)),1,LISTAFERIADOS!$B$2:$B$194)</f>
        <v>1</v>
      </c>
      <c r="N338" s="170" t="str">
        <f>CONCATENATE(HOUR(Tabela132[[#This Row],[DATA INICIO]]),":",MINUTE(Tabela132[[#This Row],[DATA INICIO]]))</f>
        <v>14:38</v>
      </c>
      <c r="P338"/>
    </row>
    <row r="339" spans="1:16" ht="25.5" customHeight="1" x14ac:dyDescent="0.25">
      <c r="A339" s="6" t="s">
        <v>278</v>
      </c>
      <c r="B339" s="33" t="s">
        <v>277</v>
      </c>
      <c r="C339" s="34" t="s">
        <v>270</v>
      </c>
      <c r="D339" s="66" t="s">
        <v>1202</v>
      </c>
      <c r="E339" s="66" t="str">
        <f>CONCATENATE(Tabela132[[#This Row],[TRAMITE_SETOR]],"_Atualiz")</f>
        <v>DG_Atualiz</v>
      </c>
      <c r="F339" s="35" t="s">
        <v>905</v>
      </c>
      <c r="G339" s="35"/>
      <c r="H339" s="36">
        <v>42401.645138888889</v>
      </c>
      <c r="I339" s="36">
        <v>42402.65347222222</v>
      </c>
      <c r="J339" s="1" t="s">
        <v>237</v>
      </c>
      <c r="K339" s="37">
        <f t="shared" si="10"/>
        <v>1.0083333333313931</v>
      </c>
      <c r="L339" s="38">
        <f t="shared" si="11"/>
        <v>1.0083333333313931</v>
      </c>
      <c r="M339" s="166">
        <f>NETWORKDAYS.INTL(DATE(YEAR(H339),MONTH(I339),DAY(H339)),DATE(YEAR(I339),MONTH(I339),DAY(I339)),1,LISTAFERIADOS!$B$2:$B$194)</f>
        <v>2</v>
      </c>
      <c r="N339" s="170" t="str">
        <f>CONCATENATE(HOUR(Tabela132[[#This Row],[DATA INICIO]]),":",MINUTE(Tabela132[[#This Row],[DATA INICIO]]))</f>
        <v>15:29</v>
      </c>
      <c r="P339"/>
    </row>
    <row r="340" spans="1:16" ht="25.5" customHeight="1" x14ac:dyDescent="0.25">
      <c r="A340" s="6" t="s">
        <v>278</v>
      </c>
      <c r="B340" s="33" t="s">
        <v>277</v>
      </c>
      <c r="C340" s="34" t="s">
        <v>270</v>
      </c>
      <c r="D340" s="66" t="s">
        <v>1207</v>
      </c>
      <c r="E340" s="66" t="str">
        <f>CONCATENATE(Tabela132[[#This Row],[TRAMITE_SETOR]],"_Atualiz")</f>
        <v>CO_Atualiz</v>
      </c>
      <c r="F340" s="35" t="s">
        <v>909</v>
      </c>
      <c r="G340" s="35"/>
      <c r="H340" s="36">
        <v>42402.65347222222</v>
      </c>
      <c r="I340" s="36">
        <v>42402.709722222222</v>
      </c>
      <c r="J340" s="1" t="s">
        <v>132</v>
      </c>
      <c r="K340" s="37">
        <f t="shared" si="10"/>
        <v>5.6250000001455192E-2</v>
      </c>
      <c r="L340" s="38">
        <f t="shared" si="11"/>
        <v>5.6250000001455192E-2</v>
      </c>
      <c r="M340" s="166">
        <f>NETWORKDAYS.INTL(DATE(YEAR(H340),MONTH(I340),DAY(H340)),DATE(YEAR(I340),MONTH(I340),DAY(I340)),1,LISTAFERIADOS!$B$2:$B$194)</f>
        <v>1</v>
      </c>
      <c r="N340" s="170" t="str">
        <f>CONCATENATE(HOUR(Tabela132[[#This Row],[DATA INICIO]]),":",MINUTE(Tabela132[[#This Row],[DATA INICIO]]))</f>
        <v>15:41</v>
      </c>
      <c r="P340"/>
    </row>
    <row r="341" spans="1:16" ht="25.5" customHeight="1" x14ac:dyDescent="0.25">
      <c r="A341" s="6" t="s">
        <v>278</v>
      </c>
      <c r="B341" s="33" t="s">
        <v>277</v>
      </c>
      <c r="C341" s="34" t="s">
        <v>270</v>
      </c>
      <c r="D341" s="66" t="s">
        <v>1214</v>
      </c>
      <c r="E341" s="66" t="str">
        <f>CONCATENATE(Tabela132[[#This Row],[TRAMITE_SETOR]],"_Atualiz")</f>
        <v>ACO_Atualiz</v>
      </c>
      <c r="F341" s="35" t="s">
        <v>916</v>
      </c>
      <c r="G341" s="35"/>
      <c r="H341" s="36">
        <v>42402.709722222222</v>
      </c>
      <c r="I341" s="36">
        <v>42402.79583333333</v>
      </c>
      <c r="J341" s="1" t="s">
        <v>238</v>
      </c>
      <c r="K341" s="37">
        <f t="shared" si="10"/>
        <v>8.611111110803904E-2</v>
      </c>
      <c r="L341" s="38">
        <f t="shared" si="11"/>
        <v>8.611111110803904E-2</v>
      </c>
      <c r="M341" s="166">
        <f>NETWORKDAYS.INTL(DATE(YEAR(H341),MONTH(I341),DAY(H341)),DATE(YEAR(I341),MONTH(I341),DAY(I341)),1,LISTAFERIADOS!$B$2:$B$194)</f>
        <v>1</v>
      </c>
      <c r="N341" s="170" t="str">
        <f>CONCATENATE(HOUR(Tabela132[[#This Row],[DATA INICIO]]),":",MINUTE(Tabela132[[#This Row],[DATA INICIO]]))</f>
        <v>17:2</v>
      </c>
      <c r="P341"/>
    </row>
    <row r="342" spans="1:16" ht="25.5" customHeight="1" x14ac:dyDescent="0.25">
      <c r="A342" s="6" t="s">
        <v>278</v>
      </c>
      <c r="B342" s="33" t="s">
        <v>277</v>
      </c>
      <c r="C342" s="34" t="s">
        <v>270</v>
      </c>
      <c r="D342" s="66" t="s">
        <v>1208</v>
      </c>
      <c r="E342" s="66" t="str">
        <f>CONCATENATE(Tabela132[[#This Row],[TRAMITE_SETOR]],"_Atualiz")</f>
        <v>SECOFC_Atualiz</v>
      </c>
      <c r="F342" s="35" t="s">
        <v>910</v>
      </c>
      <c r="G342" s="35"/>
      <c r="H342" s="36">
        <v>42402.79583333333</v>
      </c>
      <c r="I342" s="36">
        <v>42402.801388888889</v>
      </c>
      <c r="J342" s="1" t="s">
        <v>7</v>
      </c>
      <c r="K342" s="37">
        <f t="shared" si="10"/>
        <v>5.5555555591126904E-3</v>
      </c>
      <c r="L342" s="38">
        <f t="shared" si="11"/>
        <v>5.5555555591126904E-3</v>
      </c>
      <c r="M342" s="166">
        <f>NETWORKDAYS.INTL(DATE(YEAR(H342),MONTH(I342),DAY(H342)),DATE(YEAR(I342),MONTH(I342),DAY(I342)),1,LISTAFERIADOS!$B$2:$B$194)</f>
        <v>1</v>
      </c>
      <c r="N342" s="170" t="str">
        <f>CONCATENATE(HOUR(Tabela132[[#This Row],[DATA INICIO]]),":",MINUTE(Tabela132[[#This Row],[DATA INICIO]]))</f>
        <v>19:6</v>
      </c>
      <c r="P342"/>
    </row>
    <row r="343" spans="1:16" ht="25.5" customHeight="1" x14ac:dyDescent="0.25">
      <c r="A343" s="6" t="s">
        <v>278</v>
      </c>
      <c r="B343" s="33" t="s">
        <v>277</v>
      </c>
      <c r="C343" s="34" t="s">
        <v>270</v>
      </c>
      <c r="D343" s="66" t="s">
        <v>1202</v>
      </c>
      <c r="E343" s="66" t="str">
        <f>CONCATENATE(Tabela132[[#This Row],[TRAMITE_SETOR]],"_Atualiz")</f>
        <v>DG_Atualiz</v>
      </c>
      <c r="F343" s="35" t="s">
        <v>905</v>
      </c>
      <c r="G343" s="35"/>
      <c r="H343" s="36">
        <v>42402.79583333333</v>
      </c>
      <c r="I343" s="36">
        <v>42402.824305555558</v>
      </c>
      <c r="J343" s="1" t="s">
        <v>7</v>
      </c>
      <c r="K343" s="37">
        <f t="shared" si="10"/>
        <v>2.8472222227719612E-2</v>
      </c>
      <c r="L343" s="38">
        <f t="shared" si="11"/>
        <v>2.8472222227719612E-2</v>
      </c>
      <c r="M343" s="166">
        <f>NETWORKDAYS.INTL(DATE(YEAR(H343),MONTH(I343),DAY(H343)),DATE(YEAR(I343),MONTH(I343),DAY(I343)),1,LISTAFERIADOS!$B$2:$B$194)</f>
        <v>1</v>
      </c>
      <c r="N343" s="170" t="str">
        <f>CONCATENATE(HOUR(Tabela132[[#This Row],[DATA INICIO]]),":",MINUTE(Tabela132[[#This Row],[DATA INICIO]]))</f>
        <v>19:6</v>
      </c>
      <c r="P343"/>
    </row>
    <row r="344" spans="1:16" ht="25.5" customHeight="1" x14ac:dyDescent="0.25">
      <c r="A344" s="6" t="s">
        <v>278</v>
      </c>
      <c r="B344" s="33" t="s">
        <v>277</v>
      </c>
      <c r="C344" s="34" t="s">
        <v>270</v>
      </c>
      <c r="D344" s="66" t="s">
        <v>1214</v>
      </c>
      <c r="E344" s="66" t="str">
        <f>CONCATENATE(Tabela132[[#This Row],[TRAMITE_SETOR]],"_Atualiz")</f>
        <v>ACO_Atualiz</v>
      </c>
      <c r="F344" s="35" t="s">
        <v>916</v>
      </c>
      <c r="G344" s="35"/>
      <c r="H344" s="36">
        <v>42402.824305555558</v>
      </c>
      <c r="I344" s="36">
        <v>42403.529861111114</v>
      </c>
      <c r="J344" s="1" t="s">
        <v>41</v>
      </c>
      <c r="K344" s="37">
        <f t="shared" si="10"/>
        <v>0.70555555555620231</v>
      </c>
      <c r="L344" s="38">
        <f t="shared" si="11"/>
        <v>0.70555555555620231</v>
      </c>
      <c r="M344" s="166">
        <f>NETWORKDAYS.INTL(DATE(YEAR(H344),MONTH(I344),DAY(H344)),DATE(YEAR(I344),MONTH(I344),DAY(I344)),1,LISTAFERIADOS!$B$2:$B$194)</f>
        <v>2</v>
      </c>
      <c r="N344" s="170" t="str">
        <f>CONCATENATE(HOUR(Tabela132[[#This Row],[DATA INICIO]]),":",MINUTE(Tabela132[[#This Row],[DATA INICIO]]))</f>
        <v>19:47</v>
      </c>
      <c r="P344"/>
    </row>
    <row r="345" spans="1:16" ht="25.5" customHeight="1" x14ac:dyDescent="0.25">
      <c r="A345" s="6" t="s">
        <v>278</v>
      </c>
      <c r="B345" s="33" t="s">
        <v>277</v>
      </c>
      <c r="C345" s="34" t="s">
        <v>270</v>
      </c>
      <c r="D345" s="66" t="s">
        <v>1215</v>
      </c>
      <c r="E345" s="66" t="str">
        <f>CONCATENATE(Tabela132[[#This Row],[TRAMITE_SETOR]],"_Atualiz")</f>
        <v>SAEO_Atualiz</v>
      </c>
      <c r="F345" s="35" t="s">
        <v>917</v>
      </c>
      <c r="G345" s="35"/>
      <c r="H345" s="36">
        <v>42403.529861111114</v>
      </c>
      <c r="I345" s="36">
        <v>42404.76666666667</v>
      </c>
      <c r="J345" s="1" t="s">
        <v>42</v>
      </c>
      <c r="K345" s="37">
        <f t="shared" si="10"/>
        <v>1.2368055555562023</v>
      </c>
      <c r="L345" s="38">
        <f t="shared" si="11"/>
        <v>1.2368055555562023</v>
      </c>
      <c r="M345" s="166">
        <f>NETWORKDAYS.INTL(DATE(YEAR(H345),MONTH(I345),DAY(H345)),DATE(YEAR(I345),MONTH(I345),DAY(I345)),1,LISTAFERIADOS!$B$2:$B$194)</f>
        <v>2</v>
      </c>
      <c r="N345" s="170" t="str">
        <f>CONCATENATE(HOUR(Tabela132[[#This Row],[DATA INICIO]]),":",MINUTE(Tabela132[[#This Row],[DATA INICIO]]))</f>
        <v>12:43</v>
      </c>
      <c r="P345"/>
    </row>
    <row r="346" spans="1:16" ht="25.5" customHeight="1" x14ac:dyDescent="0.25">
      <c r="A346" s="6" t="s">
        <v>278</v>
      </c>
      <c r="B346" s="33" t="s">
        <v>277</v>
      </c>
      <c r="C346" s="34" t="s">
        <v>270</v>
      </c>
      <c r="D346" s="66" t="s">
        <v>1207</v>
      </c>
      <c r="E346" s="66" t="str">
        <f>CONCATENATE(Tabela132[[#This Row],[TRAMITE_SETOR]],"_Atualiz")</f>
        <v>CO_Atualiz</v>
      </c>
      <c r="F346" s="35" t="s">
        <v>909</v>
      </c>
      <c r="G346" s="35"/>
      <c r="H346" s="36">
        <v>42404.76666666667</v>
      </c>
      <c r="I346" s="36">
        <v>42404.788888888892</v>
      </c>
      <c r="J346" s="1" t="s">
        <v>239</v>
      </c>
      <c r="K346" s="37">
        <f t="shared" si="10"/>
        <v>2.2222222221898846E-2</v>
      </c>
      <c r="L346" s="38">
        <f t="shared" si="11"/>
        <v>2.2222222221898846E-2</v>
      </c>
      <c r="M346" s="166">
        <f>NETWORKDAYS.INTL(DATE(YEAR(H346),MONTH(I346),DAY(H346)),DATE(YEAR(I346),MONTH(I346),DAY(I346)),1,LISTAFERIADOS!$B$2:$B$194)</f>
        <v>1</v>
      </c>
      <c r="N346" s="170" t="str">
        <f>CONCATENATE(HOUR(Tabela132[[#This Row],[DATA INICIO]]),":",MINUTE(Tabela132[[#This Row],[DATA INICIO]]))</f>
        <v>18:24</v>
      </c>
      <c r="P346"/>
    </row>
    <row r="347" spans="1:16" ht="25.5" customHeight="1" x14ac:dyDescent="0.25">
      <c r="A347" s="6" t="s">
        <v>278</v>
      </c>
      <c r="B347" s="33" t="s">
        <v>277</v>
      </c>
      <c r="C347" s="34" t="s">
        <v>270</v>
      </c>
      <c r="D347" s="66" t="s">
        <v>1223</v>
      </c>
      <c r="E347" s="66" t="str">
        <f>CONCATENATE(Tabela132[[#This Row],[TRAMITE_SETOR]],"_Atualiz")</f>
        <v>SACONT_Atualiz</v>
      </c>
      <c r="F347" s="35" t="s">
        <v>921</v>
      </c>
      <c r="G347" s="35"/>
      <c r="H347" s="36">
        <v>42404.788888888892</v>
      </c>
      <c r="I347" s="36">
        <v>42405.606944444444</v>
      </c>
      <c r="J347" s="1" t="s">
        <v>240</v>
      </c>
      <c r="K347" s="37">
        <f t="shared" si="10"/>
        <v>0.81805555555183673</v>
      </c>
      <c r="L347" s="38">
        <f t="shared" si="11"/>
        <v>0.81805555555183673</v>
      </c>
      <c r="M347" s="166">
        <f>NETWORKDAYS.INTL(DATE(YEAR(H347),MONTH(I347),DAY(H347)),DATE(YEAR(I347),MONTH(I347),DAY(I347)),1,LISTAFERIADOS!$B$2:$B$194)</f>
        <v>2</v>
      </c>
      <c r="N347" s="170" t="str">
        <f>CONCATENATE(HOUR(Tabela132[[#This Row],[DATA INICIO]]),":",MINUTE(Tabela132[[#This Row],[DATA INICIO]]))</f>
        <v>18:56</v>
      </c>
      <c r="P347"/>
    </row>
    <row r="348" spans="1:16" ht="25.5" customHeight="1" x14ac:dyDescent="0.25">
      <c r="A348" s="6" t="s">
        <v>278</v>
      </c>
      <c r="B348" s="33" t="s">
        <v>277</v>
      </c>
      <c r="C348" s="34" t="s">
        <v>270</v>
      </c>
      <c r="D348" s="66" t="s">
        <v>1224</v>
      </c>
      <c r="E348" s="66" t="str">
        <f>CONCATENATE(Tabela132[[#This Row],[TRAMITE_SETOR]],"_Atualiz")</f>
        <v>ACFIC_Atualiz</v>
      </c>
      <c r="F348" s="35" t="s">
        <v>922</v>
      </c>
      <c r="G348" s="35"/>
      <c r="H348" s="36">
        <v>42405.606944444444</v>
      </c>
      <c r="I348" s="36">
        <v>42415.718055555553</v>
      </c>
      <c r="J348" s="1" t="s">
        <v>241</v>
      </c>
      <c r="K348" s="37">
        <f t="shared" si="10"/>
        <v>10.111111111109494</v>
      </c>
      <c r="L348" s="38">
        <f t="shared" si="11"/>
        <v>10.111111111109494</v>
      </c>
      <c r="M348" s="166">
        <f>NETWORKDAYS.INTL(DATE(YEAR(H348),MONTH(I348),DAY(H348)),DATE(YEAR(I348),MONTH(I348),DAY(I348)),1,LISTAFERIADOS!$B$2:$B$194)</f>
        <v>5</v>
      </c>
      <c r="N348" s="170" t="str">
        <f>CONCATENATE(HOUR(Tabela132[[#This Row],[DATA INICIO]]),":",MINUTE(Tabela132[[#This Row],[DATA INICIO]]))</f>
        <v>14:34</v>
      </c>
      <c r="P348"/>
    </row>
    <row r="349" spans="1:16" ht="25.5" customHeight="1" x14ac:dyDescent="0.25">
      <c r="A349" s="6" t="s">
        <v>278</v>
      </c>
      <c r="B349" s="33" t="s">
        <v>277</v>
      </c>
      <c r="C349" s="34" t="s">
        <v>270</v>
      </c>
      <c r="D349" s="66" t="s">
        <v>1233</v>
      </c>
      <c r="E349" s="66" t="str">
        <f>CONCATENATE(Tabela132[[#This Row],[TRAMITE_SETOR]],"_Atualiz")</f>
        <v>SPCF_Atualiz</v>
      </c>
      <c r="F349" s="35" t="s">
        <v>273</v>
      </c>
      <c r="G349" s="35"/>
      <c r="H349" s="36">
        <v>42415.718055555553</v>
      </c>
      <c r="I349" s="36">
        <v>42418.5625</v>
      </c>
      <c r="J349" s="1" t="s">
        <v>242</v>
      </c>
      <c r="K349" s="37">
        <f t="shared" si="10"/>
        <v>2.8444444444467081</v>
      </c>
      <c r="L349" s="38">
        <f t="shared" si="11"/>
        <v>2.8444444444467081</v>
      </c>
      <c r="M349" s="166">
        <f>NETWORKDAYS.INTL(DATE(YEAR(H349),MONTH(I349),DAY(H349)),DATE(YEAR(I349),MONTH(I349),DAY(I349)),1,LISTAFERIADOS!$B$2:$B$194)</f>
        <v>4</v>
      </c>
      <c r="N349" s="170" t="str">
        <f>CONCATENATE(HOUR(Tabela132[[#This Row],[DATA INICIO]]),":",MINUTE(Tabela132[[#This Row],[DATA INICIO]]))</f>
        <v>17:14</v>
      </c>
      <c r="P349"/>
    </row>
    <row r="350" spans="1:16" ht="25.5" customHeight="1" x14ac:dyDescent="0.25">
      <c r="A350" s="6" t="s">
        <v>278</v>
      </c>
      <c r="B350" s="33" t="s">
        <v>277</v>
      </c>
      <c r="C350" s="34" t="s">
        <v>270</v>
      </c>
      <c r="D350" s="66" t="s">
        <v>1234</v>
      </c>
      <c r="E350" s="66" t="str">
        <f>CONCATENATE(Tabela132[[#This Row],[TRAMITE_SETOR]],"_Atualiz")</f>
        <v>CFIC_Atualiz</v>
      </c>
      <c r="F350" s="35" t="s">
        <v>274</v>
      </c>
      <c r="G350" s="35"/>
      <c r="H350" s="36">
        <v>42418.5625</v>
      </c>
      <c r="I350" s="36">
        <v>42418.634027777778</v>
      </c>
      <c r="J350" s="1" t="s">
        <v>20</v>
      </c>
      <c r="K350" s="37">
        <f t="shared" si="10"/>
        <v>7.1527777778101154E-2</v>
      </c>
      <c r="L350" s="38">
        <f t="shared" si="11"/>
        <v>7.1527777778101154E-2</v>
      </c>
      <c r="M350" s="166">
        <f>NETWORKDAYS.INTL(DATE(YEAR(H350),MONTH(I350),DAY(H350)),DATE(YEAR(I350),MONTH(I350),DAY(I350)),1,LISTAFERIADOS!$B$2:$B$194)</f>
        <v>1</v>
      </c>
      <c r="N350" s="170" t="str">
        <f>CONCATENATE(HOUR(Tabela132[[#This Row],[DATA INICIO]]),":",MINUTE(Tabela132[[#This Row],[DATA INICIO]]))</f>
        <v>13:30</v>
      </c>
      <c r="P350"/>
    </row>
    <row r="351" spans="1:16" ht="25.5" customHeight="1" x14ac:dyDescent="0.25">
      <c r="A351" s="6" t="s">
        <v>278</v>
      </c>
      <c r="B351" s="33" t="s">
        <v>277</v>
      </c>
      <c r="C351" s="34" t="s">
        <v>270</v>
      </c>
      <c r="D351" s="66" t="s">
        <v>1235</v>
      </c>
      <c r="E351" s="66" t="str">
        <f>CONCATENATE(Tabela132[[#This Row],[TRAMITE_SETOR]],"_Atualiz")</f>
        <v>SCL_Atualiz</v>
      </c>
      <c r="F351" s="35" t="s">
        <v>275</v>
      </c>
      <c r="G351" s="35"/>
      <c r="H351" s="36">
        <v>42418.634027777778</v>
      </c>
      <c r="I351" s="36">
        <v>42419.476388888892</v>
      </c>
      <c r="J351" s="1" t="s">
        <v>243</v>
      </c>
      <c r="K351" s="37">
        <f t="shared" si="10"/>
        <v>0.84236111111385981</v>
      </c>
      <c r="L351" s="38">
        <f t="shared" si="11"/>
        <v>0.84236111111385981</v>
      </c>
      <c r="M351" s="166">
        <f>NETWORKDAYS.INTL(DATE(YEAR(H351),MONTH(I351),DAY(H351)),DATE(YEAR(I351),MONTH(I351),DAY(I351)),1,LISTAFERIADOS!$B$2:$B$194)</f>
        <v>2</v>
      </c>
      <c r="N351" s="170" t="str">
        <f>CONCATENATE(HOUR(Tabela132[[#This Row],[DATA INICIO]]),":",MINUTE(Tabela132[[#This Row],[DATA INICIO]]))</f>
        <v>15:13</v>
      </c>
      <c r="P351"/>
    </row>
    <row r="352" spans="1:16" ht="25.5" customHeight="1" x14ac:dyDescent="0.25">
      <c r="A352" s="6" t="s">
        <v>278</v>
      </c>
      <c r="B352" s="33" t="s">
        <v>277</v>
      </c>
      <c r="C352" s="34" t="s">
        <v>270</v>
      </c>
      <c r="D352" s="66" t="s">
        <v>1232</v>
      </c>
      <c r="E352" s="66" t="str">
        <f>CONCATENATE(Tabela132[[#This Row],[TRAMITE_SETOR]],"_Atualiz")</f>
        <v>SAPRE_Atualiz</v>
      </c>
      <c r="F352" s="35" t="s">
        <v>272</v>
      </c>
      <c r="G352" s="90" t="s">
        <v>1105</v>
      </c>
      <c r="H352" s="36">
        <v>42419.476388888892</v>
      </c>
      <c r="I352" s="36">
        <v>42436.8125</v>
      </c>
      <c r="J352" s="1" t="s">
        <v>244</v>
      </c>
      <c r="K352" s="37">
        <f t="shared" si="10"/>
        <v>17.336111111108039</v>
      </c>
      <c r="L352" s="38">
        <f t="shared" si="11"/>
        <v>17.336111111108039</v>
      </c>
      <c r="M352" s="166">
        <f>NETWORKDAYS.INTL(DATE(YEAR(H352),MONTH(I352),DAY(H352)),DATE(YEAR(I352),MONTH(I352),DAY(I352)),1,LISTAFERIADOS!$B$2:$B$194)</f>
        <v>-10</v>
      </c>
      <c r="N352" s="170" t="str">
        <f>CONCATENATE(HOUR(Tabela132[[#This Row],[DATA INICIO]]),":",MINUTE(Tabela132[[#This Row],[DATA INICIO]]))</f>
        <v>11:26</v>
      </c>
      <c r="P352"/>
    </row>
    <row r="353" spans="1:16" ht="25.5" customHeight="1" x14ac:dyDescent="0.25">
      <c r="A353" s="6" t="s">
        <v>278</v>
      </c>
      <c r="B353" s="33" t="s">
        <v>277</v>
      </c>
      <c r="C353" s="34" t="s">
        <v>270</v>
      </c>
      <c r="D353" s="66" t="s">
        <v>1226</v>
      </c>
      <c r="E353" s="66" t="str">
        <f>CONCATENATE(Tabela132[[#This Row],[TRAMITE_SETOR]],"_Atualiz")</f>
        <v>CIP_Atualiz</v>
      </c>
      <c r="F353" s="35" t="s">
        <v>884</v>
      </c>
      <c r="G353" s="90" t="s">
        <v>1105</v>
      </c>
      <c r="H353" s="36">
        <v>42436.8125</v>
      </c>
      <c r="I353" s="36">
        <v>42439.513888888891</v>
      </c>
      <c r="J353" s="1" t="s">
        <v>245</v>
      </c>
      <c r="K353" s="37">
        <f t="shared" si="10"/>
        <v>2.7013888888905058</v>
      </c>
      <c r="L353" s="38">
        <f t="shared" si="11"/>
        <v>2.7013888888905058</v>
      </c>
      <c r="M353" s="166">
        <f>NETWORKDAYS.INTL(DATE(YEAR(H353),MONTH(I353),DAY(H353)),DATE(YEAR(I353),MONTH(I353),DAY(I353)),1,LISTAFERIADOS!$B$2:$B$194)</f>
        <v>4</v>
      </c>
      <c r="N353" s="170" t="str">
        <f>CONCATENATE(HOUR(Tabela132[[#This Row],[DATA INICIO]]),":",MINUTE(Tabela132[[#This Row],[DATA INICIO]]))</f>
        <v>19:30</v>
      </c>
      <c r="P353"/>
    </row>
    <row r="354" spans="1:16" ht="25.5" customHeight="1" x14ac:dyDescent="0.25">
      <c r="A354" s="6" t="s">
        <v>278</v>
      </c>
      <c r="B354" s="33" t="s">
        <v>277</v>
      </c>
      <c r="C354" s="34" t="s">
        <v>270</v>
      </c>
      <c r="D354" s="66" t="s">
        <v>1232</v>
      </c>
      <c r="E354" s="66" t="str">
        <f>CONCATENATE(Tabela132[[#This Row],[TRAMITE_SETOR]],"_Atualiz")</f>
        <v>SAPRE_Atualiz</v>
      </c>
      <c r="F354" s="35" t="s">
        <v>272</v>
      </c>
      <c r="G354" s="90" t="s">
        <v>1105</v>
      </c>
      <c r="H354" s="36">
        <v>42439.513888888891</v>
      </c>
      <c r="I354" s="36">
        <v>42440.710416666669</v>
      </c>
      <c r="J354" s="1" t="s">
        <v>246</v>
      </c>
      <c r="K354" s="37">
        <f t="shared" si="10"/>
        <v>1.1965277777781012</v>
      </c>
      <c r="L354" s="38">
        <f t="shared" si="11"/>
        <v>1.1965277777781012</v>
      </c>
      <c r="M354" s="166">
        <f>NETWORKDAYS.INTL(DATE(YEAR(H354),MONTH(I354),DAY(H354)),DATE(YEAR(I354),MONTH(I354),DAY(I354)),1,LISTAFERIADOS!$B$2:$B$194)</f>
        <v>2</v>
      </c>
      <c r="N354" s="170" t="str">
        <f>CONCATENATE(HOUR(Tabela132[[#This Row],[DATA INICIO]]),":",MINUTE(Tabela132[[#This Row],[DATA INICIO]]))</f>
        <v>12:20</v>
      </c>
      <c r="P354"/>
    </row>
    <row r="355" spans="1:16" ht="25.5" customHeight="1" x14ac:dyDescent="0.25">
      <c r="A355" s="6" t="s">
        <v>278</v>
      </c>
      <c r="B355" s="33" t="s">
        <v>277</v>
      </c>
      <c r="C355" s="34" t="s">
        <v>270</v>
      </c>
      <c r="D355" s="66" t="s">
        <v>1226</v>
      </c>
      <c r="E355" s="66" t="str">
        <f>CONCATENATE(Tabela132[[#This Row],[TRAMITE_SETOR]],"_Atualiz")</f>
        <v>CIP_Atualiz</v>
      </c>
      <c r="F355" s="35" t="s">
        <v>884</v>
      </c>
      <c r="G355" s="90" t="s">
        <v>1105</v>
      </c>
      <c r="H355" s="36">
        <v>42440.710416666669</v>
      </c>
      <c r="I355" s="36">
        <v>42443.549305555556</v>
      </c>
      <c r="J355" s="1" t="s">
        <v>247</v>
      </c>
      <c r="K355" s="37">
        <f t="shared" si="10"/>
        <v>2.8388888888875954</v>
      </c>
      <c r="L355" s="38">
        <f t="shared" si="11"/>
        <v>2.8388888888875954</v>
      </c>
      <c r="M355" s="166">
        <f>NETWORKDAYS.INTL(DATE(YEAR(H355),MONTH(I355),DAY(H355)),DATE(YEAR(I355),MONTH(I355),DAY(I355)),1,LISTAFERIADOS!$B$2:$B$194)</f>
        <v>2</v>
      </c>
      <c r="N355" s="170" t="str">
        <f>CONCATENATE(HOUR(Tabela132[[#This Row],[DATA INICIO]]),":",MINUTE(Tabela132[[#This Row],[DATA INICIO]]))</f>
        <v>17:3</v>
      </c>
      <c r="P355"/>
    </row>
    <row r="356" spans="1:16" ht="25.5" customHeight="1" x14ac:dyDescent="0.25">
      <c r="A356" s="6" t="s">
        <v>278</v>
      </c>
      <c r="B356" s="33" t="s">
        <v>277</v>
      </c>
      <c r="C356" s="34" t="s">
        <v>270</v>
      </c>
      <c r="D356" s="66" t="s">
        <v>1205</v>
      </c>
      <c r="E356" s="66" t="str">
        <f>CONCATENATE(Tabela132[[#This Row],[TRAMITE_SETOR]],"_Atualiz")</f>
        <v>SECADM_Atualiz</v>
      </c>
      <c r="F356" s="35" t="s">
        <v>907</v>
      </c>
      <c r="G356" s="35"/>
      <c r="H356" s="36">
        <v>42443.549305555556</v>
      </c>
      <c r="I356" s="36">
        <v>42443.890972222223</v>
      </c>
      <c r="J356" s="1" t="s">
        <v>248</v>
      </c>
      <c r="K356" s="37">
        <f t="shared" si="10"/>
        <v>0.34166666666715173</v>
      </c>
      <c r="L356" s="38">
        <f t="shared" si="11"/>
        <v>0.34166666666715173</v>
      </c>
      <c r="M356" s="166">
        <f>NETWORKDAYS.INTL(DATE(YEAR(H356),MONTH(I356),DAY(H356)),DATE(YEAR(I356),MONTH(I356),DAY(I356)),1,LISTAFERIADOS!$B$2:$B$194)</f>
        <v>1</v>
      </c>
      <c r="N356" s="170" t="str">
        <f>CONCATENATE(HOUR(Tabela132[[#This Row],[DATA INICIO]]),":",MINUTE(Tabela132[[#This Row],[DATA INICIO]]))</f>
        <v>13:11</v>
      </c>
      <c r="P356"/>
    </row>
    <row r="357" spans="1:16" ht="25.5" customHeight="1" x14ac:dyDescent="0.25">
      <c r="A357" s="6" t="s">
        <v>278</v>
      </c>
      <c r="B357" s="33" t="s">
        <v>277</v>
      </c>
      <c r="C357" s="34" t="s">
        <v>270</v>
      </c>
      <c r="D357" s="66" t="s">
        <v>1226</v>
      </c>
      <c r="E357" s="66" t="str">
        <f>CONCATENATE(Tabela132[[#This Row],[TRAMITE_SETOR]],"_Atualiz")</f>
        <v>CIP_Atualiz</v>
      </c>
      <c r="F357" s="35" t="s">
        <v>884</v>
      </c>
      <c r="G357" s="90" t="s">
        <v>1105</v>
      </c>
      <c r="H357" s="36">
        <v>42443.890972222223</v>
      </c>
      <c r="I357" s="36">
        <v>42444.695833333331</v>
      </c>
      <c r="J357" s="1" t="s">
        <v>249</v>
      </c>
      <c r="K357" s="37">
        <f t="shared" si="10"/>
        <v>0.80486111110803904</v>
      </c>
      <c r="L357" s="38">
        <f t="shared" si="11"/>
        <v>0.80486111110803904</v>
      </c>
      <c r="M357" s="166">
        <f>NETWORKDAYS.INTL(DATE(YEAR(H357),MONTH(I357),DAY(H357)),DATE(YEAR(I357),MONTH(I357),DAY(I357)),1,LISTAFERIADOS!$B$2:$B$194)</f>
        <v>2</v>
      </c>
      <c r="N357" s="170" t="str">
        <f>CONCATENATE(HOUR(Tabela132[[#This Row],[DATA INICIO]]),":",MINUTE(Tabela132[[#This Row],[DATA INICIO]]))</f>
        <v>21:23</v>
      </c>
      <c r="P357"/>
    </row>
    <row r="358" spans="1:16" ht="25.5" customHeight="1" x14ac:dyDescent="0.25">
      <c r="A358" s="6" t="s">
        <v>278</v>
      </c>
      <c r="B358" s="33" t="s">
        <v>277</v>
      </c>
      <c r="C358" s="34" t="s">
        <v>270</v>
      </c>
      <c r="D358" s="66" t="s">
        <v>1232</v>
      </c>
      <c r="E358" s="66" t="str">
        <f>CONCATENATE(Tabela132[[#This Row],[TRAMITE_SETOR]],"_Atualiz")</f>
        <v>SAPRE_Atualiz</v>
      </c>
      <c r="F358" s="35" t="s">
        <v>272</v>
      </c>
      <c r="G358" s="90" t="s">
        <v>1105</v>
      </c>
      <c r="H358" s="36">
        <v>42444.695833333331</v>
      </c>
      <c r="I358" s="36">
        <v>42474.466666666667</v>
      </c>
      <c r="J358" s="1" t="s">
        <v>250</v>
      </c>
      <c r="K358" s="37">
        <f t="shared" si="10"/>
        <v>29.770833333335759</v>
      </c>
      <c r="L358" s="38">
        <f t="shared" si="11"/>
        <v>29.770833333335759</v>
      </c>
      <c r="M358" s="166">
        <f>NETWORKDAYS.INTL(DATE(YEAR(H358),MONTH(I358),DAY(H358)),DATE(YEAR(I358),MONTH(I358),DAY(I358)),1,LISTAFERIADOS!$B$2:$B$194)</f>
        <v>-2</v>
      </c>
      <c r="N358" s="170" t="str">
        <f>CONCATENATE(HOUR(Tabela132[[#This Row],[DATA INICIO]]),":",MINUTE(Tabela132[[#This Row],[DATA INICIO]]))</f>
        <v>16:42</v>
      </c>
      <c r="P358"/>
    </row>
    <row r="359" spans="1:16" ht="25.5" customHeight="1" x14ac:dyDescent="0.25">
      <c r="A359" s="6" t="s">
        <v>278</v>
      </c>
      <c r="B359" s="33" t="s">
        <v>277</v>
      </c>
      <c r="C359" s="34" t="s">
        <v>270</v>
      </c>
      <c r="D359" s="66" t="s">
        <v>1226</v>
      </c>
      <c r="E359" s="66" t="str">
        <f>CONCATENATE(Tabela132[[#This Row],[TRAMITE_SETOR]],"_Atualiz")</f>
        <v>CIP_Atualiz</v>
      </c>
      <c r="F359" s="35" t="s">
        <v>884</v>
      </c>
      <c r="G359" s="90" t="s">
        <v>1105</v>
      </c>
      <c r="H359" s="36">
        <v>42474.466666666667</v>
      </c>
      <c r="I359" s="36">
        <v>42474.731249999997</v>
      </c>
      <c r="J359" s="1" t="s">
        <v>195</v>
      </c>
      <c r="K359" s="37">
        <f t="shared" si="10"/>
        <v>0.26458333332993789</v>
      </c>
      <c r="L359" s="38">
        <f t="shared" si="11"/>
        <v>0.26458333332993789</v>
      </c>
      <c r="M359" s="166">
        <f>NETWORKDAYS.INTL(DATE(YEAR(H359),MONTH(I359),DAY(H359)),DATE(YEAR(I359),MONTH(I359),DAY(I359)),1,LISTAFERIADOS!$B$2:$B$194)</f>
        <v>1</v>
      </c>
      <c r="N359" s="170" t="str">
        <f>CONCATENATE(HOUR(Tabela132[[#This Row],[DATA INICIO]]),":",MINUTE(Tabela132[[#This Row],[DATA INICIO]]))</f>
        <v>11:12</v>
      </c>
      <c r="P359"/>
    </row>
    <row r="360" spans="1:16" ht="25.5" customHeight="1" x14ac:dyDescent="0.25">
      <c r="A360" s="6" t="s">
        <v>278</v>
      </c>
      <c r="B360" s="33" t="s">
        <v>277</v>
      </c>
      <c r="C360" s="34" t="s">
        <v>270</v>
      </c>
      <c r="D360" s="66" t="s">
        <v>1205</v>
      </c>
      <c r="E360" s="66" t="str">
        <f>CONCATENATE(Tabela132[[#This Row],[TRAMITE_SETOR]],"_Atualiz")</f>
        <v>SECADM_Atualiz</v>
      </c>
      <c r="F360" s="35" t="s">
        <v>907</v>
      </c>
      <c r="G360" s="35"/>
      <c r="H360" s="36">
        <v>42474.731249999997</v>
      </c>
      <c r="I360" s="36">
        <v>42475.552083333336</v>
      </c>
      <c r="J360" s="1" t="s">
        <v>251</v>
      </c>
      <c r="K360" s="37">
        <f t="shared" si="10"/>
        <v>0.82083333333866904</v>
      </c>
      <c r="L360" s="38">
        <f t="shared" si="11"/>
        <v>0.82083333333866904</v>
      </c>
      <c r="M360" s="166">
        <f>NETWORKDAYS.INTL(DATE(YEAR(H360),MONTH(I360),DAY(H360)),DATE(YEAR(I360),MONTH(I360),DAY(I360)),1,LISTAFERIADOS!$B$2:$B$194)</f>
        <v>2</v>
      </c>
      <c r="N360" s="170" t="str">
        <f>CONCATENATE(HOUR(Tabela132[[#This Row],[DATA INICIO]]),":",MINUTE(Tabela132[[#This Row],[DATA INICIO]]))</f>
        <v>17:33</v>
      </c>
      <c r="P360"/>
    </row>
    <row r="361" spans="1:16" ht="25.5" customHeight="1" x14ac:dyDescent="0.25">
      <c r="A361" s="6" t="s">
        <v>278</v>
      </c>
      <c r="B361" s="33" t="s">
        <v>277</v>
      </c>
      <c r="C361" s="34" t="s">
        <v>270</v>
      </c>
      <c r="D361" s="66" t="s">
        <v>1236</v>
      </c>
      <c r="E361" s="66" t="str">
        <f>CONCATENATE(Tabela132[[#This Row],[TRAMITE_SETOR]],"_Atualiz")</f>
        <v>CCLC_Atualiz</v>
      </c>
      <c r="F361" s="35" t="s">
        <v>276</v>
      </c>
      <c r="G361" s="35"/>
      <c r="H361" s="36">
        <v>42475.552083333336</v>
      </c>
      <c r="I361" s="36">
        <v>42475.561111111114</v>
      </c>
      <c r="J361" s="1" t="s">
        <v>252</v>
      </c>
      <c r="K361" s="37">
        <f t="shared" si="10"/>
        <v>9.0277777781011537E-3</v>
      </c>
      <c r="L361" s="38">
        <f t="shared" si="11"/>
        <v>9.0277777781011537E-3</v>
      </c>
      <c r="M361" s="166">
        <f>NETWORKDAYS.INTL(DATE(YEAR(H361),MONTH(I361),DAY(H361)),DATE(YEAR(I361),MONTH(I361),DAY(I361)),1,LISTAFERIADOS!$B$2:$B$194)</f>
        <v>1</v>
      </c>
      <c r="N361" s="170" t="str">
        <f>CONCATENATE(HOUR(Tabela132[[#This Row],[DATA INICIO]]),":",MINUTE(Tabela132[[#This Row],[DATA INICIO]]))</f>
        <v>13:15</v>
      </c>
      <c r="P361"/>
    </row>
    <row r="362" spans="1:16" ht="25.5" customHeight="1" x14ac:dyDescent="0.25">
      <c r="A362" s="6" t="s">
        <v>278</v>
      </c>
      <c r="B362" s="33" t="s">
        <v>277</v>
      </c>
      <c r="C362" s="34" t="s">
        <v>270</v>
      </c>
      <c r="D362" s="66" t="s">
        <v>1209</v>
      </c>
      <c r="E362" s="66" t="str">
        <f>CONCATENATE(Tabela132[[#This Row],[TRAMITE_SETOR]],"_Atualiz")</f>
        <v>CLC_Atualiz</v>
      </c>
      <c r="F362" s="35" t="s">
        <v>911</v>
      </c>
      <c r="G362" s="35"/>
      <c r="H362" s="36">
        <v>42475.561111111114</v>
      </c>
      <c r="I362" s="36">
        <v>42475.727083333331</v>
      </c>
      <c r="J362" s="1" t="s">
        <v>253</v>
      </c>
      <c r="K362" s="37">
        <f t="shared" si="10"/>
        <v>0.16597222221753327</v>
      </c>
      <c r="L362" s="38">
        <f t="shared" si="11"/>
        <v>0.16597222221753327</v>
      </c>
      <c r="M362" s="166">
        <f>NETWORKDAYS.INTL(DATE(YEAR(H362),MONTH(I362),DAY(H362)),DATE(YEAR(I362),MONTH(I362),DAY(I362)),1,LISTAFERIADOS!$B$2:$B$194)</f>
        <v>1</v>
      </c>
      <c r="N362" s="170" t="str">
        <f>CONCATENATE(HOUR(Tabela132[[#This Row],[DATA INICIO]]),":",MINUTE(Tabela132[[#This Row],[DATA INICIO]]))</f>
        <v>13:28</v>
      </c>
      <c r="P362"/>
    </row>
    <row r="363" spans="1:16" ht="25.5" customHeight="1" x14ac:dyDescent="0.25">
      <c r="A363" s="6" t="s">
        <v>278</v>
      </c>
      <c r="B363" s="33" t="s">
        <v>277</v>
      </c>
      <c r="C363" s="34" t="s">
        <v>270</v>
      </c>
      <c r="D363" s="66" t="s">
        <v>1211</v>
      </c>
      <c r="E363" s="66" t="str">
        <f>CONCATENATE(Tabela132[[#This Row],[TRAMITE_SETOR]],"_Atualiz")</f>
        <v>SCON_Atualiz</v>
      </c>
      <c r="F363" s="35" t="s">
        <v>913</v>
      </c>
      <c r="G363" s="35"/>
      <c r="H363" s="36">
        <v>42475.727083333331</v>
      </c>
      <c r="I363" s="36">
        <v>42487.665277777778</v>
      </c>
      <c r="J363" s="1" t="s">
        <v>254</v>
      </c>
      <c r="K363" s="37">
        <f t="shared" si="10"/>
        <v>11.938194444446708</v>
      </c>
      <c r="L363" s="38">
        <f t="shared" si="11"/>
        <v>11.938194444446708</v>
      </c>
      <c r="M363" s="166">
        <f>NETWORKDAYS.INTL(DATE(YEAR(H363),MONTH(I363),DAY(H363)),DATE(YEAR(I363),MONTH(I363),DAY(I363)),1,LISTAFERIADOS!$B$2:$B$194)</f>
        <v>8</v>
      </c>
      <c r="N363" s="170" t="str">
        <f>CONCATENATE(HOUR(Tabela132[[#This Row],[DATA INICIO]]),":",MINUTE(Tabela132[[#This Row],[DATA INICIO]]))</f>
        <v>17:27</v>
      </c>
      <c r="P363"/>
    </row>
    <row r="364" spans="1:16" ht="25.5" customHeight="1" x14ac:dyDescent="0.25">
      <c r="A364" s="6" t="s">
        <v>278</v>
      </c>
      <c r="B364" s="33" t="s">
        <v>277</v>
      </c>
      <c r="C364" s="34" t="s">
        <v>270</v>
      </c>
      <c r="D364" s="66" t="s">
        <v>1209</v>
      </c>
      <c r="E364" s="66" t="str">
        <f>CONCATENATE(Tabela132[[#This Row],[TRAMITE_SETOR]],"_Atualiz")</f>
        <v>CLC_Atualiz</v>
      </c>
      <c r="F364" s="35" t="s">
        <v>911</v>
      </c>
      <c r="G364" s="35"/>
      <c r="H364" s="36">
        <v>42487.665277777778</v>
      </c>
      <c r="I364" s="36">
        <v>42488.804166666669</v>
      </c>
      <c r="J364" s="1" t="s">
        <v>255</v>
      </c>
      <c r="K364" s="37">
        <f t="shared" si="10"/>
        <v>1.1388888888905058</v>
      </c>
      <c r="L364" s="38">
        <f t="shared" si="11"/>
        <v>1.1388888888905058</v>
      </c>
      <c r="M364" s="166">
        <f>NETWORKDAYS.INTL(DATE(YEAR(H364),MONTH(I364),DAY(H364)),DATE(YEAR(I364),MONTH(I364),DAY(I364)),1,LISTAFERIADOS!$B$2:$B$194)</f>
        <v>2</v>
      </c>
      <c r="N364" s="170" t="str">
        <f>CONCATENATE(HOUR(Tabela132[[#This Row],[DATA INICIO]]),":",MINUTE(Tabela132[[#This Row],[DATA INICIO]]))</f>
        <v>15:58</v>
      </c>
      <c r="P364"/>
    </row>
    <row r="365" spans="1:16" ht="25.5" customHeight="1" x14ac:dyDescent="0.25">
      <c r="A365" s="6" t="s">
        <v>278</v>
      </c>
      <c r="B365" s="33" t="s">
        <v>277</v>
      </c>
      <c r="C365" s="34" t="s">
        <v>270</v>
      </c>
      <c r="D365" s="66" t="s">
        <v>1213</v>
      </c>
      <c r="E365" s="66" t="str">
        <f>CONCATENATE(Tabela132[[#This Row],[TRAMITE_SETOR]],"_Atualiz")</f>
        <v>ASSDG_Atualiz</v>
      </c>
      <c r="F365" s="35" t="s">
        <v>915</v>
      </c>
      <c r="G365" s="35"/>
      <c r="H365" s="36">
        <v>42488.804166666669</v>
      </c>
      <c r="I365" s="36">
        <v>42489.615972222222</v>
      </c>
      <c r="J365" s="1" t="s">
        <v>256</v>
      </c>
      <c r="K365" s="37">
        <f t="shared" si="10"/>
        <v>0.81180555555329192</v>
      </c>
      <c r="L365" s="38">
        <f t="shared" si="11"/>
        <v>0.81180555555329192</v>
      </c>
      <c r="M365" s="166">
        <f>NETWORKDAYS.INTL(DATE(YEAR(H365),MONTH(I365),DAY(H365)),DATE(YEAR(I365),MONTH(I365),DAY(I365)),1,LISTAFERIADOS!$B$2:$B$194)</f>
        <v>2</v>
      </c>
      <c r="N365" s="170" t="str">
        <f>CONCATENATE(HOUR(Tabela132[[#This Row],[DATA INICIO]]),":",MINUTE(Tabela132[[#This Row],[DATA INICIO]]))</f>
        <v>19:18</v>
      </c>
      <c r="P365"/>
    </row>
    <row r="366" spans="1:16" ht="25.5" customHeight="1" x14ac:dyDescent="0.25">
      <c r="A366" s="6" t="s">
        <v>278</v>
      </c>
      <c r="B366" s="33" t="s">
        <v>277</v>
      </c>
      <c r="C366" s="34" t="s">
        <v>270</v>
      </c>
      <c r="D366" s="66" t="s">
        <v>1202</v>
      </c>
      <c r="E366" s="66" t="str">
        <f>CONCATENATE(Tabela132[[#This Row],[TRAMITE_SETOR]],"_Atualiz")</f>
        <v>DG_Atualiz</v>
      </c>
      <c r="F366" s="35" t="s">
        <v>905</v>
      </c>
      <c r="G366" s="35"/>
      <c r="H366" s="36">
        <v>42489.615972222222</v>
      </c>
      <c r="I366" s="36">
        <v>42492.712500000001</v>
      </c>
      <c r="J366" s="1" t="s">
        <v>56</v>
      </c>
      <c r="K366" s="37">
        <f t="shared" si="10"/>
        <v>3.0965277777795563</v>
      </c>
      <c r="L366" s="38">
        <f t="shared" si="11"/>
        <v>3.0965277777795563</v>
      </c>
      <c r="M366" s="166">
        <f>NETWORKDAYS.INTL(DATE(YEAR(H366),MONTH(I366),DAY(H366)),DATE(YEAR(I366),MONTH(I366),DAY(I366)),1,LISTAFERIADOS!$B$2:$B$194)</f>
        <v>-18</v>
      </c>
      <c r="N366" s="170" t="str">
        <f>CONCATENATE(HOUR(Tabela132[[#This Row],[DATA INICIO]]),":",MINUTE(Tabela132[[#This Row],[DATA INICIO]]))</f>
        <v>14:47</v>
      </c>
      <c r="P366"/>
    </row>
    <row r="367" spans="1:16" ht="25.5" customHeight="1" x14ac:dyDescent="0.25">
      <c r="A367" s="6" t="s">
        <v>278</v>
      </c>
      <c r="B367" s="33" t="s">
        <v>277</v>
      </c>
      <c r="C367" s="34" t="s">
        <v>270</v>
      </c>
      <c r="D367" s="66" t="s">
        <v>1207</v>
      </c>
      <c r="E367" s="66" t="str">
        <f>CONCATENATE(Tabela132[[#This Row],[TRAMITE_SETOR]],"_Atualiz")</f>
        <v>CO_Atualiz</v>
      </c>
      <c r="F367" s="35" t="s">
        <v>909</v>
      </c>
      <c r="G367" s="35"/>
      <c r="H367" s="36">
        <v>42492.712500000001</v>
      </c>
      <c r="I367" s="36">
        <v>42492.743750000001</v>
      </c>
      <c r="J367" s="1" t="s">
        <v>257</v>
      </c>
      <c r="K367" s="37">
        <f t="shared" si="10"/>
        <v>3.125E-2</v>
      </c>
      <c r="L367" s="38">
        <f t="shared" si="11"/>
        <v>3.125E-2</v>
      </c>
      <c r="M367" s="166">
        <f>NETWORKDAYS.INTL(DATE(YEAR(H367),MONTH(I367),DAY(H367)),DATE(YEAR(I367),MONTH(I367),DAY(I367)),1,LISTAFERIADOS!$B$2:$B$194)</f>
        <v>1</v>
      </c>
      <c r="N367" s="170" t="str">
        <f>CONCATENATE(HOUR(Tabela132[[#This Row],[DATA INICIO]]),":",MINUTE(Tabela132[[#This Row],[DATA INICIO]]))</f>
        <v>17:6</v>
      </c>
      <c r="P367"/>
    </row>
    <row r="368" spans="1:16" ht="25.5" customHeight="1" x14ac:dyDescent="0.25">
      <c r="A368" s="6" t="s">
        <v>278</v>
      </c>
      <c r="B368" s="33" t="s">
        <v>277</v>
      </c>
      <c r="C368" s="34" t="s">
        <v>270</v>
      </c>
      <c r="D368" s="66" t="s">
        <v>1215</v>
      </c>
      <c r="E368" s="66" t="str">
        <f>CONCATENATE(Tabela132[[#This Row],[TRAMITE_SETOR]],"_Atualiz")</f>
        <v>SAEO_Atualiz</v>
      </c>
      <c r="F368" s="35" t="s">
        <v>917</v>
      </c>
      <c r="G368" s="35"/>
      <c r="H368" s="36">
        <v>42492.743750000001</v>
      </c>
      <c r="I368" s="36">
        <v>42493.754166666666</v>
      </c>
      <c r="J368" s="1" t="s">
        <v>258</v>
      </c>
      <c r="K368" s="37">
        <f t="shared" si="10"/>
        <v>1.0104166666642413</v>
      </c>
      <c r="L368" s="38">
        <f t="shared" si="11"/>
        <v>1.0104166666642413</v>
      </c>
      <c r="M368" s="166">
        <f>NETWORKDAYS.INTL(DATE(YEAR(H368),MONTH(I368),DAY(H368)),DATE(YEAR(I368),MONTH(I368),DAY(I368)),1,LISTAFERIADOS!$B$2:$B$194)</f>
        <v>2</v>
      </c>
      <c r="N368" s="170" t="str">
        <f>CONCATENATE(HOUR(Tabela132[[#This Row],[DATA INICIO]]),":",MINUTE(Tabela132[[#This Row],[DATA INICIO]]))</f>
        <v>17:51</v>
      </c>
      <c r="P368"/>
    </row>
    <row r="369" spans="1:16" ht="25.5" customHeight="1" x14ac:dyDescent="0.25">
      <c r="A369" s="6" t="s">
        <v>278</v>
      </c>
      <c r="B369" s="33" t="s">
        <v>277</v>
      </c>
      <c r="C369" s="34" t="s">
        <v>270</v>
      </c>
      <c r="D369" s="66" t="s">
        <v>1232</v>
      </c>
      <c r="E369" s="66" t="str">
        <f>CONCATENATE(Tabela132[[#This Row],[TRAMITE_SETOR]],"_Atualiz")</f>
        <v>SAPRE_Atualiz</v>
      </c>
      <c r="F369" s="35" t="s">
        <v>272</v>
      </c>
      <c r="G369" s="90" t="s">
        <v>1105</v>
      </c>
      <c r="H369" s="36">
        <v>42493.754166666666</v>
      </c>
      <c r="I369" s="36">
        <v>42494.665972222225</v>
      </c>
      <c r="J369" s="1" t="s">
        <v>26</v>
      </c>
      <c r="K369" s="37">
        <f t="shared" si="10"/>
        <v>0.91180555555911269</v>
      </c>
      <c r="L369" s="38">
        <f t="shared" si="11"/>
        <v>0.91180555555911269</v>
      </c>
      <c r="M369" s="166">
        <f>NETWORKDAYS.INTL(DATE(YEAR(H369),MONTH(I369),DAY(H369)),DATE(YEAR(I369),MONTH(I369),DAY(I369)),1,LISTAFERIADOS!$B$2:$B$194)</f>
        <v>2</v>
      </c>
      <c r="N369" s="170" t="str">
        <f>CONCATENATE(HOUR(Tabela132[[#This Row],[DATA INICIO]]),":",MINUTE(Tabela132[[#This Row],[DATA INICIO]]))</f>
        <v>18:6</v>
      </c>
      <c r="P369"/>
    </row>
    <row r="370" spans="1:16" ht="25.5" customHeight="1" x14ac:dyDescent="0.25">
      <c r="A370" s="6" t="s">
        <v>278</v>
      </c>
      <c r="B370" s="33" t="s">
        <v>277</v>
      </c>
      <c r="C370" s="34" t="s">
        <v>270</v>
      </c>
      <c r="D370" s="66" t="s">
        <v>1215</v>
      </c>
      <c r="E370" s="66" t="str">
        <f>CONCATENATE(Tabela132[[#This Row],[TRAMITE_SETOR]],"_Atualiz")</f>
        <v>SAEO_Atualiz</v>
      </c>
      <c r="F370" s="35" t="s">
        <v>917</v>
      </c>
      <c r="G370" s="35"/>
      <c r="H370" s="36">
        <v>42494.665972222225</v>
      </c>
      <c r="I370" s="36">
        <v>42494.748611111114</v>
      </c>
      <c r="J370" s="1" t="s">
        <v>259</v>
      </c>
      <c r="K370" s="37">
        <f t="shared" si="10"/>
        <v>8.2638888889050577E-2</v>
      </c>
      <c r="L370" s="38">
        <f t="shared" si="11"/>
        <v>8.2638888889050577E-2</v>
      </c>
      <c r="M370" s="166">
        <f>NETWORKDAYS.INTL(DATE(YEAR(H370),MONTH(I370),DAY(H370)),DATE(YEAR(I370),MONTH(I370),DAY(I370)),1,LISTAFERIADOS!$B$2:$B$194)</f>
        <v>1</v>
      </c>
      <c r="N370" s="170" t="str">
        <f>CONCATENATE(HOUR(Tabela132[[#This Row],[DATA INICIO]]),":",MINUTE(Tabela132[[#This Row],[DATA INICIO]]))</f>
        <v>15:59</v>
      </c>
      <c r="P370"/>
    </row>
    <row r="371" spans="1:16" ht="25.5" customHeight="1" x14ac:dyDescent="0.25">
      <c r="A371" s="6" t="s">
        <v>278</v>
      </c>
      <c r="B371" s="33" t="s">
        <v>277</v>
      </c>
      <c r="C371" s="34" t="s">
        <v>270</v>
      </c>
      <c r="D371" s="66" t="s">
        <v>1207</v>
      </c>
      <c r="E371" s="66" t="str">
        <f>CONCATENATE(Tabela132[[#This Row],[TRAMITE_SETOR]],"_Atualiz")</f>
        <v>CO_Atualiz</v>
      </c>
      <c r="F371" s="35" t="s">
        <v>909</v>
      </c>
      <c r="G371" s="35"/>
      <c r="H371" s="36">
        <v>42494.748611111114</v>
      </c>
      <c r="I371" s="36">
        <v>42494.784722222219</v>
      </c>
      <c r="J371" s="1" t="s">
        <v>260</v>
      </c>
      <c r="K371" s="37">
        <f t="shared" si="10"/>
        <v>3.6111111105128657E-2</v>
      </c>
      <c r="L371" s="38">
        <f t="shared" si="11"/>
        <v>3.6111111105128657E-2</v>
      </c>
      <c r="M371" s="166">
        <f>NETWORKDAYS.INTL(DATE(YEAR(H371),MONTH(I371),DAY(H371)),DATE(YEAR(I371),MONTH(I371),DAY(I371)),1,LISTAFERIADOS!$B$2:$B$194)</f>
        <v>1</v>
      </c>
      <c r="N371" s="170" t="str">
        <f>CONCATENATE(HOUR(Tabela132[[#This Row],[DATA INICIO]]),":",MINUTE(Tabela132[[#This Row],[DATA INICIO]]))</f>
        <v>17:58</v>
      </c>
      <c r="P371"/>
    </row>
    <row r="372" spans="1:16" ht="25.5" customHeight="1" x14ac:dyDescent="0.25">
      <c r="A372" s="6" t="s">
        <v>278</v>
      </c>
      <c r="B372" s="33" t="s">
        <v>277</v>
      </c>
      <c r="C372" s="34" t="s">
        <v>270</v>
      </c>
      <c r="D372" s="66" t="s">
        <v>1208</v>
      </c>
      <c r="E372" s="66" t="str">
        <f>CONCATENATE(Tabela132[[#This Row],[TRAMITE_SETOR]],"_Atualiz")</f>
        <v>SECOFC_Atualiz</v>
      </c>
      <c r="F372" s="35" t="s">
        <v>910</v>
      </c>
      <c r="G372" s="35"/>
      <c r="H372" s="36">
        <v>42494.784722222219</v>
      </c>
      <c r="I372" s="36">
        <v>42495.59652777778</v>
      </c>
      <c r="J372" s="1" t="s">
        <v>20</v>
      </c>
      <c r="K372" s="37">
        <f t="shared" si="10"/>
        <v>0.81180555556056788</v>
      </c>
      <c r="L372" s="38">
        <f t="shared" si="11"/>
        <v>0.81180555556056788</v>
      </c>
      <c r="M372" s="166">
        <f>NETWORKDAYS.INTL(DATE(YEAR(H372),MONTH(I372),DAY(H372)),DATE(YEAR(I372),MONTH(I372),DAY(I372)),1,LISTAFERIADOS!$B$2:$B$194)</f>
        <v>2</v>
      </c>
      <c r="N372" s="170" t="str">
        <f>CONCATENATE(HOUR(Tabela132[[#This Row],[DATA INICIO]]),":",MINUTE(Tabela132[[#This Row],[DATA INICIO]]))</f>
        <v>18:50</v>
      </c>
      <c r="P372"/>
    </row>
    <row r="373" spans="1:16" ht="25.5" customHeight="1" x14ac:dyDescent="0.25">
      <c r="A373" s="6" t="s">
        <v>278</v>
      </c>
      <c r="B373" s="33" t="s">
        <v>277</v>
      </c>
      <c r="C373" s="34" t="s">
        <v>270</v>
      </c>
      <c r="D373" s="66" t="s">
        <v>1202</v>
      </c>
      <c r="E373" s="66" t="str">
        <f>CONCATENATE(Tabela132[[#This Row],[TRAMITE_SETOR]],"_Atualiz")</f>
        <v>DG_Atualiz</v>
      </c>
      <c r="F373" s="35" t="s">
        <v>905</v>
      </c>
      <c r="G373" s="35"/>
      <c r="H373" s="36">
        <v>42495.59652777778</v>
      </c>
      <c r="I373" s="36">
        <v>42495.761111111111</v>
      </c>
      <c r="J373" s="1" t="s">
        <v>235</v>
      </c>
      <c r="K373" s="37">
        <f t="shared" si="10"/>
        <v>0.16458333333139308</v>
      </c>
      <c r="L373" s="38">
        <f t="shared" si="11"/>
        <v>0.16458333333139308</v>
      </c>
      <c r="M373" s="166">
        <f>NETWORKDAYS.INTL(DATE(YEAR(H373),MONTH(I373),DAY(H373)),DATE(YEAR(I373),MONTH(I373),DAY(I373)),1,LISTAFERIADOS!$B$2:$B$194)</f>
        <v>1</v>
      </c>
      <c r="N373" s="170" t="str">
        <f>CONCATENATE(HOUR(Tabela132[[#This Row],[DATA INICIO]]),":",MINUTE(Tabela132[[#This Row],[DATA INICIO]]))</f>
        <v>14:19</v>
      </c>
      <c r="P373"/>
    </row>
    <row r="374" spans="1:16" ht="25.5" customHeight="1" x14ac:dyDescent="0.25">
      <c r="A374" s="6" t="s">
        <v>278</v>
      </c>
      <c r="B374" s="33" t="s">
        <v>277</v>
      </c>
      <c r="C374" s="34" t="s">
        <v>270</v>
      </c>
      <c r="D374" s="66" t="s">
        <v>1207</v>
      </c>
      <c r="E374" s="66" t="str">
        <f>CONCATENATE(Tabela132[[#This Row],[TRAMITE_SETOR]],"_Atualiz")</f>
        <v>CO_Atualiz</v>
      </c>
      <c r="F374" s="35" t="s">
        <v>909</v>
      </c>
      <c r="G374" s="35"/>
      <c r="H374" s="36">
        <v>42495.761111111111</v>
      </c>
      <c r="I374" s="36">
        <v>42495.779166666667</v>
      </c>
      <c r="J374" s="1" t="s">
        <v>57</v>
      </c>
      <c r="K374" s="37">
        <f t="shared" si="10"/>
        <v>1.8055555556202307E-2</v>
      </c>
      <c r="L374" s="38">
        <f t="shared" si="11"/>
        <v>1.8055555556202307E-2</v>
      </c>
      <c r="M374" s="166">
        <f>NETWORKDAYS.INTL(DATE(YEAR(H374),MONTH(I374),DAY(H374)),DATE(YEAR(I374),MONTH(I374),DAY(I374)),1,LISTAFERIADOS!$B$2:$B$194)</f>
        <v>1</v>
      </c>
      <c r="N374" s="170" t="str">
        <f>CONCATENATE(HOUR(Tabela132[[#This Row],[DATA INICIO]]),":",MINUTE(Tabela132[[#This Row],[DATA INICIO]]))</f>
        <v>18:16</v>
      </c>
      <c r="P374"/>
    </row>
    <row r="375" spans="1:16" ht="25.5" customHeight="1" x14ac:dyDescent="0.25">
      <c r="A375" s="6" t="s">
        <v>278</v>
      </c>
      <c r="B375" s="33" t="s">
        <v>277</v>
      </c>
      <c r="C375" s="34" t="s">
        <v>270</v>
      </c>
      <c r="D375" s="66" t="s">
        <v>1214</v>
      </c>
      <c r="E375" s="66" t="str">
        <f>CONCATENATE(Tabela132[[#This Row],[TRAMITE_SETOR]],"_Atualiz")</f>
        <v>ACO_Atualiz</v>
      </c>
      <c r="F375" s="35" t="s">
        <v>916</v>
      </c>
      <c r="G375" s="35"/>
      <c r="H375" s="36">
        <v>42495.779166666667</v>
      </c>
      <c r="I375" s="36">
        <v>42496.487500000003</v>
      </c>
      <c r="J375" s="1" t="s">
        <v>261</v>
      </c>
      <c r="K375" s="37">
        <f t="shared" si="10"/>
        <v>0.70833333333575865</v>
      </c>
      <c r="L375" s="38">
        <f t="shared" si="11"/>
        <v>0.70833333333575865</v>
      </c>
      <c r="M375" s="166">
        <f>NETWORKDAYS.INTL(DATE(YEAR(H375),MONTH(I375),DAY(H375)),DATE(YEAR(I375),MONTH(I375),DAY(I375)),1,LISTAFERIADOS!$B$2:$B$194)</f>
        <v>2</v>
      </c>
      <c r="N375" s="170" t="str">
        <f>CONCATENATE(HOUR(Tabela132[[#This Row],[DATA INICIO]]),":",MINUTE(Tabela132[[#This Row],[DATA INICIO]]))</f>
        <v>18:42</v>
      </c>
      <c r="P375"/>
    </row>
    <row r="376" spans="1:16" ht="25.5" customHeight="1" x14ac:dyDescent="0.25">
      <c r="A376" s="6" t="s">
        <v>278</v>
      </c>
      <c r="B376" s="33" t="s">
        <v>277</v>
      </c>
      <c r="C376" s="34" t="s">
        <v>270</v>
      </c>
      <c r="D376" s="66" t="s">
        <v>1208</v>
      </c>
      <c r="E376" s="66" t="str">
        <f>CONCATENATE(Tabela132[[#This Row],[TRAMITE_SETOR]],"_Atualiz")</f>
        <v>SECOFC_Atualiz</v>
      </c>
      <c r="F376" s="35" t="s">
        <v>910</v>
      </c>
      <c r="G376" s="35"/>
      <c r="H376" s="36">
        <v>42496.487500000003</v>
      </c>
      <c r="I376" s="36">
        <v>42496.532638888886</v>
      </c>
      <c r="J376" s="1" t="s">
        <v>7</v>
      </c>
      <c r="K376" s="37">
        <f t="shared" si="10"/>
        <v>4.5138888883229811E-2</v>
      </c>
      <c r="L376" s="38">
        <f t="shared" si="11"/>
        <v>4.5138888883229811E-2</v>
      </c>
      <c r="M376" s="166">
        <f>NETWORKDAYS.INTL(DATE(YEAR(H376),MONTH(I376),DAY(H376)),DATE(YEAR(I376),MONTH(I376),DAY(I376)),1,LISTAFERIADOS!$B$2:$B$194)</f>
        <v>1</v>
      </c>
      <c r="N376" s="170" t="str">
        <f>CONCATENATE(HOUR(Tabela132[[#This Row],[DATA INICIO]]),":",MINUTE(Tabela132[[#This Row],[DATA INICIO]]))</f>
        <v>11:42</v>
      </c>
      <c r="P376"/>
    </row>
    <row r="377" spans="1:16" ht="25.5" customHeight="1" x14ac:dyDescent="0.25">
      <c r="A377" s="6" t="s">
        <v>278</v>
      </c>
      <c r="B377" s="33" t="s">
        <v>277</v>
      </c>
      <c r="C377" s="34" t="s">
        <v>270</v>
      </c>
      <c r="D377" s="66" t="s">
        <v>1202</v>
      </c>
      <c r="E377" s="66" t="str">
        <f>CONCATENATE(Tabela132[[#This Row],[TRAMITE_SETOR]],"_Atualiz")</f>
        <v>DG_Atualiz</v>
      </c>
      <c r="F377" s="35" t="s">
        <v>905</v>
      </c>
      <c r="G377" s="35"/>
      <c r="H377" s="36">
        <v>42496.487500000003</v>
      </c>
      <c r="I377" s="36">
        <v>42496.820138888892</v>
      </c>
      <c r="J377" s="1" t="s">
        <v>7</v>
      </c>
      <c r="K377" s="37">
        <f t="shared" si="10"/>
        <v>0.33263888888905058</v>
      </c>
      <c r="L377" s="38">
        <f t="shared" si="11"/>
        <v>0.33263888888905058</v>
      </c>
      <c r="M377" s="166">
        <f>NETWORKDAYS.INTL(DATE(YEAR(H377),MONTH(I377),DAY(H377)),DATE(YEAR(I377),MONTH(I377),DAY(I377)),1,LISTAFERIADOS!$B$2:$B$194)</f>
        <v>1</v>
      </c>
      <c r="N377" s="170" t="str">
        <f>CONCATENATE(HOUR(Tabela132[[#This Row],[DATA INICIO]]),":",MINUTE(Tabela132[[#This Row],[DATA INICIO]]))</f>
        <v>11:42</v>
      </c>
      <c r="P377"/>
    </row>
    <row r="378" spans="1:16" ht="25.5" customHeight="1" x14ac:dyDescent="0.25">
      <c r="A378" s="6" t="s">
        <v>278</v>
      </c>
      <c r="B378" s="33" t="s">
        <v>277</v>
      </c>
      <c r="C378" s="34" t="s">
        <v>270</v>
      </c>
      <c r="D378" s="66" t="s">
        <v>1214</v>
      </c>
      <c r="E378" s="66" t="str">
        <f>CONCATENATE(Tabela132[[#This Row],[TRAMITE_SETOR]],"_Atualiz")</f>
        <v>ACO_Atualiz</v>
      </c>
      <c r="F378" s="35" t="s">
        <v>916</v>
      </c>
      <c r="G378" s="35"/>
      <c r="H378" s="36">
        <v>42496.820138888892</v>
      </c>
      <c r="I378" s="36">
        <v>42499.574305555558</v>
      </c>
      <c r="J378" s="1" t="s">
        <v>41</v>
      </c>
      <c r="K378" s="37">
        <f t="shared" si="10"/>
        <v>2.7541666666656965</v>
      </c>
      <c r="L378" s="38">
        <f t="shared" si="11"/>
        <v>2.7541666666656965</v>
      </c>
      <c r="M378" s="166">
        <f>NETWORKDAYS.INTL(DATE(YEAR(H378),MONTH(I378),DAY(H378)),DATE(YEAR(I378),MONTH(I378),DAY(I378)),1,LISTAFERIADOS!$B$2:$B$194)</f>
        <v>2</v>
      </c>
      <c r="N378" s="170" t="str">
        <f>CONCATENATE(HOUR(Tabela132[[#This Row],[DATA INICIO]]),":",MINUTE(Tabela132[[#This Row],[DATA INICIO]]))</f>
        <v>19:41</v>
      </c>
      <c r="P378"/>
    </row>
    <row r="379" spans="1:16" ht="25.5" customHeight="1" x14ac:dyDescent="0.25">
      <c r="A379" s="6" t="s">
        <v>278</v>
      </c>
      <c r="B379" s="33" t="s">
        <v>277</v>
      </c>
      <c r="C379" s="34" t="s">
        <v>270</v>
      </c>
      <c r="D379" s="66" t="s">
        <v>1211</v>
      </c>
      <c r="E379" s="66" t="str">
        <f>CONCATENATE(Tabela132[[#This Row],[TRAMITE_SETOR]],"_Atualiz")</f>
        <v>SCON_Atualiz</v>
      </c>
      <c r="F379" s="35" t="s">
        <v>913</v>
      </c>
      <c r="G379" s="35"/>
      <c r="H379" s="36">
        <v>42499.574305555558</v>
      </c>
      <c r="I379" s="36">
        <v>42507.796527777777</v>
      </c>
      <c r="J379" s="1" t="s">
        <v>262</v>
      </c>
      <c r="K379" s="37">
        <f t="shared" si="10"/>
        <v>8.2222222222189885</v>
      </c>
      <c r="L379" s="38">
        <f t="shared" si="11"/>
        <v>8.2222222222189885</v>
      </c>
      <c r="M379" s="166">
        <f>NETWORKDAYS.INTL(DATE(YEAR(H379),MONTH(I379),DAY(H379)),DATE(YEAR(I379),MONTH(I379),DAY(I379)),1,LISTAFERIADOS!$B$2:$B$194)</f>
        <v>7</v>
      </c>
      <c r="N379" s="170" t="str">
        <f>CONCATENATE(HOUR(Tabela132[[#This Row],[DATA INICIO]]),":",MINUTE(Tabela132[[#This Row],[DATA INICIO]]))</f>
        <v>13:47</v>
      </c>
      <c r="P379"/>
    </row>
    <row r="380" spans="1:16" ht="25.5" customHeight="1" x14ac:dyDescent="0.25">
      <c r="A380" s="6" t="s">
        <v>278</v>
      </c>
      <c r="B380" s="33" t="s">
        <v>277</v>
      </c>
      <c r="C380" s="34" t="s">
        <v>270</v>
      </c>
      <c r="D380" s="66" t="s">
        <v>1209</v>
      </c>
      <c r="E380" s="66" t="str">
        <f>CONCATENATE(Tabela132[[#This Row],[TRAMITE_SETOR]],"_Atualiz")</f>
        <v>CLC_Atualiz</v>
      </c>
      <c r="F380" s="35" t="s">
        <v>911</v>
      </c>
      <c r="G380" s="35"/>
      <c r="H380" s="36">
        <v>42507.796527777777</v>
      </c>
      <c r="I380" s="36">
        <v>42508.702777777777</v>
      </c>
      <c r="J380" s="1" t="s">
        <v>263</v>
      </c>
      <c r="K380" s="37">
        <f t="shared" si="10"/>
        <v>0.90625</v>
      </c>
      <c r="L380" s="38">
        <f t="shared" si="11"/>
        <v>0.90625</v>
      </c>
      <c r="M380" s="166">
        <f>NETWORKDAYS.INTL(DATE(YEAR(H380),MONTH(I380),DAY(H380)),DATE(YEAR(I380),MONTH(I380),DAY(I380)),1,LISTAFERIADOS!$B$2:$B$194)</f>
        <v>2</v>
      </c>
      <c r="N380" s="170" t="str">
        <f>CONCATENATE(HOUR(Tabela132[[#This Row],[DATA INICIO]]),":",MINUTE(Tabela132[[#This Row],[DATA INICIO]]))</f>
        <v>19:7</v>
      </c>
      <c r="P380"/>
    </row>
    <row r="381" spans="1:16" ht="25.5" customHeight="1" x14ac:dyDescent="0.25">
      <c r="A381" s="6" t="s">
        <v>278</v>
      </c>
      <c r="B381" s="33" t="s">
        <v>277</v>
      </c>
      <c r="C381" s="34" t="s">
        <v>270</v>
      </c>
      <c r="D381" s="66" t="s">
        <v>1215</v>
      </c>
      <c r="E381" s="66" t="str">
        <f>CONCATENATE(Tabela132[[#This Row],[TRAMITE_SETOR]],"_Atualiz")</f>
        <v>SAEO_Atualiz</v>
      </c>
      <c r="F381" s="35" t="s">
        <v>917</v>
      </c>
      <c r="G381" s="35"/>
      <c r="H381" s="36">
        <v>42508.702777777777</v>
      </c>
      <c r="I381" s="36">
        <v>42508.791666666664</v>
      </c>
      <c r="J381" s="1" t="s">
        <v>264</v>
      </c>
      <c r="K381" s="37">
        <f t="shared" si="10"/>
        <v>8.8888888887595385E-2</v>
      </c>
      <c r="L381" s="38">
        <f t="shared" si="11"/>
        <v>8.8888888887595385E-2</v>
      </c>
      <c r="M381" s="166">
        <f>NETWORKDAYS.INTL(DATE(YEAR(H381),MONTH(I381),DAY(H381)),DATE(YEAR(I381),MONTH(I381),DAY(I381)),1,LISTAFERIADOS!$B$2:$B$194)</f>
        <v>1</v>
      </c>
      <c r="N381" s="170" t="str">
        <f>CONCATENATE(HOUR(Tabela132[[#This Row],[DATA INICIO]]),":",MINUTE(Tabela132[[#This Row],[DATA INICIO]]))</f>
        <v>16:52</v>
      </c>
      <c r="P381"/>
    </row>
    <row r="382" spans="1:16" ht="25.5" customHeight="1" x14ac:dyDescent="0.25">
      <c r="A382" s="6" t="s">
        <v>278</v>
      </c>
      <c r="B382" s="33" t="s">
        <v>277</v>
      </c>
      <c r="C382" s="34" t="s">
        <v>270</v>
      </c>
      <c r="D382" s="66" t="s">
        <v>1207</v>
      </c>
      <c r="E382" s="66" t="str">
        <f>CONCATENATE(Tabela132[[#This Row],[TRAMITE_SETOR]],"_Atualiz")</f>
        <v>CO_Atualiz</v>
      </c>
      <c r="F382" s="35" t="s">
        <v>909</v>
      </c>
      <c r="G382" s="35"/>
      <c r="H382" s="36">
        <v>42508.791666666664</v>
      </c>
      <c r="I382" s="36">
        <v>42508.79583333333</v>
      </c>
      <c r="J382" s="1" t="s">
        <v>265</v>
      </c>
      <c r="K382" s="37">
        <f t="shared" si="10"/>
        <v>4.166666665696539E-3</v>
      </c>
      <c r="L382" s="38">
        <f t="shared" si="11"/>
        <v>4.166666665696539E-3</v>
      </c>
      <c r="M382" s="166">
        <f>NETWORKDAYS.INTL(DATE(YEAR(H382),MONTH(I382),DAY(H382)),DATE(YEAR(I382),MONTH(I382),DAY(I382)),1,LISTAFERIADOS!$B$2:$B$194)</f>
        <v>1</v>
      </c>
      <c r="N382" s="170" t="str">
        <f>CONCATENATE(HOUR(Tabela132[[#This Row],[DATA INICIO]]),":",MINUTE(Tabela132[[#This Row],[DATA INICIO]]))</f>
        <v>19:0</v>
      </c>
      <c r="P382"/>
    </row>
    <row r="383" spans="1:16" ht="25.5" customHeight="1" x14ac:dyDescent="0.25">
      <c r="A383" s="6" t="s">
        <v>278</v>
      </c>
      <c r="B383" s="33" t="s">
        <v>277</v>
      </c>
      <c r="C383" s="34" t="s">
        <v>270</v>
      </c>
      <c r="D383" s="66" t="s">
        <v>1223</v>
      </c>
      <c r="E383" s="66" t="str">
        <f>CONCATENATE(Tabela132[[#This Row],[TRAMITE_SETOR]],"_Atualiz")</f>
        <v>SACONT_Atualiz</v>
      </c>
      <c r="F383" s="35" t="s">
        <v>921</v>
      </c>
      <c r="G383" s="35"/>
      <c r="H383" s="36">
        <v>42508.79583333333</v>
      </c>
      <c r="I383" s="36">
        <v>42509.622916666667</v>
      </c>
      <c r="J383" s="1" t="s">
        <v>266</v>
      </c>
      <c r="K383" s="37">
        <f t="shared" si="10"/>
        <v>0.82708333333721384</v>
      </c>
      <c r="L383" s="38">
        <f t="shared" si="11"/>
        <v>0.82708333333721384</v>
      </c>
      <c r="M383" s="166">
        <f>NETWORKDAYS.INTL(DATE(YEAR(H383),MONTH(I383),DAY(H383)),DATE(YEAR(I383),MONTH(I383),DAY(I383)),1,LISTAFERIADOS!$B$2:$B$194)</f>
        <v>2</v>
      </c>
      <c r="N383" s="170" t="str">
        <f>CONCATENATE(HOUR(Tabela132[[#This Row],[DATA INICIO]]),":",MINUTE(Tabela132[[#This Row],[DATA INICIO]]))</f>
        <v>19:6</v>
      </c>
      <c r="P383"/>
    </row>
    <row r="384" spans="1:16" ht="25.5" customHeight="1" x14ac:dyDescent="0.25">
      <c r="A384" s="6" t="s">
        <v>278</v>
      </c>
      <c r="B384" s="33" t="s">
        <v>277</v>
      </c>
      <c r="C384" s="34" t="s">
        <v>270</v>
      </c>
      <c r="D384" s="66" t="s">
        <v>1233</v>
      </c>
      <c r="E384" s="66" t="str">
        <f>CONCATENATE(Tabela132[[#This Row],[TRAMITE_SETOR]],"_Atualiz")</f>
        <v>SPCF_Atualiz</v>
      </c>
      <c r="F384" s="35" t="s">
        <v>273</v>
      </c>
      <c r="G384" s="35"/>
      <c r="H384" s="36">
        <v>42509.622916666667</v>
      </c>
      <c r="I384" s="36">
        <v>42510.580555555556</v>
      </c>
      <c r="J384" s="1" t="s">
        <v>267</v>
      </c>
      <c r="K384" s="37">
        <f t="shared" si="10"/>
        <v>0.95763888888905058</v>
      </c>
      <c r="L384" s="38">
        <f t="shared" si="11"/>
        <v>0.95763888888905058</v>
      </c>
      <c r="M384" s="166">
        <f>NETWORKDAYS.INTL(DATE(YEAR(H384),MONTH(I384),DAY(H384)),DATE(YEAR(I384),MONTH(I384),DAY(I384)),1,LISTAFERIADOS!$B$2:$B$194)</f>
        <v>2</v>
      </c>
      <c r="N384" s="170" t="str">
        <f>CONCATENATE(HOUR(Tabela132[[#This Row],[DATA INICIO]]),":",MINUTE(Tabela132[[#This Row],[DATA INICIO]]))</f>
        <v>14:57</v>
      </c>
      <c r="P384"/>
    </row>
    <row r="385" spans="1:16" ht="25.5" customHeight="1" x14ac:dyDescent="0.25">
      <c r="A385" s="6" t="s">
        <v>278</v>
      </c>
      <c r="B385" s="33" t="s">
        <v>277</v>
      </c>
      <c r="C385" s="34" t="s">
        <v>270</v>
      </c>
      <c r="D385" s="66" t="s">
        <v>1234</v>
      </c>
      <c r="E385" s="66" t="str">
        <f>CONCATENATE(Tabela132[[#This Row],[TRAMITE_SETOR]],"_Atualiz")</f>
        <v>CFIC_Atualiz</v>
      </c>
      <c r="F385" s="35" t="s">
        <v>274</v>
      </c>
      <c r="G385" s="35"/>
      <c r="H385" s="36">
        <v>42510.580555555556</v>
      </c>
      <c r="I385" s="36">
        <v>42510.695138888892</v>
      </c>
      <c r="J385" s="1" t="s">
        <v>20</v>
      </c>
      <c r="K385" s="37">
        <f t="shared" si="10"/>
        <v>0.11458333333575865</v>
      </c>
      <c r="L385" s="38">
        <f t="shared" si="11"/>
        <v>0.11458333333575865</v>
      </c>
      <c r="M385" s="166">
        <f>NETWORKDAYS.INTL(DATE(YEAR(H385),MONTH(I385),DAY(H385)),DATE(YEAR(I385),MONTH(I385),DAY(I385)),1,LISTAFERIADOS!$B$2:$B$194)</f>
        <v>1</v>
      </c>
      <c r="N385" s="170" t="str">
        <f>CONCATENATE(HOUR(Tabela132[[#This Row],[DATA INICIO]]),":",MINUTE(Tabela132[[#This Row],[DATA INICIO]]))</f>
        <v>13:56</v>
      </c>
      <c r="P385"/>
    </row>
    <row r="386" spans="1:16" ht="25.5" customHeight="1" x14ac:dyDescent="0.25">
      <c r="A386" s="6" t="s">
        <v>278</v>
      </c>
      <c r="B386" s="33" t="s">
        <v>277</v>
      </c>
      <c r="C386" s="34" t="s">
        <v>270</v>
      </c>
      <c r="D386" s="66" t="s">
        <v>1232</v>
      </c>
      <c r="E386" s="66" t="str">
        <f>CONCATENATE(Tabela132[[#This Row],[TRAMITE_SETOR]],"_Atualiz")</f>
        <v>SAPRE_Atualiz</v>
      </c>
      <c r="F386" s="35" t="s">
        <v>272</v>
      </c>
      <c r="G386" s="90" t="s">
        <v>1105</v>
      </c>
      <c r="H386" s="36">
        <v>42510.695138888892</v>
      </c>
      <c r="I386" s="36">
        <v>42671.78125</v>
      </c>
      <c r="J386" s="1" t="s">
        <v>268</v>
      </c>
      <c r="K386" s="37">
        <f t="shared" si="10"/>
        <v>161.08611111110804</v>
      </c>
      <c r="L386" s="38">
        <f t="shared" si="11"/>
        <v>161.08611111110804</v>
      </c>
      <c r="M386" s="166">
        <f>NETWORKDAYS.INTL(DATE(YEAR(H386),MONTH(I386),DAY(H386)),DATE(YEAR(I386),MONTH(I386),DAY(I386)),1,LISTAFERIADOS!$B$2:$B$194)</f>
        <v>7</v>
      </c>
      <c r="N386" s="170" t="str">
        <f>CONCATENATE(HOUR(Tabela132[[#This Row],[DATA INICIO]]),":",MINUTE(Tabela132[[#This Row],[DATA INICIO]]))</f>
        <v>16:41</v>
      </c>
      <c r="P386"/>
    </row>
    <row r="387" spans="1:16" ht="25.5" customHeight="1" x14ac:dyDescent="0.25">
      <c r="A387" s="6" t="s">
        <v>278</v>
      </c>
      <c r="B387" s="33" t="s">
        <v>277</v>
      </c>
      <c r="C387" s="34" t="s">
        <v>270</v>
      </c>
      <c r="D387" s="66" t="s">
        <v>1223</v>
      </c>
      <c r="E387" s="66" t="str">
        <f>CONCATENATE(Tabela132[[#This Row],[TRAMITE_SETOR]],"_Atualiz")</f>
        <v>SACONT_Atualiz</v>
      </c>
      <c r="F387" s="35" t="s">
        <v>921</v>
      </c>
      <c r="G387" s="35"/>
      <c r="H387" s="36">
        <v>42671.78125</v>
      </c>
      <c r="I387" s="47" t="s">
        <v>7</v>
      </c>
      <c r="J387" s="1" t="s">
        <v>269</v>
      </c>
      <c r="K387" s="37">
        <f t="shared" ref="K387:K450" si="12">IF(OR(H387="-",I387="-"),0,I387-H387)</f>
        <v>0</v>
      </c>
      <c r="L387" s="38">
        <f t="shared" ref="L387:L450" si="13">K387</f>
        <v>0</v>
      </c>
      <c r="M387" s="166" t="e">
        <f>NETWORKDAYS.INTL(DATE(YEAR(H387),MONTH(I387),DAY(H387)),DATE(YEAR(I387),MONTH(I387),DAY(I387)),1,LISTAFERIADOS!$B$2:$B$194)</f>
        <v>#VALUE!</v>
      </c>
      <c r="N387" s="170" t="str">
        <f>CONCATENATE(HOUR(Tabela132[[#This Row],[DATA INICIO]]),":",MINUTE(Tabela132[[#This Row],[DATA INICIO]]))</f>
        <v>18:45</v>
      </c>
      <c r="P387"/>
    </row>
    <row r="388" spans="1:16" ht="25.5" customHeight="1" x14ac:dyDescent="0.25">
      <c r="A388" s="6" t="s">
        <v>278</v>
      </c>
      <c r="B388" s="33" t="s">
        <v>293</v>
      </c>
      <c r="C388" s="34" t="s">
        <v>270</v>
      </c>
      <c r="D388" s="66" t="s">
        <v>1232</v>
      </c>
      <c r="E388" s="66" t="str">
        <f>CONCATENATE(Tabela132[[#This Row],[TRAMITE_SETOR]],"_Atualiz")</f>
        <v>SAPRE_Atualiz</v>
      </c>
      <c r="F388" s="35" t="s">
        <v>272</v>
      </c>
      <c r="G388" s="90" t="s">
        <v>1105</v>
      </c>
      <c r="H388" s="36">
        <v>42520.842361111114</v>
      </c>
      <c r="I388" s="36">
        <v>42521.842361111114</v>
      </c>
      <c r="J388" s="1" t="s">
        <v>7</v>
      </c>
      <c r="K388" s="37">
        <f t="shared" si="12"/>
        <v>1</v>
      </c>
      <c r="L388" s="38">
        <f t="shared" si="13"/>
        <v>1</v>
      </c>
      <c r="M388" s="166">
        <f>NETWORKDAYS.INTL(DATE(YEAR(H388),MONTH(I388),DAY(H388)),DATE(YEAR(I388),MONTH(I388),DAY(I388)),1,LISTAFERIADOS!$B$2:$B$194)</f>
        <v>2</v>
      </c>
      <c r="N388" s="170" t="str">
        <f>CONCATENATE(HOUR(Tabela132[[#This Row],[DATA INICIO]]),":",MINUTE(Tabela132[[#This Row],[DATA INICIO]]))</f>
        <v>20:13</v>
      </c>
      <c r="P388"/>
    </row>
    <row r="389" spans="1:16" ht="25.5" customHeight="1" x14ac:dyDescent="0.25">
      <c r="A389" s="6" t="s">
        <v>278</v>
      </c>
      <c r="B389" s="33" t="s">
        <v>293</v>
      </c>
      <c r="C389" s="34" t="s">
        <v>270</v>
      </c>
      <c r="D389" s="66" t="s">
        <v>1226</v>
      </c>
      <c r="E389" s="66" t="str">
        <f>CONCATENATE(Tabela132[[#This Row],[TRAMITE_SETOR]],"_Atualiz")</f>
        <v>CIP_Atualiz</v>
      </c>
      <c r="F389" s="35" t="s">
        <v>884</v>
      </c>
      <c r="G389" s="90" t="s">
        <v>1105</v>
      </c>
      <c r="H389" s="36">
        <v>42521.842361111114</v>
      </c>
      <c r="I389" s="36">
        <v>42530.645138888889</v>
      </c>
      <c r="J389" s="1" t="s">
        <v>279</v>
      </c>
      <c r="K389" s="37">
        <f t="shared" si="12"/>
        <v>8.8027777777751908</v>
      </c>
      <c r="L389" s="38">
        <f t="shared" si="13"/>
        <v>8.8027777777751908</v>
      </c>
      <c r="M389" s="166">
        <f>NETWORKDAYS.INTL(DATE(YEAR(H389),MONTH(I389),DAY(H389)),DATE(YEAR(I389),MONTH(I389),DAY(I389)),1,LISTAFERIADOS!$B$2:$B$194)</f>
        <v>-17</v>
      </c>
      <c r="N389" s="170" t="str">
        <f>CONCATENATE(HOUR(Tabela132[[#This Row],[DATA INICIO]]),":",MINUTE(Tabela132[[#This Row],[DATA INICIO]]))</f>
        <v>20:13</v>
      </c>
      <c r="P389"/>
    </row>
    <row r="390" spans="1:16" ht="25.5" customHeight="1" x14ac:dyDescent="0.25">
      <c r="A390" s="6" t="s">
        <v>278</v>
      </c>
      <c r="B390" s="33" t="s">
        <v>293</v>
      </c>
      <c r="C390" s="34" t="s">
        <v>270</v>
      </c>
      <c r="D390" s="66" t="s">
        <v>1232</v>
      </c>
      <c r="E390" s="66" t="str">
        <f>CONCATENATE(Tabela132[[#This Row],[TRAMITE_SETOR]],"_Atualiz")</f>
        <v>SAPRE_Atualiz</v>
      </c>
      <c r="F390" s="35" t="s">
        <v>272</v>
      </c>
      <c r="G390" s="90" t="s">
        <v>1105</v>
      </c>
      <c r="H390" s="36">
        <v>42530.645138888889</v>
      </c>
      <c r="I390" s="36">
        <v>42586.658333333333</v>
      </c>
      <c r="J390" s="1" t="s">
        <v>280</v>
      </c>
      <c r="K390" s="37">
        <f t="shared" si="12"/>
        <v>56.013194444443798</v>
      </c>
      <c r="L390" s="38">
        <f t="shared" si="13"/>
        <v>56.013194444443798</v>
      </c>
      <c r="M390" s="166">
        <f>NETWORKDAYS.INTL(DATE(YEAR(H390),MONTH(I390),DAY(H390)),DATE(YEAR(I390),MONTH(I390),DAY(I390)),1,LISTAFERIADOS!$B$2:$B$194)</f>
        <v>-4</v>
      </c>
      <c r="N390" s="170" t="str">
        <f>CONCATENATE(HOUR(Tabela132[[#This Row],[DATA INICIO]]),":",MINUTE(Tabela132[[#This Row],[DATA INICIO]]))</f>
        <v>15:29</v>
      </c>
      <c r="P390"/>
    </row>
    <row r="391" spans="1:16" ht="25.5" customHeight="1" x14ac:dyDescent="0.25">
      <c r="A391" s="6" t="s">
        <v>278</v>
      </c>
      <c r="B391" s="33" t="s">
        <v>293</v>
      </c>
      <c r="C391" s="34" t="s">
        <v>270</v>
      </c>
      <c r="D391" s="66" t="s">
        <v>1226</v>
      </c>
      <c r="E391" s="66" t="str">
        <f>CONCATENATE(Tabela132[[#This Row],[TRAMITE_SETOR]],"_Atualiz")</f>
        <v>CIP_Atualiz</v>
      </c>
      <c r="F391" s="35" t="s">
        <v>884</v>
      </c>
      <c r="G391" s="90" t="s">
        <v>1105</v>
      </c>
      <c r="H391" s="36">
        <v>42586.658333333333</v>
      </c>
      <c r="I391" s="36">
        <v>42591.782638888886</v>
      </c>
      <c r="J391" s="1" t="s">
        <v>281</v>
      </c>
      <c r="K391" s="37">
        <f t="shared" si="12"/>
        <v>5.1243055555532919</v>
      </c>
      <c r="L391" s="38">
        <f t="shared" si="13"/>
        <v>5.1243055555532919</v>
      </c>
      <c r="M391" s="166">
        <f>NETWORKDAYS.INTL(DATE(YEAR(H391),MONTH(I391),DAY(H391)),DATE(YEAR(I391),MONTH(I391),DAY(I391)),1,LISTAFERIADOS!$B$2:$B$194)</f>
        <v>4</v>
      </c>
      <c r="N391" s="170" t="str">
        <f>CONCATENATE(HOUR(Tabela132[[#This Row],[DATA INICIO]]),":",MINUTE(Tabela132[[#This Row],[DATA INICIO]]))</f>
        <v>15:48</v>
      </c>
      <c r="P391"/>
    </row>
    <row r="392" spans="1:16" ht="25.5" customHeight="1" x14ac:dyDescent="0.25">
      <c r="A392" s="6" t="s">
        <v>278</v>
      </c>
      <c r="B392" s="33" t="s">
        <v>293</v>
      </c>
      <c r="C392" s="34" t="s">
        <v>270</v>
      </c>
      <c r="D392" s="66" t="s">
        <v>1220</v>
      </c>
      <c r="E392" s="66" t="str">
        <f>CONCATENATE(Tabela132[[#This Row],[TRAMITE_SETOR]],"_Atualiz")</f>
        <v>SECGS_Atualiz</v>
      </c>
      <c r="F392" s="35" t="s">
        <v>885</v>
      </c>
      <c r="G392" s="90" t="s">
        <v>1105</v>
      </c>
      <c r="H392" s="36">
        <v>42591.782638888886</v>
      </c>
      <c r="I392" s="36">
        <v>42592.488194444442</v>
      </c>
      <c r="J392" s="1" t="s">
        <v>56</v>
      </c>
      <c r="K392" s="37">
        <f t="shared" si="12"/>
        <v>0.70555555555620231</v>
      </c>
      <c r="L392" s="38">
        <f t="shared" si="13"/>
        <v>0.70555555555620231</v>
      </c>
      <c r="M392" s="166">
        <f>NETWORKDAYS.INTL(DATE(YEAR(H392),MONTH(I392),DAY(H392)),DATE(YEAR(I392),MONTH(I392),DAY(I392)),1,LISTAFERIADOS!$B$2:$B$194)</f>
        <v>2</v>
      </c>
      <c r="N392" s="170" t="str">
        <f>CONCATENATE(HOUR(Tabela132[[#This Row],[DATA INICIO]]),":",MINUTE(Tabela132[[#This Row],[DATA INICIO]]))</f>
        <v>18:47</v>
      </c>
      <c r="P392"/>
    </row>
    <row r="393" spans="1:16" ht="25.5" customHeight="1" x14ac:dyDescent="0.25">
      <c r="A393" s="6" t="s">
        <v>278</v>
      </c>
      <c r="B393" s="33" t="s">
        <v>293</v>
      </c>
      <c r="C393" s="34" t="s">
        <v>270</v>
      </c>
      <c r="D393" s="66" t="s">
        <v>1222</v>
      </c>
      <c r="E393" s="66" t="str">
        <f>CONCATENATE(Tabela132[[#This Row],[TRAMITE_SETOR]],"_Atualiz")</f>
        <v>SECGA_Atualiz</v>
      </c>
      <c r="F393" s="35" t="s">
        <v>853</v>
      </c>
      <c r="G393" s="35"/>
      <c r="H393" s="36">
        <v>42592.488194444442</v>
      </c>
      <c r="I393" s="36">
        <v>42594.625</v>
      </c>
      <c r="J393" s="1" t="s">
        <v>282</v>
      </c>
      <c r="K393" s="37">
        <f t="shared" si="12"/>
        <v>2.1368055555576575</v>
      </c>
      <c r="L393" s="38">
        <f t="shared" si="13"/>
        <v>2.1368055555576575</v>
      </c>
      <c r="M393" s="166">
        <f>NETWORKDAYS.INTL(DATE(YEAR(H393),MONTH(I393),DAY(H393)),DATE(YEAR(I393),MONTH(I393),DAY(I393)),1,LISTAFERIADOS!$B$2:$B$194)</f>
        <v>3</v>
      </c>
      <c r="N393" s="170" t="str">
        <f>CONCATENATE(HOUR(Tabela132[[#This Row],[DATA INICIO]]),":",MINUTE(Tabela132[[#This Row],[DATA INICIO]]))</f>
        <v>11:43</v>
      </c>
      <c r="P393"/>
    </row>
    <row r="394" spans="1:16" ht="25.5" customHeight="1" x14ac:dyDescent="0.25">
      <c r="A394" s="6" t="s">
        <v>278</v>
      </c>
      <c r="B394" s="33" t="s">
        <v>293</v>
      </c>
      <c r="C394" s="34" t="s">
        <v>270</v>
      </c>
      <c r="D394" s="66" t="s">
        <v>1209</v>
      </c>
      <c r="E394" s="66" t="str">
        <f>CONCATENATE(Tabela132[[#This Row],[TRAMITE_SETOR]],"_Atualiz")</f>
        <v>CLC_Atualiz</v>
      </c>
      <c r="F394" s="35" t="s">
        <v>911</v>
      </c>
      <c r="G394" s="35"/>
      <c r="H394" s="36">
        <v>42594.625</v>
      </c>
      <c r="I394" s="36">
        <v>42594.777777777781</v>
      </c>
      <c r="J394" s="1" t="s">
        <v>283</v>
      </c>
      <c r="K394" s="37">
        <f t="shared" si="12"/>
        <v>0.15277777778101154</v>
      </c>
      <c r="L394" s="38">
        <f t="shared" si="13"/>
        <v>0.15277777778101154</v>
      </c>
      <c r="M394" s="166">
        <f>NETWORKDAYS.INTL(DATE(YEAR(H394),MONTH(I394),DAY(H394)),DATE(YEAR(I394),MONTH(I394),DAY(I394)),1,LISTAFERIADOS!$B$2:$B$194)</f>
        <v>1</v>
      </c>
      <c r="N394" s="170" t="str">
        <f>CONCATENATE(HOUR(Tabela132[[#This Row],[DATA INICIO]]),":",MINUTE(Tabela132[[#This Row],[DATA INICIO]]))</f>
        <v>15:0</v>
      </c>
      <c r="P394"/>
    </row>
    <row r="395" spans="1:16" ht="25.5" customHeight="1" x14ac:dyDescent="0.25">
      <c r="A395" s="6" t="s">
        <v>278</v>
      </c>
      <c r="B395" s="33" t="s">
        <v>293</v>
      </c>
      <c r="C395" s="34" t="s">
        <v>270</v>
      </c>
      <c r="D395" s="66" t="s">
        <v>1210</v>
      </c>
      <c r="E395" s="66" t="str">
        <f>CONCATENATE(Tabela132[[#This Row],[TRAMITE_SETOR]],"_Atualiz")</f>
        <v>SC_Atualiz</v>
      </c>
      <c r="F395" s="35" t="s">
        <v>912</v>
      </c>
      <c r="G395" s="35"/>
      <c r="H395" s="36">
        <v>42594.777777777781</v>
      </c>
      <c r="I395" s="36">
        <v>42614.666666666664</v>
      </c>
      <c r="J395" s="1" t="s">
        <v>163</v>
      </c>
      <c r="K395" s="37">
        <f t="shared" si="12"/>
        <v>19.88888888888323</v>
      </c>
      <c r="L395" s="38">
        <f t="shared" si="13"/>
        <v>19.88888888888323</v>
      </c>
      <c r="M395" s="166">
        <f>NETWORKDAYS.INTL(DATE(YEAR(H395),MONTH(I395),DAY(H395)),DATE(YEAR(I395),MONTH(I395),DAY(I395)),1,LISTAFERIADOS!$B$2:$B$194)</f>
        <v>-6</v>
      </c>
      <c r="N395" s="170" t="str">
        <f>CONCATENATE(HOUR(Tabela132[[#This Row],[DATA INICIO]]),":",MINUTE(Tabela132[[#This Row],[DATA INICIO]]))</f>
        <v>18:40</v>
      </c>
      <c r="P395"/>
    </row>
    <row r="396" spans="1:16" ht="25.5" customHeight="1" x14ac:dyDescent="0.25">
      <c r="A396" s="6" t="s">
        <v>278</v>
      </c>
      <c r="B396" s="33" t="s">
        <v>293</v>
      </c>
      <c r="C396" s="34" t="s">
        <v>270</v>
      </c>
      <c r="D396" s="66" t="s">
        <v>1232</v>
      </c>
      <c r="E396" s="66" t="str">
        <f>CONCATENATE(Tabela132[[#This Row],[TRAMITE_SETOR]],"_Atualiz")</f>
        <v>SAPRE_Atualiz</v>
      </c>
      <c r="F396" s="35" t="s">
        <v>272</v>
      </c>
      <c r="G396" s="90" t="s">
        <v>1105</v>
      </c>
      <c r="H396" s="36">
        <v>42614.666666666664</v>
      </c>
      <c r="I396" s="36">
        <v>42615.552083333336</v>
      </c>
      <c r="J396" s="1" t="s">
        <v>202</v>
      </c>
      <c r="K396" s="37">
        <f t="shared" si="12"/>
        <v>0.88541666667151731</v>
      </c>
      <c r="L396" s="38">
        <f t="shared" si="13"/>
        <v>0.88541666667151731</v>
      </c>
      <c r="M396" s="166">
        <f>NETWORKDAYS.INTL(DATE(YEAR(H396),MONTH(I396),DAY(H396)),DATE(YEAR(I396),MONTH(I396),DAY(I396)),1,LISTAFERIADOS!$B$2:$B$194)</f>
        <v>2</v>
      </c>
      <c r="N396" s="170" t="str">
        <f>CONCATENATE(HOUR(Tabela132[[#This Row],[DATA INICIO]]),":",MINUTE(Tabela132[[#This Row],[DATA INICIO]]))</f>
        <v>16:0</v>
      </c>
      <c r="P396"/>
    </row>
    <row r="397" spans="1:16" ht="25.5" customHeight="1" x14ac:dyDescent="0.25">
      <c r="A397" s="6" t="s">
        <v>278</v>
      </c>
      <c r="B397" s="33" t="s">
        <v>293</v>
      </c>
      <c r="C397" s="34" t="s">
        <v>270</v>
      </c>
      <c r="D397" s="66" t="s">
        <v>1210</v>
      </c>
      <c r="E397" s="66" t="str">
        <f>CONCATENATE(Tabela132[[#This Row],[TRAMITE_SETOR]],"_Atualiz")</f>
        <v>SC_Atualiz</v>
      </c>
      <c r="F397" s="35" t="s">
        <v>912</v>
      </c>
      <c r="G397" s="35"/>
      <c r="H397" s="36">
        <v>42615.552083333336</v>
      </c>
      <c r="I397" s="36">
        <v>42632.615972222222</v>
      </c>
      <c r="J397" s="1" t="s">
        <v>281</v>
      </c>
      <c r="K397" s="37">
        <f t="shared" si="12"/>
        <v>17.06388888888614</v>
      </c>
      <c r="L397" s="38">
        <f t="shared" si="13"/>
        <v>17.06388888888614</v>
      </c>
      <c r="M397" s="166">
        <f>NETWORKDAYS.INTL(DATE(YEAR(H397),MONTH(I397),DAY(H397)),DATE(YEAR(I397),MONTH(I397),DAY(I397)),1,LISTAFERIADOS!$B$2:$B$194)</f>
        <v>10</v>
      </c>
      <c r="N397" s="170" t="str">
        <f>CONCATENATE(HOUR(Tabela132[[#This Row],[DATA INICIO]]),":",MINUTE(Tabela132[[#This Row],[DATA INICIO]]))</f>
        <v>13:15</v>
      </c>
      <c r="P397"/>
    </row>
    <row r="398" spans="1:16" ht="25.5" customHeight="1" x14ac:dyDescent="0.25">
      <c r="A398" s="6" t="s">
        <v>278</v>
      </c>
      <c r="B398" s="33" t="s">
        <v>293</v>
      </c>
      <c r="C398" s="34" t="s">
        <v>270</v>
      </c>
      <c r="D398" s="66" t="s">
        <v>1209</v>
      </c>
      <c r="E398" s="66" t="str">
        <f>CONCATENATE(Tabela132[[#This Row],[TRAMITE_SETOR]],"_Atualiz")</f>
        <v>CLC_Atualiz</v>
      </c>
      <c r="F398" s="35" t="s">
        <v>911</v>
      </c>
      <c r="G398" s="35"/>
      <c r="H398" s="36">
        <v>42632.615972222222</v>
      </c>
      <c r="I398" s="36">
        <v>42633.540277777778</v>
      </c>
      <c r="J398" s="1" t="s">
        <v>106</v>
      </c>
      <c r="K398" s="37">
        <f t="shared" si="12"/>
        <v>0.92430555555620231</v>
      </c>
      <c r="L398" s="38">
        <f t="shared" si="13"/>
        <v>0.92430555555620231</v>
      </c>
      <c r="M398" s="166">
        <f>NETWORKDAYS.INTL(DATE(YEAR(H398),MONTH(I398),DAY(H398)),DATE(YEAR(I398),MONTH(I398),DAY(I398)),1,LISTAFERIADOS!$B$2:$B$194)</f>
        <v>2</v>
      </c>
      <c r="N398" s="170" t="str">
        <f>CONCATENATE(HOUR(Tabela132[[#This Row],[DATA INICIO]]),":",MINUTE(Tabela132[[#This Row],[DATA INICIO]]))</f>
        <v>14:47</v>
      </c>
      <c r="P398"/>
    </row>
    <row r="399" spans="1:16" ht="25.5" customHeight="1" x14ac:dyDescent="0.25">
      <c r="A399" s="6" t="s">
        <v>278</v>
      </c>
      <c r="B399" s="33" t="s">
        <v>293</v>
      </c>
      <c r="C399" s="34" t="s">
        <v>270</v>
      </c>
      <c r="D399" s="66" t="s">
        <v>1206</v>
      </c>
      <c r="E399" s="66" t="str">
        <f>CONCATENATE(Tabela132[[#This Row],[TRAMITE_SETOR]],"_Atualiz")</f>
        <v>SPO_Atualiz</v>
      </c>
      <c r="F399" s="35" t="s">
        <v>908</v>
      </c>
      <c r="G399" s="35"/>
      <c r="H399" s="36">
        <v>42633.540277777778</v>
      </c>
      <c r="I399" s="36">
        <v>42633.700694444444</v>
      </c>
      <c r="J399" s="1" t="s">
        <v>284</v>
      </c>
      <c r="K399" s="37">
        <f t="shared" si="12"/>
        <v>0.16041666666569654</v>
      </c>
      <c r="L399" s="38">
        <f t="shared" si="13"/>
        <v>0.16041666666569654</v>
      </c>
      <c r="M399" s="166">
        <f>NETWORKDAYS.INTL(DATE(YEAR(H399),MONTH(I399),DAY(H399)),DATE(YEAR(I399),MONTH(I399),DAY(I399)),1,LISTAFERIADOS!$B$2:$B$194)</f>
        <v>1</v>
      </c>
      <c r="N399" s="170" t="str">
        <f>CONCATENATE(HOUR(Tabela132[[#This Row],[DATA INICIO]]),":",MINUTE(Tabela132[[#This Row],[DATA INICIO]]))</f>
        <v>12:58</v>
      </c>
      <c r="P399"/>
    </row>
    <row r="400" spans="1:16" ht="25.5" customHeight="1" x14ac:dyDescent="0.25">
      <c r="A400" s="6" t="s">
        <v>278</v>
      </c>
      <c r="B400" s="33" t="s">
        <v>293</v>
      </c>
      <c r="C400" s="34" t="s">
        <v>270</v>
      </c>
      <c r="D400" s="66" t="s">
        <v>1207</v>
      </c>
      <c r="E400" s="66" t="str">
        <f>CONCATENATE(Tabela132[[#This Row],[TRAMITE_SETOR]],"_Atualiz")</f>
        <v>CO_Atualiz</v>
      </c>
      <c r="F400" s="35" t="s">
        <v>909</v>
      </c>
      <c r="G400" s="35"/>
      <c r="H400" s="36">
        <v>42633.700694444444</v>
      </c>
      <c r="I400" s="36">
        <v>42633.722222222219</v>
      </c>
      <c r="J400" s="1" t="s">
        <v>234</v>
      </c>
      <c r="K400" s="37">
        <f t="shared" si="12"/>
        <v>2.1527777775190771E-2</v>
      </c>
      <c r="L400" s="38">
        <f t="shared" si="13"/>
        <v>2.1527777775190771E-2</v>
      </c>
      <c r="M400" s="166">
        <f>NETWORKDAYS.INTL(DATE(YEAR(H400),MONTH(I400),DAY(H400)),DATE(YEAR(I400),MONTH(I400),DAY(I400)),1,LISTAFERIADOS!$B$2:$B$194)</f>
        <v>1</v>
      </c>
      <c r="N400" s="170" t="str">
        <f>CONCATENATE(HOUR(Tabela132[[#This Row],[DATA INICIO]]),":",MINUTE(Tabela132[[#This Row],[DATA INICIO]]))</f>
        <v>16:49</v>
      </c>
      <c r="P400"/>
    </row>
    <row r="401" spans="1:16" ht="25.5" customHeight="1" x14ac:dyDescent="0.25">
      <c r="A401" s="6" t="s">
        <v>278</v>
      </c>
      <c r="B401" s="33" t="s">
        <v>293</v>
      </c>
      <c r="C401" s="34" t="s">
        <v>270</v>
      </c>
      <c r="D401" s="66" t="s">
        <v>1208</v>
      </c>
      <c r="E401" s="66" t="str">
        <f>CONCATENATE(Tabela132[[#This Row],[TRAMITE_SETOR]],"_Atualiz")</f>
        <v>SECOFC_Atualiz</v>
      </c>
      <c r="F401" s="35" t="s">
        <v>910</v>
      </c>
      <c r="G401" s="35"/>
      <c r="H401" s="36">
        <v>42633.722222222219</v>
      </c>
      <c r="I401" s="36">
        <v>42633.847916666666</v>
      </c>
      <c r="J401" s="1" t="s">
        <v>20</v>
      </c>
      <c r="K401" s="37">
        <f t="shared" si="12"/>
        <v>0.12569444444670808</v>
      </c>
      <c r="L401" s="38">
        <f t="shared" si="13"/>
        <v>0.12569444444670808</v>
      </c>
      <c r="M401" s="166">
        <f>NETWORKDAYS.INTL(DATE(YEAR(H401),MONTH(I401),DAY(H401)),DATE(YEAR(I401),MONTH(I401),DAY(I401)),1,LISTAFERIADOS!$B$2:$B$194)</f>
        <v>1</v>
      </c>
      <c r="N401" s="170" t="str">
        <f>CONCATENATE(HOUR(Tabela132[[#This Row],[DATA INICIO]]),":",MINUTE(Tabela132[[#This Row],[DATA INICIO]]))</f>
        <v>17:20</v>
      </c>
      <c r="P401"/>
    </row>
    <row r="402" spans="1:16" ht="25.5" customHeight="1" x14ac:dyDescent="0.25">
      <c r="A402" s="6" t="s">
        <v>278</v>
      </c>
      <c r="B402" s="33" t="s">
        <v>293</v>
      </c>
      <c r="C402" s="34" t="s">
        <v>270</v>
      </c>
      <c r="D402" s="66" t="s">
        <v>1209</v>
      </c>
      <c r="E402" s="66" t="str">
        <f>CONCATENATE(Tabela132[[#This Row],[TRAMITE_SETOR]],"_Atualiz")</f>
        <v>CLC_Atualiz</v>
      </c>
      <c r="F402" s="35" t="s">
        <v>911</v>
      </c>
      <c r="G402" s="35"/>
      <c r="H402" s="36">
        <v>42633.847916666666</v>
      </c>
      <c r="I402" s="36">
        <v>42634.601388888892</v>
      </c>
      <c r="J402" s="1" t="s">
        <v>99</v>
      </c>
      <c r="K402" s="37">
        <f t="shared" si="12"/>
        <v>0.75347222222626442</v>
      </c>
      <c r="L402" s="38">
        <f t="shared" si="13"/>
        <v>0.75347222222626442</v>
      </c>
      <c r="M402" s="166">
        <f>NETWORKDAYS.INTL(DATE(YEAR(H402),MONTH(I402),DAY(H402)),DATE(YEAR(I402),MONTH(I402),DAY(I402)),1,LISTAFERIADOS!$B$2:$B$194)</f>
        <v>2</v>
      </c>
      <c r="N402" s="170" t="str">
        <f>CONCATENATE(HOUR(Tabela132[[#This Row],[DATA INICIO]]),":",MINUTE(Tabela132[[#This Row],[DATA INICIO]]))</f>
        <v>20:21</v>
      </c>
      <c r="P402"/>
    </row>
    <row r="403" spans="1:16" ht="25.5" customHeight="1" x14ac:dyDescent="0.25">
      <c r="A403" s="6" t="s">
        <v>278</v>
      </c>
      <c r="B403" s="33" t="s">
        <v>293</v>
      </c>
      <c r="C403" s="34" t="s">
        <v>270</v>
      </c>
      <c r="D403" s="66" t="s">
        <v>1210</v>
      </c>
      <c r="E403" s="66" t="str">
        <f>CONCATENATE(Tabela132[[#This Row],[TRAMITE_SETOR]],"_Atualiz")</f>
        <v>SC_Atualiz</v>
      </c>
      <c r="F403" s="35" t="s">
        <v>912</v>
      </c>
      <c r="G403" s="35"/>
      <c r="H403" s="36">
        <v>42634.601388888892</v>
      </c>
      <c r="I403" s="36">
        <v>42635.789583333331</v>
      </c>
      <c r="J403" s="1" t="s">
        <v>285</v>
      </c>
      <c r="K403" s="37">
        <f t="shared" si="12"/>
        <v>1.1881944444394321</v>
      </c>
      <c r="L403" s="38">
        <f t="shared" si="13"/>
        <v>1.1881944444394321</v>
      </c>
      <c r="M403" s="166">
        <f>NETWORKDAYS.INTL(DATE(YEAR(H403),MONTH(I403),DAY(H403)),DATE(YEAR(I403),MONTH(I403),DAY(I403)),1,LISTAFERIADOS!$B$2:$B$194)</f>
        <v>2</v>
      </c>
      <c r="N403" s="170" t="str">
        <f>CONCATENATE(HOUR(Tabela132[[#This Row],[DATA INICIO]]),":",MINUTE(Tabela132[[#This Row],[DATA INICIO]]))</f>
        <v>14:26</v>
      </c>
      <c r="P403"/>
    </row>
    <row r="404" spans="1:16" ht="25.5" customHeight="1" x14ac:dyDescent="0.25">
      <c r="A404" s="6" t="s">
        <v>278</v>
      </c>
      <c r="B404" s="33" t="s">
        <v>293</v>
      </c>
      <c r="C404" s="34" t="s">
        <v>270</v>
      </c>
      <c r="D404" s="66" t="s">
        <v>1209</v>
      </c>
      <c r="E404" s="66" t="str">
        <f>CONCATENATE(Tabela132[[#This Row],[TRAMITE_SETOR]],"_Atualiz")</f>
        <v>CLC_Atualiz</v>
      </c>
      <c r="F404" s="35" t="s">
        <v>911</v>
      </c>
      <c r="G404" s="35"/>
      <c r="H404" s="36">
        <v>42635.789583333331</v>
      </c>
      <c r="I404" s="36">
        <v>42640.779861111114</v>
      </c>
      <c r="J404" s="1" t="s">
        <v>106</v>
      </c>
      <c r="K404" s="37">
        <f t="shared" si="12"/>
        <v>4.9902777777824667</v>
      </c>
      <c r="L404" s="38">
        <f t="shared" si="13"/>
        <v>4.9902777777824667</v>
      </c>
      <c r="M404" s="166">
        <f>NETWORKDAYS.INTL(DATE(YEAR(H404),MONTH(I404),DAY(H404)),DATE(YEAR(I404),MONTH(I404),DAY(I404)),1,LISTAFERIADOS!$B$2:$B$194)</f>
        <v>4</v>
      </c>
      <c r="N404" s="170" t="str">
        <f>CONCATENATE(HOUR(Tabela132[[#This Row],[DATA INICIO]]),":",MINUTE(Tabela132[[#This Row],[DATA INICIO]]))</f>
        <v>18:57</v>
      </c>
      <c r="P404"/>
    </row>
    <row r="405" spans="1:16" ht="25.5" customHeight="1" x14ac:dyDescent="0.25">
      <c r="A405" s="6" t="s">
        <v>278</v>
      </c>
      <c r="B405" s="33" t="s">
        <v>293</v>
      </c>
      <c r="C405" s="34" t="s">
        <v>270</v>
      </c>
      <c r="D405" s="66" t="s">
        <v>1222</v>
      </c>
      <c r="E405" s="66" t="str">
        <f>CONCATENATE(Tabela132[[#This Row],[TRAMITE_SETOR]],"_Atualiz")</f>
        <v>SECGA_Atualiz</v>
      </c>
      <c r="F405" s="35" t="s">
        <v>853</v>
      </c>
      <c r="G405" s="35"/>
      <c r="H405" s="36">
        <v>42640.779861111114</v>
      </c>
      <c r="I405" s="36">
        <v>42641.65347222222</v>
      </c>
      <c r="J405" s="1" t="s">
        <v>286</v>
      </c>
      <c r="K405" s="37">
        <f t="shared" si="12"/>
        <v>0.87361111110658385</v>
      </c>
      <c r="L405" s="38">
        <f t="shared" si="13"/>
        <v>0.87361111110658385</v>
      </c>
      <c r="M405" s="166">
        <f>NETWORKDAYS.INTL(DATE(YEAR(H405),MONTH(I405),DAY(H405)),DATE(YEAR(I405),MONTH(I405),DAY(I405)),1,LISTAFERIADOS!$B$2:$B$194)</f>
        <v>2</v>
      </c>
      <c r="N405" s="170" t="str">
        <f>CONCATENATE(HOUR(Tabela132[[#This Row],[DATA INICIO]]),":",MINUTE(Tabela132[[#This Row],[DATA INICIO]]))</f>
        <v>18:43</v>
      </c>
      <c r="P405"/>
    </row>
    <row r="406" spans="1:16" ht="25.5" customHeight="1" x14ac:dyDescent="0.25">
      <c r="A406" s="6" t="s">
        <v>278</v>
      </c>
      <c r="B406" s="33" t="s">
        <v>293</v>
      </c>
      <c r="C406" s="34" t="s">
        <v>270</v>
      </c>
      <c r="D406" s="66" t="s">
        <v>1209</v>
      </c>
      <c r="E406" s="66" t="str">
        <f>CONCATENATE(Tabela132[[#This Row],[TRAMITE_SETOR]],"_Atualiz")</f>
        <v>CLC_Atualiz</v>
      </c>
      <c r="F406" s="35" t="s">
        <v>911</v>
      </c>
      <c r="G406" s="35"/>
      <c r="H406" s="36">
        <v>42641.65347222222</v>
      </c>
      <c r="I406" s="36">
        <v>42647.813888888886</v>
      </c>
      <c r="J406" s="1" t="s">
        <v>287</v>
      </c>
      <c r="K406" s="37">
        <f t="shared" si="12"/>
        <v>6.1604166666656965</v>
      </c>
      <c r="L406" s="38">
        <f t="shared" si="13"/>
        <v>6.1604166666656965</v>
      </c>
      <c r="M406" s="166">
        <f>NETWORKDAYS.INTL(DATE(YEAR(H406),MONTH(I406),DAY(H406)),DATE(YEAR(I406),MONTH(I406),DAY(I406)),1,LISTAFERIADOS!$B$2:$B$194)</f>
        <v>-18</v>
      </c>
      <c r="N406" s="170" t="str">
        <f>CONCATENATE(HOUR(Tabela132[[#This Row],[DATA INICIO]]),":",MINUTE(Tabela132[[#This Row],[DATA INICIO]]))</f>
        <v>15:41</v>
      </c>
      <c r="P406"/>
    </row>
    <row r="407" spans="1:16" ht="25.5" customHeight="1" x14ac:dyDescent="0.25">
      <c r="A407" s="6" t="s">
        <v>278</v>
      </c>
      <c r="B407" s="33" t="s">
        <v>293</v>
      </c>
      <c r="C407" s="34" t="s">
        <v>270</v>
      </c>
      <c r="D407" s="66" t="s">
        <v>1230</v>
      </c>
      <c r="E407" s="66" t="str">
        <f>CONCATENATE(Tabela132[[#This Row],[TRAMITE_SETOR]],"_Atualiz")</f>
        <v>SLIC_Atualiz</v>
      </c>
      <c r="F407" s="35" t="s">
        <v>927</v>
      </c>
      <c r="G407" s="35"/>
      <c r="H407" s="36">
        <v>42647.813888888886</v>
      </c>
      <c r="I407" s="36">
        <v>42650.68472222222</v>
      </c>
      <c r="J407" s="1" t="s">
        <v>288</v>
      </c>
      <c r="K407" s="37">
        <f t="shared" si="12"/>
        <v>2.8708333333343035</v>
      </c>
      <c r="L407" s="38">
        <f t="shared" si="13"/>
        <v>2.8708333333343035</v>
      </c>
      <c r="M407" s="166">
        <f>NETWORKDAYS.INTL(DATE(YEAR(H407),MONTH(I407),DAY(H407)),DATE(YEAR(I407),MONTH(I407),DAY(I407)),1,LISTAFERIADOS!$B$2:$B$194)</f>
        <v>4</v>
      </c>
      <c r="N407" s="170" t="str">
        <f>CONCATENATE(HOUR(Tabela132[[#This Row],[DATA INICIO]]),":",MINUTE(Tabela132[[#This Row],[DATA INICIO]]))</f>
        <v>19:32</v>
      </c>
      <c r="P407"/>
    </row>
    <row r="408" spans="1:16" ht="25.5" customHeight="1" x14ac:dyDescent="0.25">
      <c r="A408" s="6" t="s">
        <v>278</v>
      </c>
      <c r="B408" s="33" t="s">
        <v>293</v>
      </c>
      <c r="C408" s="34" t="s">
        <v>270</v>
      </c>
      <c r="D408" s="66" t="s">
        <v>1209</v>
      </c>
      <c r="E408" s="66" t="str">
        <f>CONCATENATE(Tabela132[[#This Row],[TRAMITE_SETOR]],"_Atualiz")</f>
        <v>CLC_Atualiz</v>
      </c>
      <c r="F408" s="35" t="s">
        <v>911</v>
      </c>
      <c r="G408" s="35"/>
      <c r="H408" s="36">
        <v>42650.68472222222</v>
      </c>
      <c r="I408" s="36">
        <v>42653.705555555556</v>
      </c>
      <c r="J408" s="1" t="s">
        <v>70</v>
      </c>
      <c r="K408" s="37">
        <f t="shared" si="12"/>
        <v>3.0208333333357587</v>
      </c>
      <c r="L408" s="38">
        <f t="shared" si="13"/>
        <v>3.0208333333357587</v>
      </c>
      <c r="M408" s="166">
        <f>NETWORKDAYS.INTL(DATE(YEAR(H408),MONTH(I408),DAY(H408)),DATE(YEAR(I408),MONTH(I408),DAY(I408)),1,LISTAFERIADOS!$B$2:$B$194)</f>
        <v>2</v>
      </c>
      <c r="N408" s="170" t="str">
        <f>CONCATENATE(HOUR(Tabela132[[#This Row],[DATA INICIO]]),":",MINUTE(Tabela132[[#This Row],[DATA INICIO]]))</f>
        <v>16:26</v>
      </c>
      <c r="P408"/>
    </row>
    <row r="409" spans="1:16" ht="25.5" customHeight="1" x14ac:dyDescent="0.25">
      <c r="A409" s="6" t="s">
        <v>278</v>
      </c>
      <c r="B409" s="33" t="s">
        <v>293</v>
      </c>
      <c r="C409" s="34" t="s">
        <v>270</v>
      </c>
      <c r="D409" s="66" t="s">
        <v>1222</v>
      </c>
      <c r="E409" s="66" t="str">
        <f>CONCATENATE(Tabela132[[#This Row],[TRAMITE_SETOR]],"_Atualiz")</f>
        <v>SECGA_Atualiz</v>
      </c>
      <c r="F409" s="35" t="s">
        <v>853</v>
      </c>
      <c r="G409" s="35"/>
      <c r="H409" s="36">
        <v>42653.705555555556</v>
      </c>
      <c r="I409" s="36">
        <v>42653.79583333333</v>
      </c>
      <c r="J409" s="1" t="s">
        <v>289</v>
      </c>
      <c r="K409" s="37">
        <f t="shared" si="12"/>
        <v>9.0277777773735579E-2</v>
      </c>
      <c r="L409" s="38">
        <f t="shared" si="13"/>
        <v>9.0277777773735579E-2</v>
      </c>
      <c r="M409" s="166">
        <f>NETWORKDAYS.INTL(DATE(YEAR(H409),MONTH(I409),DAY(H409)),DATE(YEAR(I409),MONTH(I409),DAY(I409)),1,LISTAFERIADOS!$B$2:$B$194)</f>
        <v>1</v>
      </c>
      <c r="N409" s="170" t="str">
        <f>CONCATENATE(HOUR(Tabela132[[#This Row],[DATA INICIO]]),":",MINUTE(Tabela132[[#This Row],[DATA INICIO]]))</f>
        <v>16:56</v>
      </c>
      <c r="P409"/>
    </row>
    <row r="410" spans="1:16" ht="25.5" customHeight="1" x14ac:dyDescent="0.25">
      <c r="A410" s="6" t="s">
        <v>278</v>
      </c>
      <c r="B410" s="33" t="s">
        <v>293</v>
      </c>
      <c r="C410" s="34" t="s">
        <v>270</v>
      </c>
      <c r="D410" s="66" t="s">
        <v>1212</v>
      </c>
      <c r="E410" s="66" t="str">
        <f>CONCATENATE(Tabela132[[#This Row],[TRAMITE_SETOR]],"_Atualiz")</f>
        <v>CPL_Atualiz</v>
      </c>
      <c r="F410" s="35" t="s">
        <v>914</v>
      </c>
      <c r="G410" s="35"/>
      <c r="H410" s="36">
        <v>42653.79583333333</v>
      </c>
      <c r="I410" s="36">
        <v>42653.813194444447</v>
      </c>
      <c r="J410" s="1" t="s">
        <v>290</v>
      </c>
      <c r="K410" s="37">
        <f t="shared" si="12"/>
        <v>1.7361111116770189E-2</v>
      </c>
      <c r="L410" s="38">
        <f t="shared" si="13"/>
        <v>1.7361111116770189E-2</v>
      </c>
      <c r="M410" s="166">
        <f>NETWORKDAYS.INTL(DATE(YEAR(H410),MONTH(I410),DAY(H410)),DATE(YEAR(I410),MONTH(I410),DAY(I410)),1,LISTAFERIADOS!$B$2:$B$194)</f>
        <v>1</v>
      </c>
      <c r="N410" s="170" t="str">
        <f>CONCATENATE(HOUR(Tabela132[[#This Row],[DATA INICIO]]),":",MINUTE(Tabela132[[#This Row],[DATA INICIO]]))</f>
        <v>19:6</v>
      </c>
      <c r="P410"/>
    </row>
    <row r="411" spans="1:16" ht="25.5" customHeight="1" x14ac:dyDescent="0.25">
      <c r="A411" s="6" t="s">
        <v>278</v>
      </c>
      <c r="B411" s="33" t="s">
        <v>293</v>
      </c>
      <c r="C411" s="34" t="s">
        <v>270</v>
      </c>
      <c r="D411" s="66" t="s">
        <v>1213</v>
      </c>
      <c r="E411" s="66" t="str">
        <f>CONCATENATE(Tabela132[[#This Row],[TRAMITE_SETOR]],"_Atualiz")</f>
        <v>ASSDG_Atualiz</v>
      </c>
      <c r="F411" s="35" t="s">
        <v>915</v>
      </c>
      <c r="G411" s="35"/>
      <c r="H411" s="36">
        <v>42653.813194444447</v>
      </c>
      <c r="I411" s="36">
        <v>42657.761111111111</v>
      </c>
      <c r="J411" s="1" t="s">
        <v>213</v>
      </c>
      <c r="K411" s="37">
        <f t="shared" si="12"/>
        <v>3.9479166666642413</v>
      </c>
      <c r="L411" s="38">
        <f t="shared" si="13"/>
        <v>3.9479166666642413</v>
      </c>
      <c r="M411" s="166">
        <f>NETWORKDAYS.INTL(DATE(YEAR(H411),MONTH(I411),DAY(H411)),DATE(YEAR(I411),MONTH(I411),DAY(I411)),1,LISTAFERIADOS!$B$2:$B$194)</f>
        <v>4</v>
      </c>
      <c r="N411" s="170" t="str">
        <f>CONCATENATE(HOUR(Tabela132[[#This Row],[DATA INICIO]]),":",MINUTE(Tabela132[[#This Row],[DATA INICIO]]))</f>
        <v>19:31</v>
      </c>
      <c r="P411"/>
    </row>
    <row r="412" spans="1:16" ht="25.5" customHeight="1" x14ac:dyDescent="0.25">
      <c r="A412" s="6" t="s">
        <v>278</v>
      </c>
      <c r="B412" s="33" t="s">
        <v>293</v>
      </c>
      <c r="C412" s="34" t="s">
        <v>270</v>
      </c>
      <c r="D412" s="66" t="s">
        <v>1202</v>
      </c>
      <c r="E412" s="66" t="str">
        <f>CONCATENATE(Tabela132[[#This Row],[TRAMITE_SETOR]],"_Atualiz")</f>
        <v>DG_Atualiz</v>
      </c>
      <c r="F412" s="35" t="s">
        <v>905</v>
      </c>
      <c r="G412" s="35"/>
      <c r="H412" s="36">
        <v>42657.761111111111</v>
      </c>
      <c r="I412" s="36">
        <v>42657.770833333336</v>
      </c>
      <c r="J412" s="1" t="s">
        <v>106</v>
      </c>
      <c r="K412" s="37">
        <f t="shared" si="12"/>
        <v>9.7222222248092294E-3</v>
      </c>
      <c r="L412" s="38">
        <f t="shared" si="13"/>
        <v>9.7222222248092294E-3</v>
      </c>
      <c r="M412" s="166">
        <f>NETWORKDAYS.INTL(DATE(YEAR(H412),MONTH(I412),DAY(H412)),DATE(YEAR(I412),MONTH(I412),DAY(I412)),1,LISTAFERIADOS!$B$2:$B$194)</f>
        <v>1</v>
      </c>
      <c r="N412" s="170" t="str">
        <f>CONCATENATE(HOUR(Tabela132[[#This Row],[DATA INICIO]]),":",MINUTE(Tabela132[[#This Row],[DATA INICIO]]))</f>
        <v>18:16</v>
      </c>
      <c r="P412"/>
    </row>
    <row r="413" spans="1:16" ht="25.5" customHeight="1" x14ac:dyDescent="0.25">
      <c r="A413" s="6" t="s">
        <v>278</v>
      </c>
      <c r="B413" s="33" t="s">
        <v>293</v>
      </c>
      <c r="C413" s="34" t="s">
        <v>270</v>
      </c>
      <c r="D413" s="66" t="s">
        <v>1230</v>
      </c>
      <c r="E413" s="66" t="str">
        <f>CONCATENATE(Tabela132[[#This Row],[TRAMITE_SETOR]],"_Atualiz")</f>
        <v>SLIC_Atualiz</v>
      </c>
      <c r="F413" s="35" t="s">
        <v>927</v>
      </c>
      <c r="G413" s="35"/>
      <c r="H413" s="36">
        <v>42657.770833333336</v>
      </c>
      <c r="I413" s="36">
        <v>42659.424305555556</v>
      </c>
      <c r="J413" s="1" t="s">
        <v>215</v>
      </c>
      <c r="K413" s="37">
        <f t="shared" si="12"/>
        <v>1.6534722222204437</v>
      </c>
      <c r="L413" s="38">
        <f t="shared" si="13"/>
        <v>1.6534722222204437</v>
      </c>
      <c r="M413" s="166">
        <f>NETWORKDAYS.INTL(DATE(YEAR(H413),MONTH(I413),DAY(H413)),DATE(YEAR(I413),MONTH(I413),DAY(I413)),1,LISTAFERIADOS!$B$2:$B$194)</f>
        <v>1</v>
      </c>
      <c r="N413" s="170" t="str">
        <f>CONCATENATE(HOUR(Tabela132[[#This Row],[DATA INICIO]]),":",MINUTE(Tabela132[[#This Row],[DATA INICIO]]))</f>
        <v>18:30</v>
      </c>
      <c r="P413"/>
    </row>
    <row r="414" spans="1:16" ht="25.5" customHeight="1" x14ac:dyDescent="0.25">
      <c r="A414" s="6" t="s">
        <v>278</v>
      </c>
      <c r="B414" s="33" t="s">
        <v>293</v>
      </c>
      <c r="C414" s="34" t="s">
        <v>270</v>
      </c>
      <c r="D414" s="66" t="s">
        <v>1212</v>
      </c>
      <c r="E414" s="66" t="str">
        <f>CONCATENATE(Tabela132[[#This Row],[TRAMITE_SETOR]],"_Atualiz")</f>
        <v>CPL_Atualiz</v>
      </c>
      <c r="F414" s="35" t="s">
        <v>914</v>
      </c>
      <c r="G414" s="35"/>
      <c r="H414" s="36">
        <v>42659.424305555556</v>
      </c>
      <c r="I414" s="36">
        <v>42660.532638888886</v>
      </c>
      <c r="J414" s="1" t="s">
        <v>291</v>
      </c>
      <c r="K414" s="37">
        <f t="shared" si="12"/>
        <v>1.1083333333299379</v>
      </c>
      <c r="L414" s="38">
        <f t="shared" si="13"/>
        <v>1.1083333333299379</v>
      </c>
      <c r="M414" s="166">
        <f>NETWORKDAYS.INTL(DATE(YEAR(H414),MONTH(I414),DAY(H414)),DATE(YEAR(I414),MONTH(I414),DAY(I414)),1,LISTAFERIADOS!$B$2:$B$194)</f>
        <v>1</v>
      </c>
      <c r="N414" s="170" t="str">
        <f>CONCATENATE(HOUR(Tabela132[[#This Row],[DATA INICIO]]),":",MINUTE(Tabela132[[#This Row],[DATA INICIO]]))</f>
        <v>10:11</v>
      </c>
      <c r="P414"/>
    </row>
    <row r="415" spans="1:16" ht="25.5" customHeight="1" x14ac:dyDescent="0.25">
      <c r="A415" s="6" t="s">
        <v>278</v>
      </c>
      <c r="B415" s="33" t="s">
        <v>293</v>
      </c>
      <c r="C415" s="34" t="s">
        <v>270</v>
      </c>
      <c r="D415" s="66" t="s">
        <v>1230</v>
      </c>
      <c r="E415" s="66" t="str">
        <f>CONCATENATE(Tabela132[[#This Row],[TRAMITE_SETOR]],"_Atualiz")</f>
        <v>SLIC_Atualiz</v>
      </c>
      <c r="F415" s="35" t="s">
        <v>927</v>
      </c>
      <c r="G415" s="35"/>
      <c r="H415" s="36">
        <v>42660.532638888886</v>
      </c>
      <c r="I415" s="36">
        <v>42661.5</v>
      </c>
      <c r="J415" s="1" t="s">
        <v>180</v>
      </c>
      <c r="K415" s="37">
        <f t="shared" si="12"/>
        <v>0.96736111111385981</v>
      </c>
      <c r="L415" s="38">
        <f t="shared" si="13"/>
        <v>0.96736111111385981</v>
      </c>
      <c r="M415" s="166">
        <f>NETWORKDAYS.INTL(DATE(YEAR(H415),MONTH(I415),DAY(H415)),DATE(YEAR(I415),MONTH(I415),DAY(I415)),1,LISTAFERIADOS!$B$2:$B$194)</f>
        <v>2</v>
      </c>
      <c r="N415" s="170" t="str">
        <f>CONCATENATE(HOUR(Tabela132[[#This Row],[DATA INICIO]]),":",MINUTE(Tabela132[[#This Row],[DATA INICIO]]))</f>
        <v>12:47</v>
      </c>
      <c r="P415"/>
    </row>
    <row r="416" spans="1:16" ht="25.5" customHeight="1" x14ac:dyDescent="0.25">
      <c r="A416" s="6" t="s">
        <v>278</v>
      </c>
      <c r="B416" s="33" t="s">
        <v>293</v>
      </c>
      <c r="C416" s="34" t="s">
        <v>270</v>
      </c>
      <c r="D416" s="66" t="s">
        <v>1212</v>
      </c>
      <c r="E416" s="66" t="str">
        <f>CONCATENATE(Tabela132[[#This Row],[TRAMITE_SETOR]],"_Atualiz")</f>
        <v>CPL_Atualiz</v>
      </c>
      <c r="F416" s="35" t="s">
        <v>914</v>
      </c>
      <c r="G416" s="35"/>
      <c r="H416" s="36">
        <v>42661.5</v>
      </c>
      <c r="I416" s="47" t="s">
        <v>7</v>
      </c>
      <c r="J416" s="1" t="s">
        <v>292</v>
      </c>
      <c r="K416" s="37">
        <f t="shared" si="12"/>
        <v>0</v>
      </c>
      <c r="L416" s="38">
        <f t="shared" si="13"/>
        <v>0</v>
      </c>
      <c r="M416" s="166" t="e">
        <f>NETWORKDAYS.INTL(DATE(YEAR(H416),MONTH(I416),DAY(H416)),DATE(YEAR(I416),MONTH(I416),DAY(I416)),1,LISTAFERIADOS!$B$2:$B$194)</f>
        <v>#VALUE!</v>
      </c>
      <c r="N416" s="170" t="str">
        <f>CONCATENATE(HOUR(Tabela132[[#This Row],[DATA INICIO]]),":",MINUTE(Tabela132[[#This Row],[DATA INICIO]]))</f>
        <v>12:0</v>
      </c>
      <c r="P416"/>
    </row>
    <row r="417" spans="1:16" ht="25.5" customHeight="1" x14ac:dyDescent="0.25">
      <c r="A417" s="6" t="s">
        <v>278</v>
      </c>
      <c r="B417" s="33" t="s">
        <v>366</v>
      </c>
      <c r="C417" s="34" t="s">
        <v>270</v>
      </c>
      <c r="D417" s="66" t="s">
        <v>1229</v>
      </c>
      <c r="E417" s="66" t="str">
        <f>CONCATENATE(Tabela132[[#This Row],[TRAMITE_SETOR]],"_Atualiz")</f>
        <v>SAPC_Atualiz</v>
      </c>
      <c r="F417" s="35" t="s">
        <v>926</v>
      </c>
      <c r="G417" s="35"/>
      <c r="H417" s="47" t="s">
        <v>7</v>
      </c>
      <c r="I417" s="36">
        <v>41242.738194444442</v>
      </c>
      <c r="J417" s="1" t="s">
        <v>7</v>
      </c>
      <c r="K417" s="37">
        <f t="shared" si="12"/>
        <v>0</v>
      </c>
      <c r="L417" s="38">
        <f t="shared" si="13"/>
        <v>0</v>
      </c>
      <c r="M417" s="166" t="e">
        <f>NETWORKDAYS.INTL(DATE(YEAR(H417),MONTH(I417),DAY(H417)),DATE(YEAR(I417),MONTH(I417),DAY(I417)),1,LISTAFERIADOS!$B$2:$B$194)</f>
        <v>#VALUE!</v>
      </c>
      <c r="N417" s="170" t="e">
        <f>CONCATENATE(HOUR(Tabela132[[#This Row],[DATA INICIO]]),":",MINUTE(Tabela132[[#This Row],[DATA INICIO]]))</f>
        <v>#VALUE!</v>
      </c>
      <c r="P417"/>
    </row>
    <row r="418" spans="1:16" ht="25.5" customHeight="1" x14ac:dyDescent="0.25">
      <c r="A418" s="6" t="s">
        <v>278</v>
      </c>
      <c r="B418" s="33" t="s">
        <v>366</v>
      </c>
      <c r="C418" s="34" t="s">
        <v>270</v>
      </c>
      <c r="D418" s="66" t="s">
        <v>1204</v>
      </c>
      <c r="E418" s="66" t="str">
        <f>CONCATENATE(Tabela132[[#This Row],[TRAMITE_SETOR]],"_Atualiz")</f>
        <v>CIP_Atualiz</v>
      </c>
      <c r="F418" s="35" t="s">
        <v>884</v>
      </c>
      <c r="G418" s="90" t="s">
        <v>1105</v>
      </c>
      <c r="H418" s="36">
        <v>41242.738194444442</v>
      </c>
      <c r="I418" s="36">
        <v>41243.521527777775</v>
      </c>
      <c r="J418" s="1" t="s">
        <v>294</v>
      </c>
      <c r="K418" s="37">
        <f t="shared" si="12"/>
        <v>0.78333333333284827</v>
      </c>
      <c r="L418" s="38">
        <f t="shared" si="13"/>
        <v>0.78333333333284827</v>
      </c>
      <c r="M418" s="166">
        <f>NETWORKDAYS.INTL(DATE(YEAR(H418),MONTH(I418),DAY(H418)),DATE(YEAR(I418),MONTH(I418),DAY(I418)),1,LISTAFERIADOS!$B$2:$B$194)</f>
        <v>2</v>
      </c>
      <c r="N418" s="170" t="str">
        <f>CONCATENATE(HOUR(Tabela132[[#This Row],[DATA INICIO]]),":",MINUTE(Tabela132[[#This Row],[DATA INICIO]]))</f>
        <v>17:43</v>
      </c>
      <c r="P418"/>
    </row>
    <row r="419" spans="1:16" ht="25.5" customHeight="1" x14ac:dyDescent="0.25">
      <c r="A419" s="6" t="s">
        <v>278</v>
      </c>
      <c r="B419" s="33" t="s">
        <v>366</v>
      </c>
      <c r="C419" s="34" t="s">
        <v>270</v>
      </c>
      <c r="D419" s="66" t="s">
        <v>1229</v>
      </c>
      <c r="E419" s="66" t="str">
        <f>CONCATENATE(Tabela132[[#This Row],[TRAMITE_SETOR]],"_Atualiz")</f>
        <v>SAPC_Atualiz</v>
      </c>
      <c r="F419" s="35" t="s">
        <v>926</v>
      </c>
      <c r="G419" s="35"/>
      <c r="H419" s="36">
        <v>41243.521527777775</v>
      </c>
      <c r="I419" s="36">
        <v>41243.744444444441</v>
      </c>
      <c r="J419" s="1" t="s">
        <v>295</v>
      </c>
      <c r="K419" s="37">
        <f t="shared" si="12"/>
        <v>0.22291666666569654</v>
      </c>
      <c r="L419" s="38">
        <f t="shared" si="13"/>
        <v>0.22291666666569654</v>
      </c>
      <c r="M419" s="166">
        <f>NETWORKDAYS.INTL(DATE(YEAR(H419),MONTH(I419),DAY(H419)),DATE(YEAR(I419),MONTH(I419),DAY(I419)),1,LISTAFERIADOS!$B$2:$B$194)</f>
        <v>1</v>
      </c>
      <c r="N419" s="170" t="str">
        <f>CONCATENATE(HOUR(Tabela132[[#This Row],[DATA INICIO]]),":",MINUTE(Tabela132[[#This Row],[DATA INICIO]]))</f>
        <v>12:31</v>
      </c>
      <c r="P419"/>
    </row>
    <row r="420" spans="1:16" ht="25.5" customHeight="1" x14ac:dyDescent="0.25">
      <c r="A420" s="6" t="s">
        <v>278</v>
      </c>
      <c r="B420" s="33" t="s">
        <v>366</v>
      </c>
      <c r="C420" s="34" t="s">
        <v>270</v>
      </c>
      <c r="D420" s="66" t="s">
        <v>1204</v>
      </c>
      <c r="E420" s="66" t="str">
        <f>CONCATENATE(Tabela132[[#This Row],[TRAMITE_SETOR]],"_Atualiz")</f>
        <v>CIP_Atualiz</v>
      </c>
      <c r="F420" s="35" t="s">
        <v>884</v>
      </c>
      <c r="G420" s="90" t="s">
        <v>1105</v>
      </c>
      <c r="H420" s="36">
        <v>41243.744444444441</v>
      </c>
      <c r="I420" s="36">
        <v>41247.544444444444</v>
      </c>
      <c r="J420" s="1" t="s">
        <v>296</v>
      </c>
      <c r="K420" s="37">
        <f t="shared" si="12"/>
        <v>3.8000000000029104</v>
      </c>
      <c r="L420" s="38">
        <f t="shared" si="13"/>
        <v>3.8000000000029104</v>
      </c>
      <c r="M420" s="166">
        <f>NETWORKDAYS.INTL(DATE(YEAR(H420),MONTH(I420),DAY(H420)),DATE(YEAR(I420),MONTH(I420),DAY(I420)),1,LISTAFERIADOS!$B$2:$B$194)</f>
        <v>-11</v>
      </c>
      <c r="N420" s="170" t="str">
        <f>CONCATENATE(HOUR(Tabela132[[#This Row],[DATA INICIO]]),":",MINUTE(Tabela132[[#This Row],[DATA INICIO]]))</f>
        <v>17:52</v>
      </c>
      <c r="P420"/>
    </row>
    <row r="421" spans="1:16" ht="25.5" customHeight="1" x14ac:dyDescent="0.25">
      <c r="A421" s="6" t="s">
        <v>278</v>
      </c>
      <c r="B421" s="33" t="s">
        <v>366</v>
      </c>
      <c r="C421" s="34" t="s">
        <v>270</v>
      </c>
      <c r="D421" s="66" t="s">
        <v>1229</v>
      </c>
      <c r="E421" s="66" t="str">
        <f>CONCATENATE(Tabela132[[#This Row],[TRAMITE_SETOR]],"_Atualiz")</f>
        <v>SAPC_Atualiz</v>
      </c>
      <c r="F421" s="35" t="s">
        <v>926</v>
      </c>
      <c r="G421" s="35"/>
      <c r="H421" s="36">
        <v>41247.544444444444</v>
      </c>
      <c r="I421" s="36">
        <v>41253.402083333334</v>
      </c>
      <c r="J421" s="1" t="s">
        <v>297</v>
      </c>
      <c r="K421" s="37">
        <f t="shared" si="12"/>
        <v>5.8576388888905058</v>
      </c>
      <c r="L421" s="38">
        <f t="shared" si="13"/>
        <v>5.8576388888905058</v>
      </c>
      <c r="M421" s="166">
        <f>NETWORKDAYS.INTL(DATE(YEAR(H421),MONTH(I421),DAY(H421)),DATE(YEAR(I421),MONTH(I421),DAY(I421)),1,LISTAFERIADOS!$B$2:$B$194)</f>
        <v>5</v>
      </c>
      <c r="N421" s="170" t="str">
        <f>CONCATENATE(HOUR(Tabela132[[#This Row],[DATA INICIO]]),":",MINUTE(Tabela132[[#This Row],[DATA INICIO]]))</f>
        <v>13:4</v>
      </c>
      <c r="P421"/>
    </row>
    <row r="422" spans="1:16" ht="25.5" customHeight="1" x14ac:dyDescent="0.25">
      <c r="A422" s="6" t="s">
        <v>278</v>
      </c>
      <c r="B422" s="33" t="s">
        <v>366</v>
      </c>
      <c r="C422" s="34" t="s">
        <v>270</v>
      </c>
      <c r="D422" s="66" t="s">
        <v>1204</v>
      </c>
      <c r="E422" s="66" t="str">
        <f>CONCATENATE(Tabela132[[#This Row],[TRAMITE_SETOR]],"_Atualiz")</f>
        <v>CIP_Atualiz</v>
      </c>
      <c r="F422" s="35" t="s">
        <v>884</v>
      </c>
      <c r="G422" s="90" t="s">
        <v>1105</v>
      </c>
      <c r="H422" s="36">
        <v>41253.402083333334</v>
      </c>
      <c r="I422" s="36">
        <v>41253.768055555556</v>
      </c>
      <c r="J422" s="1" t="s">
        <v>298</v>
      </c>
      <c r="K422" s="37">
        <f t="shared" si="12"/>
        <v>0.36597222222189885</v>
      </c>
      <c r="L422" s="38">
        <f t="shared" si="13"/>
        <v>0.36597222222189885</v>
      </c>
      <c r="M422" s="166">
        <f>NETWORKDAYS.INTL(DATE(YEAR(H422),MONTH(I422),DAY(H422)),DATE(YEAR(I422),MONTH(I422),DAY(I422)),1,LISTAFERIADOS!$B$2:$B$194)</f>
        <v>1</v>
      </c>
      <c r="N422" s="170" t="str">
        <f>CONCATENATE(HOUR(Tabela132[[#This Row],[DATA INICIO]]),":",MINUTE(Tabela132[[#This Row],[DATA INICIO]]))</f>
        <v>9:39</v>
      </c>
      <c r="P422"/>
    </row>
    <row r="423" spans="1:16" ht="25.5" customHeight="1" x14ac:dyDescent="0.25">
      <c r="A423" s="6" t="s">
        <v>278</v>
      </c>
      <c r="B423" s="33" t="s">
        <v>366</v>
      </c>
      <c r="C423" s="34" t="s">
        <v>270</v>
      </c>
      <c r="D423" s="66" t="s">
        <v>1229</v>
      </c>
      <c r="E423" s="66" t="str">
        <f>CONCATENATE(Tabela132[[#This Row],[TRAMITE_SETOR]],"_Atualiz")</f>
        <v>SAPC_Atualiz</v>
      </c>
      <c r="F423" s="35" t="s">
        <v>926</v>
      </c>
      <c r="G423" s="35"/>
      <c r="H423" s="36">
        <v>41253.768055555556</v>
      </c>
      <c r="I423" s="36">
        <v>41253.785416666666</v>
      </c>
      <c r="J423" s="1" t="s">
        <v>299</v>
      </c>
      <c r="K423" s="37">
        <f t="shared" si="12"/>
        <v>1.7361111109494232E-2</v>
      </c>
      <c r="L423" s="38">
        <f t="shared" si="13"/>
        <v>1.7361111109494232E-2</v>
      </c>
      <c r="M423" s="166">
        <f>NETWORKDAYS.INTL(DATE(YEAR(H423),MONTH(I423),DAY(H423)),DATE(YEAR(I423),MONTH(I423),DAY(I423)),1,LISTAFERIADOS!$B$2:$B$194)</f>
        <v>1</v>
      </c>
      <c r="N423" s="170" t="str">
        <f>CONCATENATE(HOUR(Tabela132[[#This Row],[DATA INICIO]]),":",MINUTE(Tabela132[[#This Row],[DATA INICIO]]))</f>
        <v>18:26</v>
      </c>
      <c r="P423"/>
    </row>
    <row r="424" spans="1:16" ht="25.5" customHeight="1" x14ac:dyDescent="0.25">
      <c r="A424" s="6" t="s">
        <v>278</v>
      </c>
      <c r="B424" s="33" t="s">
        <v>366</v>
      </c>
      <c r="C424" s="34" t="s">
        <v>270</v>
      </c>
      <c r="D424" s="66" t="s">
        <v>1237</v>
      </c>
      <c r="E424" s="66" t="str">
        <f>CONCATENATE(Tabela132[[#This Row],[TRAMITE_SETOR]],"_Atualiz")</f>
        <v>SGMC_Atualiz</v>
      </c>
      <c r="F424" s="35" t="s">
        <v>928</v>
      </c>
      <c r="G424" s="35"/>
      <c r="H424" s="36">
        <v>41253.785416666666</v>
      </c>
      <c r="I424" s="36">
        <v>41254.554861111108</v>
      </c>
      <c r="J424" s="1" t="s">
        <v>300</v>
      </c>
      <c r="K424" s="37">
        <f t="shared" si="12"/>
        <v>0.7694444444423425</v>
      </c>
      <c r="L424" s="38">
        <f t="shared" si="13"/>
        <v>0.7694444444423425</v>
      </c>
      <c r="M424" s="166">
        <f>NETWORKDAYS.INTL(DATE(YEAR(H424),MONTH(I424),DAY(H424)),DATE(YEAR(I424),MONTH(I424),DAY(I424)),1,LISTAFERIADOS!$B$2:$B$194)</f>
        <v>2</v>
      </c>
      <c r="N424" s="170" t="str">
        <f>CONCATENATE(HOUR(Tabela132[[#This Row],[DATA INICIO]]),":",MINUTE(Tabela132[[#This Row],[DATA INICIO]]))</f>
        <v>18:51</v>
      </c>
      <c r="P424"/>
    </row>
    <row r="425" spans="1:16" ht="25.5" customHeight="1" x14ac:dyDescent="0.25">
      <c r="A425" s="6" t="s">
        <v>278</v>
      </c>
      <c r="B425" s="33" t="s">
        <v>366</v>
      </c>
      <c r="C425" s="34" t="s">
        <v>270</v>
      </c>
      <c r="D425" s="66" t="s">
        <v>1238</v>
      </c>
      <c r="E425" s="66" t="str">
        <f>CONCATENATE(Tabela132[[#This Row],[TRAMITE_SETOR]],"_Atualiz")</f>
        <v>SGPA_Atualiz</v>
      </c>
      <c r="F425" s="35" t="s">
        <v>929</v>
      </c>
      <c r="G425" s="35"/>
      <c r="H425" s="36">
        <v>41254.554861111108</v>
      </c>
      <c r="I425" s="36">
        <v>41255.78402777778</v>
      </c>
      <c r="J425" s="1" t="s">
        <v>301</v>
      </c>
      <c r="K425" s="37">
        <f t="shared" si="12"/>
        <v>1.2291666666715173</v>
      </c>
      <c r="L425" s="38">
        <f t="shared" si="13"/>
        <v>1.2291666666715173</v>
      </c>
      <c r="M425" s="166">
        <f>NETWORKDAYS.INTL(DATE(YEAR(H425),MONTH(I425),DAY(H425)),DATE(YEAR(I425),MONTH(I425),DAY(I425)),1,LISTAFERIADOS!$B$2:$B$194)</f>
        <v>2</v>
      </c>
      <c r="N425" s="170" t="str">
        <f>CONCATENATE(HOUR(Tabela132[[#This Row],[DATA INICIO]]),":",MINUTE(Tabela132[[#This Row],[DATA INICIO]]))</f>
        <v>13:19</v>
      </c>
      <c r="P425"/>
    </row>
    <row r="426" spans="1:16" ht="25.5" customHeight="1" x14ac:dyDescent="0.25">
      <c r="A426" s="6" t="s">
        <v>278</v>
      </c>
      <c r="B426" s="33" t="s">
        <v>366</v>
      </c>
      <c r="C426" s="34" t="s">
        <v>270</v>
      </c>
      <c r="D426" s="66" t="s">
        <v>1229</v>
      </c>
      <c r="E426" s="66" t="str">
        <f>CONCATENATE(Tabela132[[#This Row],[TRAMITE_SETOR]],"_Atualiz")</f>
        <v>SAPC_Atualiz</v>
      </c>
      <c r="F426" s="35" t="s">
        <v>926</v>
      </c>
      <c r="G426" s="35"/>
      <c r="H426" s="36">
        <v>41255.78402777778</v>
      </c>
      <c r="I426" s="36">
        <v>41271.681944444441</v>
      </c>
      <c r="J426" s="1" t="s">
        <v>302</v>
      </c>
      <c r="K426" s="37">
        <f t="shared" si="12"/>
        <v>15.897916666661331</v>
      </c>
      <c r="L426" s="38">
        <f t="shared" si="13"/>
        <v>15.897916666661331</v>
      </c>
      <c r="M426" s="166">
        <f>NETWORKDAYS.INTL(DATE(YEAR(H426),MONTH(I426),DAY(H426)),DATE(YEAR(I426),MONTH(I426),DAY(I426)),1,LISTAFERIADOS!$B$2:$B$194)</f>
        <v>5</v>
      </c>
      <c r="N426" s="170" t="str">
        <f>CONCATENATE(HOUR(Tabela132[[#This Row],[DATA INICIO]]),":",MINUTE(Tabela132[[#This Row],[DATA INICIO]]))</f>
        <v>18:49</v>
      </c>
      <c r="P426"/>
    </row>
    <row r="427" spans="1:16" ht="25.5" customHeight="1" x14ac:dyDescent="0.25">
      <c r="A427" s="6" t="s">
        <v>278</v>
      </c>
      <c r="B427" s="33" t="s">
        <v>366</v>
      </c>
      <c r="C427" s="34" t="s">
        <v>270</v>
      </c>
      <c r="D427" s="66" t="s">
        <v>1204</v>
      </c>
      <c r="E427" s="66" t="str">
        <f>CONCATENATE(Tabela132[[#This Row],[TRAMITE_SETOR]],"_Atualiz")</f>
        <v>CIP_Atualiz</v>
      </c>
      <c r="F427" s="35" t="s">
        <v>884</v>
      </c>
      <c r="G427" s="90" t="s">
        <v>1105</v>
      </c>
      <c r="H427" s="36">
        <v>41271.681944444441</v>
      </c>
      <c r="I427" s="36">
        <v>41281.626388888886</v>
      </c>
      <c r="J427" s="1" t="s">
        <v>294</v>
      </c>
      <c r="K427" s="37">
        <f t="shared" si="12"/>
        <v>9.9444444444452529</v>
      </c>
      <c r="L427" s="38">
        <f t="shared" si="13"/>
        <v>9.9444444444452529</v>
      </c>
      <c r="M427" s="166">
        <f>NETWORKDAYS.INTL(DATE(YEAR(H427),MONTH(I427),DAY(H427)),DATE(YEAR(I427),MONTH(I427),DAY(I427)),1,LISTAFERIADOS!$B$2:$B$194)</f>
        <v>221</v>
      </c>
      <c r="N427" s="170" t="str">
        <f>CONCATENATE(HOUR(Tabela132[[#This Row],[DATA INICIO]]),":",MINUTE(Tabela132[[#This Row],[DATA INICIO]]))</f>
        <v>16:22</v>
      </c>
      <c r="P427"/>
    </row>
    <row r="428" spans="1:16" ht="25.5" customHeight="1" x14ac:dyDescent="0.25">
      <c r="A428" s="6" t="s">
        <v>278</v>
      </c>
      <c r="B428" s="33" t="s">
        <v>366</v>
      </c>
      <c r="C428" s="34" t="s">
        <v>270</v>
      </c>
      <c r="D428" s="66" t="s">
        <v>1229</v>
      </c>
      <c r="E428" s="66" t="str">
        <f>CONCATENATE(Tabela132[[#This Row],[TRAMITE_SETOR]],"_Atualiz")</f>
        <v>SAPC_Atualiz</v>
      </c>
      <c r="F428" s="35" t="s">
        <v>926</v>
      </c>
      <c r="G428" s="35"/>
      <c r="H428" s="36">
        <v>41281.626388888886</v>
      </c>
      <c r="I428" s="36">
        <v>41281.8125</v>
      </c>
      <c r="J428" s="1" t="s">
        <v>303</v>
      </c>
      <c r="K428" s="37">
        <f t="shared" si="12"/>
        <v>0.18611111111385981</v>
      </c>
      <c r="L428" s="38">
        <f t="shared" si="13"/>
        <v>0.18611111111385981</v>
      </c>
      <c r="M428" s="166">
        <f>NETWORKDAYS.INTL(DATE(YEAR(H428),MONTH(I428),DAY(H428)),DATE(YEAR(I428),MONTH(I428),DAY(I428)),1,LISTAFERIADOS!$B$2:$B$194)</f>
        <v>1</v>
      </c>
      <c r="N428" s="170" t="str">
        <f>CONCATENATE(HOUR(Tabela132[[#This Row],[DATA INICIO]]),":",MINUTE(Tabela132[[#This Row],[DATA INICIO]]))</f>
        <v>15:2</v>
      </c>
      <c r="P428"/>
    </row>
    <row r="429" spans="1:16" ht="25.5" customHeight="1" x14ac:dyDescent="0.25">
      <c r="A429" s="6" t="s">
        <v>278</v>
      </c>
      <c r="B429" s="33" t="s">
        <v>366</v>
      </c>
      <c r="C429" s="34" t="s">
        <v>270</v>
      </c>
      <c r="D429" s="66" t="s">
        <v>1204</v>
      </c>
      <c r="E429" s="66" t="str">
        <f>CONCATENATE(Tabela132[[#This Row],[TRAMITE_SETOR]],"_Atualiz")</f>
        <v>CIP_Atualiz</v>
      </c>
      <c r="F429" s="35" t="s">
        <v>884</v>
      </c>
      <c r="G429" s="90" t="s">
        <v>1105</v>
      </c>
      <c r="H429" s="36">
        <v>41281.8125</v>
      </c>
      <c r="I429" s="36">
        <v>41282.615277777775</v>
      </c>
      <c r="J429" s="1" t="s">
        <v>304</v>
      </c>
      <c r="K429" s="37">
        <f t="shared" si="12"/>
        <v>0.80277777777519077</v>
      </c>
      <c r="L429" s="38">
        <f t="shared" si="13"/>
        <v>0.80277777777519077</v>
      </c>
      <c r="M429" s="166">
        <f>NETWORKDAYS.INTL(DATE(YEAR(H429),MONTH(I429),DAY(H429)),DATE(YEAR(I429),MONTH(I429),DAY(I429)),1,LISTAFERIADOS!$B$2:$B$194)</f>
        <v>2</v>
      </c>
      <c r="N429" s="170" t="str">
        <f>CONCATENATE(HOUR(Tabela132[[#This Row],[DATA INICIO]]),":",MINUTE(Tabela132[[#This Row],[DATA INICIO]]))</f>
        <v>19:30</v>
      </c>
      <c r="P429"/>
    </row>
    <row r="430" spans="1:16" ht="25.5" customHeight="1" x14ac:dyDescent="0.25">
      <c r="A430" s="6" t="s">
        <v>278</v>
      </c>
      <c r="B430" s="33" t="s">
        <v>366</v>
      </c>
      <c r="C430" s="34" t="s">
        <v>270</v>
      </c>
      <c r="D430" s="66" t="s">
        <v>1239</v>
      </c>
      <c r="E430" s="66" t="str">
        <f>CONCATENATE(Tabela132[[#This Row],[TRAMITE_SETOR]],"_Atualiz")</f>
        <v>CMP_Atualiz</v>
      </c>
      <c r="F430" s="35" t="s">
        <v>930</v>
      </c>
      <c r="G430" s="35"/>
      <c r="H430" s="36">
        <v>41282.615277777775</v>
      </c>
      <c r="I430" s="36">
        <v>41283.773611111108</v>
      </c>
      <c r="J430" s="1" t="s">
        <v>305</v>
      </c>
      <c r="K430" s="37">
        <f t="shared" si="12"/>
        <v>1.1583333333328483</v>
      </c>
      <c r="L430" s="38">
        <f t="shared" si="13"/>
        <v>1.1583333333328483</v>
      </c>
      <c r="M430" s="166">
        <f>NETWORKDAYS.INTL(DATE(YEAR(H430),MONTH(I430),DAY(H430)),DATE(YEAR(I430),MONTH(I430),DAY(I430)),1,LISTAFERIADOS!$B$2:$B$194)</f>
        <v>2</v>
      </c>
      <c r="N430" s="170" t="str">
        <f>CONCATENATE(HOUR(Tabela132[[#This Row],[DATA INICIO]]),":",MINUTE(Tabela132[[#This Row],[DATA INICIO]]))</f>
        <v>14:46</v>
      </c>
      <c r="P430"/>
    </row>
    <row r="431" spans="1:16" ht="25.5" customHeight="1" x14ac:dyDescent="0.25">
      <c r="A431" s="6" t="s">
        <v>278</v>
      </c>
      <c r="B431" s="33" t="s">
        <v>366</v>
      </c>
      <c r="C431" s="34" t="s">
        <v>270</v>
      </c>
      <c r="D431" s="66" t="s">
        <v>1238</v>
      </c>
      <c r="E431" s="66" t="str">
        <f>CONCATENATE(Tabela132[[#This Row],[TRAMITE_SETOR]],"_Atualiz")</f>
        <v>SGPA_Atualiz</v>
      </c>
      <c r="F431" s="35" t="s">
        <v>929</v>
      </c>
      <c r="G431" s="35"/>
      <c r="H431" s="36">
        <v>41283.773611111108</v>
      </c>
      <c r="I431" s="36">
        <v>41283.777083333334</v>
      </c>
      <c r="J431" s="1" t="s">
        <v>306</v>
      </c>
      <c r="K431" s="37">
        <f t="shared" si="12"/>
        <v>3.4722222262644209E-3</v>
      </c>
      <c r="L431" s="38">
        <f t="shared" si="13"/>
        <v>3.4722222262644209E-3</v>
      </c>
      <c r="M431" s="166">
        <f>NETWORKDAYS.INTL(DATE(YEAR(H431),MONTH(I431),DAY(H431)),DATE(YEAR(I431),MONTH(I431),DAY(I431)),1,LISTAFERIADOS!$B$2:$B$194)</f>
        <v>1</v>
      </c>
      <c r="N431" s="170" t="str">
        <f>CONCATENATE(HOUR(Tabela132[[#This Row],[DATA INICIO]]),":",MINUTE(Tabela132[[#This Row],[DATA INICIO]]))</f>
        <v>18:34</v>
      </c>
      <c r="P431"/>
    </row>
    <row r="432" spans="1:16" ht="25.5" customHeight="1" x14ac:dyDescent="0.25">
      <c r="A432" s="6" t="s">
        <v>278</v>
      </c>
      <c r="B432" s="33" t="s">
        <v>366</v>
      </c>
      <c r="C432" s="34" t="s">
        <v>270</v>
      </c>
      <c r="D432" s="66" t="s">
        <v>1204</v>
      </c>
      <c r="E432" s="66" t="str">
        <f>CONCATENATE(Tabela132[[#This Row],[TRAMITE_SETOR]],"_Atualiz")</f>
        <v>CIP_Atualiz</v>
      </c>
      <c r="F432" s="35" t="s">
        <v>884</v>
      </c>
      <c r="G432" s="90" t="s">
        <v>1105</v>
      </c>
      <c r="H432" s="36">
        <v>41283.777083333334</v>
      </c>
      <c r="I432" s="36">
        <v>41283.790277777778</v>
      </c>
      <c r="J432" s="1" t="s">
        <v>307</v>
      </c>
      <c r="K432" s="37">
        <f t="shared" si="12"/>
        <v>1.3194444443797693E-2</v>
      </c>
      <c r="L432" s="38">
        <f t="shared" si="13"/>
        <v>1.3194444443797693E-2</v>
      </c>
      <c r="M432" s="166">
        <f>NETWORKDAYS.INTL(DATE(YEAR(H432),MONTH(I432),DAY(H432)),DATE(YEAR(I432),MONTH(I432),DAY(I432)),1,LISTAFERIADOS!$B$2:$B$194)</f>
        <v>1</v>
      </c>
      <c r="N432" s="170" t="str">
        <f>CONCATENATE(HOUR(Tabela132[[#This Row],[DATA INICIO]]),":",MINUTE(Tabela132[[#This Row],[DATA INICIO]]))</f>
        <v>18:39</v>
      </c>
      <c r="P432"/>
    </row>
    <row r="433" spans="1:16" ht="25.5" customHeight="1" x14ac:dyDescent="0.25">
      <c r="A433" s="6" t="s">
        <v>278</v>
      </c>
      <c r="B433" s="33" t="s">
        <v>366</v>
      </c>
      <c r="C433" s="34" t="s">
        <v>270</v>
      </c>
      <c r="D433" s="66" t="s">
        <v>1229</v>
      </c>
      <c r="E433" s="66" t="str">
        <f>CONCATENATE(Tabela132[[#This Row],[TRAMITE_SETOR]],"_Atualiz")</f>
        <v>SAPC_Atualiz</v>
      </c>
      <c r="F433" s="35" t="s">
        <v>926</v>
      </c>
      <c r="G433" s="35"/>
      <c r="H433" s="36">
        <v>41283.790277777778</v>
      </c>
      <c r="I433" s="36">
        <v>41285.57916666667</v>
      </c>
      <c r="J433" s="1" t="s">
        <v>308</v>
      </c>
      <c r="K433" s="37">
        <f t="shared" si="12"/>
        <v>1.788888888891961</v>
      </c>
      <c r="L433" s="38">
        <f t="shared" si="13"/>
        <v>1.788888888891961</v>
      </c>
      <c r="M433" s="166">
        <f>NETWORKDAYS.INTL(DATE(YEAR(H433),MONTH(I433),DAY(H433)),DATE(YEAR(I433),MONTH(I433),DAY(I433)),1,LISTAFERIADOS!$B$2:$B$194)</f>
        <v>3</v>
      </c>
      <c r="N433" s="170" t="str">
        <f>CONCATENATE(HOUR(Tabela132[[#This Row],[DATA INICIO]]),":",MINUTE(Tabela132[[#This Row],[DATA INICIO]]))</f>
        <v>18:58</v>
      </c>
      <c r="P433"/>
    </row>
    <row r="434" spans="1:16" ht="25.5" customHeight="1" x14ac:dyDescent="0.25">
      <c r="A434" s="6" t="s">
        <v>278</v>
      </c>
      <c r="B434" s="33" t="s">
        <v>366</v>
      </c>
      <c r="C434" s="34" t="s">
        <v>270</v>
      </c>
      <c r="D434" s="66" t="s">
        <v>1240</v>
      </c>
      <c r="E434" s="66" t="str">
        <f>CONCATENATE(Tabela132[[#This Row],[TRAMITE_SETOR]],"_Atualiz")</f>
        <v>CGATI_Atualiz</v>
      </c>
      <c r="F434" s="35" t="s">
        <v>931</v>
      </c>
      <c r="G434" s="35"/>
      <c r="H434" s="36">
        <v>41285.57916666667</v>
      </c>
      <c r="I434" s="36">
        <v>41285.619444444441</v>
      </c>
      <c r="J434" s="1" t="s">
        <v>309</v>
      </c>
      <c r="K434" s="37">
        <f t="shared" si="12"/>
        <v>4.0277777770825196E-2</v>
      </c>
      <c r="L434" s="38">
        <f t="shared" si="13"/>
        <v>4.0277777770825196E-2</v>
      </c>
      <c r="M434" s="166">
        <f>NETWORKDAYS.INTL(DATE(YEAR(H434),MONTH(I434),DAY(H434)),DATE(YEAR(I434),MONTH(I434),DAY(I434)),1,LISTAFERIADOS!$B$2:$B$194)</f>
        <v>1</v>
      </c>
      <c r="N434" s="170" t="str">
        <f>CONCATENATE(HOUR(Tabela132[[#This Row],[DATA INICIO]]),":",MINUTE(Tabela132[[#This Row],[DATA INICIO]]))</f>
        <v>13:54</v>
      </c>
      <c r="P434"/>
    </row>
    <row r="435" spans="1:16" ht="25.5" customHeight="1" x14ac:dyDescent="0.25">
      <c r="A435" s="6" t="s">
        <v>278</v>
      </c>
      <c r="B435" s="33" t="s">
        <v>366</v>
      </c>
      <c r="C435" s="34" t="s">
        <v>270</v>
      </c>
      <c r="D435" s="66" t="s">
        <v>1241</v>
      </c>
      <c r="E435" s="66" t="str">
        <f>CONCATENATE(Tabela132[[#This Row],[TRAMITE_SETOR]],"_Atualiz")</f>
        <v>CEPCST_Atualiz</v>
      </c>
      <c r="F435" s="35" t="s">
        <v>932</v>
      </c>
      <c r="G435" s="35"/>
      <c r="H435" s="36">
        <v>41285.619444444441</v>
      </c>
      <c r="I435" s="36">
        <v>41289.615972222222</v>
      </c>
      <c r="J435" s="1" t="s">
        <v>310</v>
      </c>
      <c r="K435" s="37">
        <f t="shared" si="12"/>
        <v>3.9965277777810115</v>
      </c>
      <c r="L435" s="38">
        <f t="shared" si="13"/>
        <v>3.9965277777810115</v>
      </c>
      <c r="M435" s="166">
        <f>NETWORKDAYS.INTL(DATE(YEAR(H435),MONTH(I435),DAY(H435)),DATE(YEAR(I435),MONTH(I435),DAY(I435)),1,LISTAFERIADOS!$B$2:$B$194)</f>
        <v>3</v>
      </c>
      <c r="N435" s="170" t="str">
        <f>CONCATENATE(HOUR(Tabela132[[#This Row],[DATA INICIO]]),":",MINUTE(Tabela132[[#This Row],[DATA INICIO]]))</f>
        <v>14:52</v>
      </c>
      <c r="P435"/>
    </row>
    <row r="436" spans="1:16" ht="25.5" customHeight="1" x14ac:dyDescent="0.25">
      <c r="A436" s="6" t="s">
        <v>278</v>
      </c>
      <c r="B436" s="33" t="s">
        <v>366</v>
      </c>
      <c r="C436" s="34" t="s">
        <v>270</v>
      </c>
      <c r="D436" s="66" t="s">
        <v>1229</v>
      </c>
      <c r="E436" s="66" t="str">
        <f>CONCATENATE(Tabela132[[#This Row],[TRAMITE_SETOR]],"_Atualiz")</f>
        <v>SAPC_Atualiz</v>
      </c>
      <c r="F436" s="35" t="s">
        <v>926</v>
      </c>
      <c r="G436" s="35"/>
      <c r="H436" s="36">
        <v>41289.615972222222</v>
      </c>
      <c r="I436" s="36">
        <v>41289.73333333333</v>
      </c>
      <c r="J436" s="1" t="s">
        <v>311</v>
      </c>
      <c r="K436" s="37">
        <f t="shared" si="12"/>
        <v>0.11736111110803904</v>
      </c>
      <c r="L436" s="38">
        <f t="shared" si="13"/>
        <v>0.11736111110803904</v>
      </c>
      <c r="M436" s="166">
        <f>NETWORKDAYS.INTL(DATE(YEAR(H436),MONTH(I436),DAY(H436)),DATE(YEAR(I436),MONTH(I436),DAY(I436)),1,LISTAFERIADOS!$B$2:$B$194)</f>
        <v>1</v>
      </c>
      <c r="N436" s="170" t="str">
        <f>CONCATENATE(HOUR(Tabela132[[#This Row],[DATA INICIO]]),":",MINUTE(Tabela132[[#This Row],[DATA INICIO]]))</f>
        <v>14:47</v>
      </c>
      <c r="P436"/>
    </row>
    <row r="437" spans="1:16" ht="25.5" customHeight="1" x14ac:dyDescent="0.25">
      <c r="A437" s="6" t="s">
        <v>278</v>
      </c>
      <c r="B437" s="33" t="s">
        <v>366</v>
      </c>
      <c r="C437" s="34" t="s">
        <v>270</v>
      </c>
      <c r="D437" s="66" t="s">
        <v>1239</v>
      </c>
      <c r="E437" s="66" t="str">
        <f>CONCATENATE(Tabela132[[#This Row],[TRAMITE_SETOR]],"_Atualiz")</f>
        <v>CMP_Atualiz</v>
      </c>
      <c r="F437" s="35" t="s">
        <v>930</v>
      </c>
      <c r="G437" s="35"/>
      <c r="H437" s="36">
        <v>41289.73333333333</v>
      </c>
      <c r="I437" s="36">
        <v>41290.671527777777</v>
      </c>
      <c r="J437" s="1" t="s">
        <v>312</v>
      </c>
      <c r="K437" s="37">
        <f t="shared" si="12"/>
        <v>0.93819444444670808</v>
      </c>
      <c r="L437" s="38">
        <f t="shared" si="13"/>
        <v>0.93819444444670808</v>
      </c>
      <c r="M437" s="166">
        <f>NETWORKDAYS.INTL(DATE(YEAR(H437),MONTH(I437),DAY(H437)),DATE(YEAR(I437),MONTH(I437),DAY(I437)),1,LISTAFERIADOS!$B$2:$B$194)</f>
        <v>2</v>
      </c>
      <c r="N437" s="170" t="str">
        <f>CONCATENATE(HOUR(Tabela132[[#This Row],[DATA INICIO]]),":",MINUTE(Tabela132[[#This Row],[DATA INICIO]]))</f>
        <v>17:36</v>
      </c>
      <c r="P437"/>
    </row>
    <row r="438" spans="1:16" ht="25.5" customHeight="1" x14ac:dyDescent="0.25">
      <c r="A438" s="6" t="s">
        <v>278</v>
      </c>
      <c r="B438" s="33" t="s">
        <v>366</v>
      </c>
      <c r="C438" s="34" t="s">
        <v>270</v>
      </c>
      <c r="D438" s="66" t="s">
        <v>1241</v>
      </c>
      <c r="E438" s="66" t="str">
        <f>CONCATENATE(Tabela132[[#This Row],[TRAMITE_SETOR]],"_Atualiz")</f>
        <v>CEPCST_Atualiz</v>
      </c>
      <c r="F438" s="35" t="s">
        <v>932</v>
      </c>
      <c r="G438" s="35"/>
      <c r="H438" s="36">
        <v>41290.671527777777</v>
      </c>
      <c r="I438" s="36">
        <v>41297.699305555558</v>
      </c>
      <c r="J438" s="1" t="s">
        <v>27</v>
      </c>
      <c r="K438" s="37">
        <f t="shared" si="12"/>
        <v>7.0277777777810115</v>
      </c>
      <c r="L438" s="38">
        <f t="shared" si="13"/>
        <v>7.0277777777810115</v>
      </c>
      <c r="M438" s="166">
        <f>NETWORKDAYS.INTL(DATE(YEAR(H438),MONTH(I438),DAY(H438)),DATE(YEAR(I438),MONTH(I438),DAY(I438)),1,LISTAFERIADOS!$B$2:$B$194)</f>
        <v>6</v>
      </c>
      <c r="N438" s="170" t="str">
        <f>CONCATENATE(HOUR(Tabela132[[#This Row],[DATA INICIO]]),":",MINUTE(Tabela132[[#This Row],[DATA INICIO]]))</f>
        <v>16:7</v>
      </c>
      <c r="P438"/>
    </row>
    <row r="439" spans="1:16" ht="25.5" customHeight="1" x14ac:dyDescent="0.25">
      <c r="A439" s="6" t="s">
        <v>278</v>
      </c>
      <c r="B439" s="33" t="s">
        <v>366</v>
      </c>
      <c r="C439" s="34" t="s">
        <v>270</v>
      </c>
      <c r="D439" s="66" t="s">
        <v>1209</v>
      </c>
      <c r="E439" s="66" t="str">
        <f>CONCATENATE(Tabela132[[#This Row],[TRAMITE_SETOR]],"_Atualiz")</f>
        <v>CLC_Atualiz</v>
      </c>
      <c r="F439" s="35" t="s">
        <v>911</v>
      </c>
      <c r="G439" s="35"/>
      <c r="H439" s="36">
        <v>41297.699305555558</v>
      </c>
      <c r="I439" s="36">
        <v>41297.818749999999</v>
      </c>
      <c r="J439" s="1" t="s">
        <v>313</v>
      </c>
      <c r="K439" s="37">
        <f t="shared" si="12"/>
        <v>0.11944444444088731</v>
      </c>
      <c r="L439" s="38">
        <f t="shared" si="13"/>
        <v>0.11944444444088731</v>
      </c>
      <c r="M439" s="166">
        <f>NETWORKDAYS.INTL(DATE(YEAR(H439),MONTH(I439),DAY(H439)),DATE(YEAR(I439),MONTH(I439),DAY(I439)),1,LISTAFERIADOS!$B$2:$B$194)</f>
        <v>1</v>
      </c>
      <c r="N439" s="170" t="str">
        <f>CONCATENATE(HOUR(Tabela132[[#This Row],[DATA INICIO]]),":",MINUTE(Tabela132[[#This Row],[DATA INICIO]]))</f>
        <v>16:47</v>
      </c>
      <c r="P439"/>
    </row>
    <row r="440" spans="1:16" ht="25.5" customHeight="1" x14ac:dyDescent="0.25">
      <c r="A440" s="6" t="s">
        <v>278</v>
      </c>
      <c r="B440" s="33" t="s">
        <v>366</v>
      </c>
      <c r="C440" s="34" t="s">
        <v>270</v>
      </c>
      <c r="D440" s="66" t="s">
        <v>1210</v>
      </c>
      <c r="E440" s="66" t="str">
        <f>CONCATENATE(Tabela132[[#This Row],[TRAMITE_SETOR]],"_Atualiz")</f>
        <v>SC_Atualiz</v>
      </c>
      <c r="F440" s="35" t="s">
        <v>912</v>
      </c>
      <c r="G440" s="35"/>
      <c r="H440" s="36">
        <v>41297.818749999999</v>
      </c>
      <c r="I440" s="36">
        <v>41299.706250000003</v>
      </c>
      <c r="J440" s="1" t="s">
        <v>163</v>
      </c>
      <c r="K440" s="37">
        <f t="shared" si="12"/>
        <v>1.8875000000043656</v>
      </c>
      <c r="L440" s="38">
        <f t="shared" si="13"/>
        <v>1.8875000000043656</v>
      </c>
      <c r="M440" s="166">
        <f>NETWORKDAYS.INTL(DATE(YEAR(H440),MONTH(I440),DAY(H440)),DATE(YEAR(I440),MONTH(I440),DAY(I440)),1,LISTAFERIADOS!$B$2:$B$194)</f>
        <v>3</v>
      </c>
      <c r="N440" s="170" t="str">
        <f>CONCATENATE(HOUR(Tabela132[[#This Row],[DATA INICIO]]),":",MINUTE(Tabela132[[#This Row],[DATA INICIO]]))</f>
        <v>19:39</v>
      </c>
      <c r="P440"/>
    </row>
    <row r="441" spans="1:16" ht="25.5" customHeight="1" x14ac:dyDescent="0.25">
      <c r="A441" s="6" t="s">
        <v>278</v>
      </c>
      <c r="B441" s="33" t="s">
        <v>366</v>
      </c>
      <c r="C441" s="34" t="s">
        <v>270</v>
      </c>
      <c r="D441" s="66" t="s">
        <v>1229</v>
      </c>
      <c r="E441" s="66" t="str">
        <f>CONCATENATE(Tabela132[[#This Row],[TRAMITE_SETOR]],"_Atualiz")</f>
        <v>SAPC_Atualiz</v>
      </c>
      <c r="F441" s="35" t="s">
        <v>926</v>
      </c>
      <c r="G441" s="35"/>
      <c r="H441" s="36">
        <v>41299.706250000003</v>
      </c>
      <c r="I441" s="36">
        <v>41328.501388888886</v>
      </c>
      <c r="J441" s="1" t="s">
        <v>314</v>
      </c>
      <c r="K441" s="37">
        <f t="shared" si="12"/>
        <v>28.79513888888323</v>
      </c>
      <c r="L441" s="38">
        <f t="shared" si="13"/>
        <v>28.79513888888323</v>
      </c>
      <c r="M441" s="166">
        <f>NETWORKDAYS.INTL(DATE(YEAR(H441),MONTH(I441),DAY(H441)),DATE(YEAR(I441),MONTH(I441),DAY(I441)),1,LISTAFERIADOS!$B$2:$B$194)</f>
        <v>-1</v>
      </c>
      <c r="N441" s="170" t="str">
        <f>CONCATENATE(HOUR(Tabela132[[#This Row],[DATA INICIO]]),":",MINUTE(Tabela132[[#This Row],[DATA INICIO]]))</f>
        <v>16:57</v>
      </c>
      <c r="P441"/>
    </row>
    <row r="442" spans="1:16" ht="25.5" customHeight="1" x14ac:dyDescent="0.25">
      <c r="A442" s="6" t="s">
        <v>278</v>
      </c>
      <c r="B442" s="33" t="s">
        <v>366</v>
      </c>
      <c r="C442" s="34" t="s">
        <v>270</v>
      </c>
      <c r="D442" s="66" t="s">
        <v>1210</v>
      </c>
      <c r="E442" s="66" t="str">
        <f>CONCATENATE(Tabela132[[#This Row],[TRAMITE_SETOR]],"_Atualiz")</f>
        <v>SC_Atualiz</v>
      </c>
      <c r="F442" s="35" t="s">
        <v>912</v>
      </c>
      <c r="G442" s="35"/>
      <c r="H442" s="36">
        <v>41328.501388888886</v>
      </c>
      <c r="I442" s="36">
        <v>41333.686111111114</v>
      </c>
      <c r="J442" s="1" t="s">
        <v>315</v>
      </c>
      <c r="K442" s="37">
        <f t="shared" si="12"/>
        <v>5.1847222222277196</v>
      </c>
      <c r="L442" s="38">
        <f t="shared" si="13"/>
        <v>5.1847222222277196</v>
      </c>
      <c r="M442" s="166">
        <f>NETWORKDAYS.INTL(DATE(YEAR(H442),MONTH(I442),DAY(H442)),DATE(YEAR(I442),MONTH(I442),DAY(I442)),1,LISTAFERIADOS!$B$2:$B$194)</f>
        <v>4</v>
      </c>
      <c r="N442" s="170" t="str">
        <f>CONCATENATE(HOUR(Tabela132[[#This Row],[DATA INICIO]]),":",MINUTE(Tabela132[[#This Row],[DATA INICIO]]))</f>
        <v>12:2</v>
      </c>
      <c r="P442"/>
    </row>
    <row r="443" spans="1:16" ht="25.5" customHeight="1" x14ac:dyDescent="0.25">
      <c r="A443" s="6" t="s">
        <v>278</v>
      </c>
      <c r="B443" s="33" t="s">
        <v>366</v>
      </c>
      <c r="C443" s="34" t="s">
        <v>270</v>
      </c>
      <c r="D443" s="66" t="s">
        <v>1229</v>
      </c>
      <c r="E443" s="66" t="str">
        <f>CONCATENATE(Tabela132[[#This Row],[TRAMITE_SETOR]],"_Atualiz")</f>
        <v>SAPC_Atualiz</v>
      </c>
      <c r="F443" s="35" t="s">
        <v>926</v>
      </c>
      <c r="G443" s="35"/>
      <c r="H443" s="36">
        <v>41333.686111111114</v>
      </c>
      <c r="I443" s="36">
        <v>41345.611111111109</v>
      </c>
      <c r="J443" s="1" t="s">
        <v>316</v>
      </c>
      <c r="K443" s="37">
        <f t="shared" si="12"/>
        <v>11.924999999995634</v>
      </c>
      <c r="L443" s="38">
        <f t="shared" si="13"/>
        <v>11.924999999995634</v>
      </c>
      <c r="M443" s="166">
        <f>NETWORKDAYS.INTL(DATE(YEAR(H443),MONTH(I443),DAY(H443)),DATE(YEAR(I443),MONTH(I443),DAY(I443)),1,LISTAFERIADOS!$B$2:$B$194)</f>
        <v>-11</v>
      </c>
      <c r="N443" s="170" t="str">
        <f>CONCATENATE(HOUR(Tabela132[[#This Row],[DATA INICIO]]),":",MINUTE(Tabela132[[#This Row],[DATA INICIO]]))</f>
        <v>16:28</v>
      </c>
      <c r="P443"/>
    </row>
    <row r="444" spans="1:16" ht="25.5" customHeight="1" x14ac:dyDescent="0.25">
      <c r="A444" s="6" t="s">
        <v>278</v>
      </c>
      <c r="B444" s="33" t="s">
        <v>366</v>
      </c>
      <c r="C444" s="34" t="s">
        <v>270</v>
      </c>
      <c r="D444" s="66" t="s">
        <v>1204</v>
      </c>
      <c r="E444" s="66" t="str">
        <f>CONCATENATE(Tabela132[[#This Row],[TRAMITE_SETOR]],"_Atualiz")</f>
        <v>CIP_Atualiz</v>
      </c>
      <c r="F444" s="35" t="s">
        <v>884</v>
      </c>
      <c r="G444" s="90" t="s">
        <v>1105</v>
      </c>
      <c r="H444" s="36">
        <v>41345.611111111109</v>
      </c>
      <c r="I444" s="36">
        <v>41345.72152777778</v>
      </c>
      <c r="J444" s="1" t="s">
        <v>317</v>
      </c>
      <c r="K444" s="37">
        <f t="shared" si="12"/>
        <v>0.11041666667006211</v>
      </c>
      <c r="L444" s="38">
        <f t="shared" si="13"/>
        <v>0.11041666667006211</v>
      </c>
      <c r="M444" s="166">
        <f>NETWORKDAYS.INTL(DATE(YEAR(H444),MONTH(I444),DAY(H444)),DATE(YEAR(I444),MONTH(I444),DAY(I444)),1,LISTAFERIADOS!$B$2:$B$194)</f>
        <v>1</v>
      </c>
      <c r="N444" s="170" t="str">
        <f>CONCATENATE(HOUR(Tabela132[[#This Row],[DATA INICIO]]),":",MINUTE(Tabela132[[#This Row],[DATA INICIO]]))</f>
        <v>14:40</v>
      </c>
      <c r="P444"/>
    </row>
    <row r="445" spans="1:16" ht="25.5" customHeight="1" x14ac:dyDescent="0.25">
      <c r="A445" s="6" t="s">
        <v>278</v>
      </c>
      <c r="B445" s="33" t="s">
        <v>366</v>
      </c>
      <c r="C445" s="34" t="s">
        <v>270</v>
      </c>
      <c r="D445" s="66" t="s">
        <v>1209</v>
      </c>
      <c r="E445" s="66" t="str">
        <f>CONCATENATE(Tabela132[[#This Row],[TRAMITE_SETOR]],"_Atualiz")</f>
        <v>CLC_Atualiz</v>
      </c>
      <c r="F445" s="35" t="s">
        <v>911</v>
      </c>
      <c r="G445" s="35"/>
      <c r="H445" s="36">
        <v>41345.72152777778</v>
      </c>
      <c r="I445" s="36">
        <v>41345.798611111109</v>
      </c>
      <c r="J445" s="1" t="s">
        <v>318</v>
      </c>
      <c r="K445" s="37">
        <f t="shared" si="12"/>
        <v>7.7083333329937886E-2</v>
      </c>
      <c r="L445" s="38">
        <f t="shared" si="13"/>
        <v>7.7083333329937886E-2</v>
      </c>
      <c r="M445" s="166">
        <f>NETWORKDAYS.INTL(DATE(YEAR(H445),MONTH(I445),DAY(H445)),DATE(YEAR(I445),MONTH(I445),DAY(I445)),1,LISTAFERIADOS!$B$2:$B$194)</f>
        <v>1</v>
      </c>
      <c r="N445" s="170" t="str">
        <f>CONCATENATE(HOUR(Tabela132[[#This Row],[DATA INICIO]]),":",MINUTE(Tabela132[[#This Row],[DATA INICIO]]))</f>
        <v>17:19</v>
      </c>
      <c r="P445"/>
    </row>
    <row r="446" spans="1:16" ht="25.5" customHeight="1" x14ac:dyDescent="0.25">
      <c r="A446" s="6" t="s">
        <v>278</v>
      </c>
      <c r="B446" s="33" t="s">
        <v>366</v>
      </c>
      <c r="C446" s="34" t="s">
        <v>270</v>
      </c>
      <c r="D446" s="66" t="s">
        <v>1210</v>
      </c>
      <c r="E446" s="66" t="str">
        <f>CONCATENATE(Tabela132[[#This Row],[TRAMITE_SETOR]],"_Atualiz")</f>
        <v>SC_Atualiz</v>
      </c>
      <c r="F446" s="35" t="s">
        <v>912</v>
      </c>
      <c r="G446" s="35"/>
      <c r="H446" s="36">
        <v>41345.798611111109</v>
      </c>
      <c r="I446" s="36">
        <v>41351.693055555559</v>
      </c>
      <c r="J446" s="1" t="s">
        <v>319</v>
      </c>
      <c r="K446" s="37">
        <f t="shared" si="12"/>
        <v>5.8944444444496185</v>
      </c>
      <c r="L446" s="38">
        <f t="shared" si="13"/>
        <v>5.8944444444496185</v>
      </c>
      <c r="M446" s="166">
        <f>NETWORKDAYS.INTL(DATE(YEAR(H446),MONTH(I446),DAY(H446)),DATE(YEAR(I446),MONTH(I446),DAY(I446)),1,LISTAFERIADOS!$B$2:$B$194)</f>
        <v>5</v>
      </c>
      <c r="N446" s="170" t="str">
        <f>CONCATENATE(HOUR(Tabela132[[#This Row],[DATA INICIO]]),":",MINUTE(Tabela132[[#This Row],[DATA INICIO]]))</f>
        <v>19:10</v>
      </c>
      <c r="P446"/>
    </row>
    <row r="447" spans="1:16" ht="25.5" customHeight="1" x14ac:dyDescent="0.25">
      <c r="A447" s="6" t="s">
        <v>278</v>
      </c>
      <c r="B447" s="33" t="s">
        <v>366</v>
      </c>
      <c r="C447" s="34" t="s">
        <v>270</v>
      </c>
      <c r="D447" s="66" t="s">
        <v>1209</v>
      </c>
      <c r="E447" s="66" t="str">
        <f>CONCATENATE(Tabela132[[#This Row],[TRAMITE_SETOR]],"_Atualiz")</f>
        <v>CLC_Atualiz</v>
      </c>
      <c r="F447" s="35" t="s">
        <v>911</v>
      </c>
      <c r="G447" s="35"/>
      <c r="H447" s="36">
        <v>41351.693055555559</v>
      </c>
      <c r="I447" s="36">
        <v>41351.73333333333</v>
      </c>
      <c r="J447" s="1" t="s">
        <v>320</v>
      </c>
      <c r="K447" s="37">
        <f t="shared" si="12"/>
        <v>4.0277777770825196E-2</v>
      </c>
      <c r="L447" s="38">
        <f t="shared" si="13"/>
        <v>4.0277777770825196E-2</v>
      </c>
      <c r="M447" s="166">
        <f>NETWORKDAYS.INTL(DATE(YEAR(H447),MONTH(I447),DAY(H447)),DATE(YEAR(I447),MONTH(I447),DAY(I447)),1,LISTAFERIADOS!$B$2:$B$194)</f>
        <v>1</v>
      </c>
      <c r="N447" s="170" t="str">
        <f>CONCATENATE(HOUR(Tabela132[[#This Row],[DATA INICIO]]),":",MINUTE(Tabela132[[#This Row],[DATA INICIO]]))</f>
        <v>16:38</v>
      </c>
      <c r="P447"/>
    </row>
    <row r="448" spans="1:16" ht="25.5" customHeight="1" x14ac:dyDescent="0.25">
      <c r="A448" s="6" t="s">
        <v>278</v>
      </c>
      <c r="B448" s="33" t="s">
        <v>366</v>
      </c>
      <c r="C448" s="34" t="s">
        <v>270</v>
      </c>
      <c r="D448" s="66" t="s">
        <v>1206</v>
      </c>
      <c r="E448" s="66" t="str">
        <f>CONCATENATE(Tabela132[[#This Row],[TRAMITE_SETOR]],"_Atualiz")</f>
        <v>SPO_Atualiz</v>
      </c>
      <c r="F448" s="35" t="s">
        <v>908</v>
      </c>
      <c r="G448" s="35"/>
      <c r="H448" s="36">
        <v>41351.73333333333</v>
      </c>
      <c r="I448" s="36">
        <v>41353.754861111112</v>
      </c>
      <c r="J448" s="1" t="s">
        <v>18</v>
      </c>
      <c r="K448" s="37">
        <f t="shared" si="12"/>
        <v>2.0215277777824667</v>
      </c>
      <c r="L448" s="38">
        <f t="shared" si="13"/>
        <v>2.0215277777824667</v>
      </c>
      <c r="M448" s="166">
        <f>NETWORKDAYS.INTL(DATE(YEAR(H448),MONTH(I448),DAY(H448)),DATE(YEAR(I448),MONTH(I448),DAY(I448)),1,LISTAFERIADOS!$B$2:$B$194)</f>
        <v>3</v>
      </c>
      <c r="N448" s="170" t="str">
        <f>CONCATENATE(HOUR(Tabela132[[#This Row],[DATA INICIO]]),":",MINUTE(Tabela132[[#This Row],[DATA INICIO]]))</f>
        <v>17:36</v>
      </c>
      <c r="P448"/>
    </row>
    <row r="449" spans="1:16" ht="25.5" customHeight="1" x14ac:dyDescent="0.25">
      <c r="A449" s="6" t="s">
        <v>278</v>
      </c>
      <c r="B449" s="33" t="s">
        <v>366</v>
      </c>
      <c r="C449" s="34" t="s">
        <v>270</v>
      </c>
      <c r="D449" s="66" t="s">
        <v>1207</v>
      </c>
      <c r="E449" s="66" t="str">
        <f>CONCATENATE(Tabela132[[#This Row],[TRAMITE_SETOR]],"_Atualiz")</f>
        <v>CO_Atualiz</v>
      </c>
      <c r="F449" s="35" t="s">
        <v>909</v>
      </c>
      <c r="G449" s="35"/>
      <c r="H449" s="36">
        <v>41353.754861111112</v>
      </c>
      <c r="I449" s="36">
        <v>41353.763888888891</v>
      </c>
      <c r="J449" s="1" t="s">
        <v>27</v>
      </c>
      <c r="K449" s="37">
        <f t="shared" si="12"/>
        <v>9.0277777781011537E-3</v>
      </c>
      <c r="L449" s="38">
        <f t="shared" si="13"/>
        <v>9.0277777781011537E-3</v>
      </c>
      <c r="M449" s="166">
        <f>NETWORKDAYS.INTL(DATE(YEAR(H449),MONTH(I449),DAY(H449)),DATE(YEAR(I449),MONTH(I449),DAY(I449)),1,LISTAFERIADOS!$B$2:$B$194)</f>
        <v>1</v>
      </c>
      <c r="N449" s="170" t="str">
        <f>CONCATENATE(HOUR(Tabela132[[#This Row],[DATA INICIO]]),":",MINUTE(Tabela132[[#This Row],[DATA INICIO]]))</f>
        <v>18:7</v>
      </c>
      <c r="P449"/>
    </row>
    <row r="450" spans="1:16" ht="25.5" customHeight="1" x14ac:dyDescent="0.25">
      <c r="A450" s="6" t="s">
        <v>278</v>
      </c>
      <c r="B450" s="33" t="s">
        <v>366</v>
      </c>
      <c r="C450" s="34" t="s">
        <v>270</v>
      </c>
      <c r="D450" s="66" t="s">
        <v>1208</v>
      </c>
      <c r="E450" s="66" t="str">
        <f>CONCATENATE(Tabela132[[#This Row],[TRAMITE_SETOR]],"_Atualiz")</f>
        <v>SECOFC_Atualiz</v>
      </c>
      <c r="F450" s="35" t="s">
        <v>910</v>
      </c>
      <c r="G450" s="35"/>
      <c r="H450" s="36">
        <v>41353.763888888891</v>
      </c>
      <c r="I450" s="36">
        <v>41353.815972222219</v>
      </c>
      <c r="J450" s="1" t="s">
        <v>321</v>
      </c>
      <c r="K450" s="37">
        <f t="shared" si="12"/>
        <v>5.2083333328482695E-2</v>
      </c>
      <c r="L450" s="38">
        <f t="shared" si="13"/>
        <v>5.2083333328482695E-2</v>
      </c>
      <c r="M450" s="166">
        <f>NETWORKDAYS.INTL(DATE(YEAR(H450),MONTH(I450),DAY(H450)),DATE(YEAR(I450),MONTH(I450),DAY(I450)),1,LISTAFERIADOS!$B$2:$B$194)</f>
        <v>1</v>
      </c>
      <c r="N450" s="170" t="str">
        <f>CONCATENATE(HOUR(Tabela132[[#This Row],[DATA INICIO]]),":",MINUTE(Tabela132[[#This Row],[DATA INICIO]]))</f>
        <v>18:20</v>
      </c>
      <c r="P450"/>
    </row>
    <row r="451" spans="1:16" ht="25.5" customHeight="1" x14ac:dyDescent="0.25">
      <c r="A451" s="6" t="s">
        <v>278</v>
      </c>
      <c r="B451" s="33" t="s">
        <v>366</v>
      </c>
      <c r="C451" s="34" t="s">
        <v>270</v>
      </c>
      <c r="D451" s="66" t="s">
        <v>1209</v>
      </c>
      <c r="E451" s="66" t="str">
        <f>CONCATENATE(Tabela132[[#This Row],[TRAMITE_SETOR]],"_Atualiz")</f>
        <v>CLC_Atualiz</v>
      </c>
      <c r="F451" s="35" t="s">
        <v>911</v>
      </c>
      <c r="G451" s="35"/>
      <c r="H451" s="36">
        <v>41353.815972222219</v>
      </c>
      <c r="I451" s="36">
        <v>41355.586805555555</v>
      </c>
      <c r="J451" s="1" t="s">
        <v>322</v>
      </c>
      <c r="K451" s="37">
        <f t="shared" ref="K451:K514" si="14">IF(OR(H451="-",I451="-"),0,I451-H451)</f>
        <v>1.7708333333357587</v>
      </c>
      <c r="L451" s="38">
        <f t="shared" ref="L451:L514" si="15">K451</f>
        <v>1.7708333333357587</v>
      </c>
      <c r="M451" s="166">
        <f>NETWORKDAYS.INTL(DATE(YEAR(H451),MONTH(I451),DAY(H451)),DATE(YEAR(I451),MONTH(I451),DAY(I451)),1,LISTAFERIADOS!$B$2:$B$194)</f>
        <v>3</v>
      </c>
      <c r="N451" s="170" t="str">
        <f>CONCATENATE(HOUR(Tabela132[[#This Row],[DATA INICIO]]),":",MINUTE(Tabela132[[#This Row],[DATA INICIO]]))</f>
        <v>19:35</v>
      </c>
      <c r="P451"/>
    </row>
    <row r="452" spans="1:16" ht="25.5" customHeight="1" x14ac:dyDescent="0.25">
      <c r="A452" s="6" t="s">
        <v>278</v>
      </c>
      <c r="B452" s="33" t="s">
        <v>366</v>
      </c>
      <c r="C452" s="34" t="s">
        <v>270</v>
      </c>
      <c r="D452" s="66" t="s">
        <v>1210</v>
      </c>
      <c r="E452" s="66" t="str">
        <f>CONCATENATE(Tabela132[[#This Row],[TRAMITE_SETOR]],"_Atualiz")</f>
        <v>SC_Atualiz</v>
      </c>
      <c r="F452" s="35" t="s">
        <v>912</v>
      </c>
      <c r="G452" s="35"/>
      <c r="H452" s="36">
        <v>41355.586805555555</v>
      </c>
      <c r="I452" s="36">
        <v>41367.727777777778</v>
      </c>
      <c r="J452" s="1" t="s">
        <v>323</v>
      </c>
      <c r="K452" s="37">
        <f t="shared" si="14"/>
        <v>12.140972222223354</v>
      </c>
      <c r="L452" s="38">
        <f t="shared" si="15"/>
        <v>12.140972222223354</v>
      </c>
      <c r="M452" s="166">
        <f>NETWORKDAYS.INTL(DATE(YEAR(H452),MONTH(I452),DAY(H452)),DATE(YEAR(I452),MONTH(I452),DAY(I452)),1,LISTAFERIADOS!$B$2:$B$194)</f>
        <v>-14</v>
      </c>
      <c r="N452" s="170" t="str">
        <f>CONCATENATE(HOUR(Tabela132[[#This Row],[DATA INICIO]]),":",MINUTE(Tabela132[[#This Row],[DATA INICIO]]))</f>
        <v>14:5</v>
      </c>
      <c r="P452"/>
    </row>
    <row r="453" spans="1:16" ht="25.5" customHeight="1" x14ac:dyDescent="0.25">
      <c r="A453" s="6" t="s">
        <v>278</v>
      </c>
      <c r="B453" s="33" t="s">
        <v>366</v>
      </c>
      <c r="C453" s="34" t="s">
        <v>270</v>
      </c>
      <c r="D453" s="66" t="s">
        <v>1209</v>
      </c>
      <c r="E453" s="66" t="str">
        <f>CONCATENATE(Tabela132[[#This Row],[TRAMITE_SETOR]],"_Atualiz")</f>
        <v>CLC_Atualiz</v>
      </c>
      <c r="F453" s="35" t="s">
        <v>911</v>
      </c>
      <c r="G453" s="35"/>
      <c r="H453" s="36">
        <v>41367.727777777778</v>
      </c>
      <c r="I453" s="36">
        <v>41368.661111111112</v>
      </c>
      <c r="J453" s="1" t="s">
        <v>324</v>
      </c>
      <c r="K453" s="37">
        <f t="shared" si="14"/>
        <v>0.93333333333430346</v>
      </c>
      <c r="L453" s="38">
        <f t="shared" si="15"/>
        <v>0.93333333333430346</v>
      </c>
      <c r="M453" s="166">
        <f>NETWORKDAYS.INTL(DATE(YEAR(H453),MONTH(I453),DAY(H453)),DATE(YEAR(I453),MONTH(I453),DAY(I453)),1,LISTAFERIADOS!$B$2:$B$194)</f>
        <v>2</v>
      </c>
      <c r="N453" s="170" t="str">
        <f>CONCATENATE(HOUR(Tabela132[[#This Row],[DATA INICIO]]),":",MINUTE(Tabela132[[#This Row],[DATA INICIO]]))</f>
        <v>17:28</v>
      </c>
      <c r="P453"/>
    </row>
    <row r="454" spans="1:16" ht="25.5" customHeight="1" x14ac:dyDescent="0.25">
      <c r="A454" s="6" t="s">
        <v>278</v>
      </c>
      <c r="B454" s="33" t="s">
        <v>366</v>
      </c>
      <c r="C454" s="34" t="s">
        <v>270</v>
      </c>
      <c r="D454" s="66" t="s">
        <v>1210</v>
      </c>
      <c r="E454" s="66" t="str">
        <f>CONCATENATE(Tabela132[[#This Row],[TRAMITE_SETOR]],"_Atualiz")</f>
        <v>SC_Atualiz</v>
      </c>
      <c r="F454" s="35" t="s">
        <v>912</v>
      </c>
      <c r="G454" s="35"/>
      <c r="H454" s="36">
        <v>41368.661111111112</v>
      </c>
      <c r="I454" s="36">
        <v>41368.753472222219</v>
      </c>
      <c r="J454" s="1" t="s">
        <v>325</v>
      </c>
      <c r="K454" s="37">
        <f t="shared" si="14"/>
        <v>9.2361111106583849E-2</v>
      </c>
      <c r="L454" s="38">
        <f t="shared" si="15"/>
        <v>9.2361111106583849E-2</v>
      </c>
      <c r="M454" s="166">
        <f>NETWORKDAYS.INTL(DATE(YEAR(H454),MONTH(I454),DAY(H454)),DATE(YEAR(I454),MONTH(I454),DAY(I454)),1,LISTAFERIADOS!$B$2:$B$194)</f>
        <v>1</v>
      </c>
      <c r="N454" s="170" t="str">
        <f>CONCATENATE(HOUR(Tabela132[[#This Row],[DATA INICIO]]),":",MINUTE(Tabela132[[#This Row],[DATA INICIO]]))</f>
        <v>15:52</v>
      </c>
      <c r="P454"/>
    </row>
    <row r="455" spans="1:16" ht="25.5" customHeight="1" x14ac:dyDescent="0.25">
      <c r="A455" s="6" t="s">
        <v>278</v>
      </c>
      <c r="B455" s="33" t="s">
        <v>366</v>
      </c>
      <c r="C455" s="34" t="s">
        <v>270</v>
      </c>
      <c r="D455" s="66" t="s">
        <v>1209</v>
      </c>
      <c r="E455" s="66" t="str">
        <f>CONCATENATE(Tabela132[[#This Row],[TRAMITE_SETOR]],"_Atualiz")</f>
        <v>CLC_Atualiz</v>
      </c>
      <c r="F455" s="35" t="s">
        <v>911</v>
      </c>
      <c r="G455" s="35"/>
      <c r="H455" s="36">
        <v>41368.753472222219</v>
      </c>
      <c r="I455" s="36">
        <v>41368.765972222223</v>
      </c>
      <c r="J455" s="1" t="s">
        <v>326</v>
      </c>
      <c r="K455" s="37">
        <f t="shared" si="14"/>
        <v>1.2500000004365575E-2</v>
      </c>
      <c r="L455" s="38">
        <f t="shared" si="15"/>
        <v>1.2500000004365575E-2</v>
      </c>
      <c r="M455" s="166">
        <f>NETWORKDAYS.INTL(DATE(YEAR(H455),MONTH(I455),DAY(H455)),DATE(YEAR(I455),MONTH(I455),DAY(I455)),1,LISTAFERIADOS!$B$2:$B$194)</f>
        <v>1</v>
      </c>
      <c r="N455" s="170" t="str">
        <f>CONCATENATE(HOUR(Tabela132[[#This Row],[DATA INICIO]]),":",MINUTE(Tabela132[[#This Row],[DATA INICIO]]))</f>
        <v>18:5</v>
      </c>
      <c r="P455"/>
    </row>
    <row r="456" spans="1:16" ht="25.5" customHeight="1" x14ac:dyDescent="0.25">
      <c r="A456" s="6" t="s">
        <v>278</v>
      </c>
      <c r="B456" s="33" t="s">
        <v>366</v>
      </c>
      <c r="C456" s="34" t="s">
        <v>270</v>
      </c>
      <c r="D456" s="66" t="s">
        <v>1206</v>
      </c>
      <c r="E456" s="66" t="str">
        <f>CONCATENATE(Tabela132[[#This Row],[TRAMITE_SETOR]],"_Atualiz")</f>
        <v>SPO_Atualiz</v>
      </c>
      <c r="F456" s="35" t="s">
        <v>908</v>
      </c>
      <c r="G456" s="35"/>
      <c r="H456" s="36">
        <v>41368.765972222223</v>
      </c>
      <c r="I456" s="36">
        <v>41373.740277777775</v>
      </c>
      <c r="J456" s="1" t="s">
        <v>327</v>
      </c>
      <c r="K456" s="37">
        <f t="shared" si="14"/>
        <v>4.9743055555518367</v>
      </c>
      <c r="L456" s="38">
        <f t="shared" si="15"/>
        <v>4.9743055555518367</v>
      </c>
      <c r="M456" s="166">
        <f>NETWORKDAYS.INTL(DATE(YEAR(H456),MONTH(I456),DAY(H456)),DATE(YEAR(I456),MONTH(I456),DAY(I456)),1,LISTAFERIADOS!$B$2:$B$194)</f>
        <v>4</v>
      </c>
      <c r="N456" s="170" t="str">
        <f>CONCATENATE(HOUR(Tabela132[[#This Row],[DATA INICIO]]),":",MINUTE(Tabela132[[#This Row],[DATA INICIO]]))</f>
        <v>18:23</v>
      </c>
      <c r="P456"/>
    </row>
    <row r="457" spans="1:16" ht="25.5" customHeight="1" x14ac:dyDescent="0.25">
      <c r="A457" s="6" t="s">
        <v>278</v>
      </c>
      <c r="B457" s="33" t="s">
        <v>366</v>
      </c>
      <c r="C457" s="34" t="s">
        <v>270</v>
      </c>
      <c r="D457" s="66" t="s">
        <v>1215</v>
      </c>
      <c r="E457" s="66" t="str">
        <f>CONCATENATE(Tabela132[[#This Row],[TRAMITE_SETOR]],"_Atualiz")</f>
        <v>SAEO_Atualiz</v>
      </c>
      <c r="F457" s="35" t="s">
        <v>917</v>
      </c>
      <c r="G457" s="35"/>
      <c r="H457" s="36">
        <v>41373.740277777775</v>
      </c>
      <c r="I457" s="36">
        <v>41374.515972222223</v>
      </c>
      <c r="J457" s="1" t="s">
        <v>26</v>
      </c>
      <c r="K457" s="37">
        <f t="shared" si="14"/>
        <v>0.77569444444816327</v>
      </c>
      <c r="L457" s="38">
        <f t="shared" si="15"/>
        <v>0.77569444444816327</v>
      </c>
      <c r="M457" s="166">
        <f>NETWORKDAYS.INTL(DATE(YEAR(H457),MONTH(I457),DAY(H457)),DATE(YEAR(I457),MONTH(I457),DAY(I457)),1,LISTAFERIADOS!$B$2:$B$194)</f>
        <v>2</v>
      </c>
      <c r="N457" s="170" t="str">
        <f>CONCATENATE(HOUR(Tabela132[[#This Row],[DATA INICIO]]),":",MINUTE(Tabela132[[#This Row],[DATA INICIO]]))</f>
        <v>17:46</v>
      </c>
      <c r="P457"/>
    </row>
    <row r="458" spans="1:16" ht="25.5" customHeight="1" x14ac:dyDescent="0.25">
      <c r="A458" s="6" t="s">
        <v>278</v>
      </c>
      <c r="B458" s="33" t="s">
        <v>366</v>
      </c>
      <c r="C458" s="34" t="s">
        <v>270</v>
      </c>
      <c r="D458" s="66" t="s">
        <v>1206</v>
      </c>
      <c r="E458" s="66" t="str">
        <f>CONCATENATE(Tabela132[[#This Row],[TRAMITE_SETOR]],"_Atualiz")</f>
        <v>SPO_Atualiz</v>
      </c>
      <c r="F458" s="35" t="s">
        <v>908</v>
      </c>
      <c r="G458" s="35"/>
      <c r="H458" s="36">
        <v>41374.515972222223</v>
      </c>
      <c r="I458" s="36">
        <v>41374.827777777777</v>
      </c>
      <c r="J458" s="1" t="s">
        <v>60</v>
      </c>
      <c r="K458" s="37">
        <f t="shared" si="14"/>
        <v>0.31180555555329192</v>
      </c>
      <c r="L458" s="38">
        <f t="shared" si="15"/>
        <v>0.31180555555329192</v>
      </c>
      <c r="M458" s="166">
        <f>NETWORKDAYS.INTL(DATE(YEAR(H458),MONTH(I458),DAY(H458)),DATE(YEAR(I458),MONTH(I458),DAY(I458)),1,LISTAFERIADOS!$B$2:$B$194)</f>
        <v>1</v>
      </c>
      <c r="N458" s="170" t="str">
        <f>CONCATENATE(HOUR(Tabela132[[#This Row],[DATA INICIO]]),":",MINUTE(Tabela132[[#This Row],[DATA INICIO]]))</f>
        <v>12:23</v>
      </c>
      <c r="P458"/>
    </row>
    <row r="459" spans="1:16" ht="25.5" customHeight="1" x14ac:dyDescent="0.25">
      <c r="A459" s="6" t="s">
        <v>278</v>
      </c>
      <c r="B459" s="33" t="s">
        <v>366</v>
      </c>
      <c r="C459" s="34" t="s">
        <v>270</v>
      </c>
      <c r="D459" s="66" t="s">
        <v>1207</v>
      </c>
      <c r="E459" s="66" t="str">
        <f>CONCATENATE(Tabela132[[#This Row],[TRAMITE_SETOR]],"_Atualiz")</f>
        <v>CO_Atualiz</v>
      </c>
      <c r="F459" s="35" t="s">
        <v>909</v>
      </c>
      <c r="G459" s="35"/>
      <c r="H459" s="36">
        <v>41374.827777777777</v>
      </c>
      <c r="I459" s="36">
        <v>41375.53125</v>
      </c>
      <c r="J459" s="1" t="s">
        <v>328</v>
      </c>
      <c r="K459" s="37">
        <f t="shared" si="14"/>
        <v>0.70347222222335404</v>
      </c>
      <c r="L459" s="38">
        <f t="shared" si="15"/>
        <v>0.70347222222335404</v>
      </c>
      <c r="M459" s="166">
        <f>NETWORKDAYS.INTL(DATE(YEAR(H459),MONTH(I459),DAY(H459)),DATE(YEAR(I459),MONTH(I459),DAY(I459)),1,LISTAFERIADOS!$B$2:$B$194)</f>
        <v>2</v>
      </c>
      <c r="N459" s="170" t="str">
        <f>CONCATENATE(HOUR(Tabela132[[#This Row],[DATA INICIO]]),":",MINUTE(Tabela132[[#This Row],[DATA INICIO]]))</f>
        <v>19:52</v>
      </c>
      <c r="P459"/>
    </row>
    <row r="460" spans="1:16" ht="25.5" customHeight="1" x14ac:dyDescent="0.25">
      <c r="A460" s="6" t="s">
        <v>278</v>
      </c>
      <c r="B460" s="33" t="s">
        <v>366</v>
      </c>
      <c r="C460" s="34" t="s">
        <v>270</v>
      </c>
      <c r="D460" s="66" t="s">
        <v>1208</v>
      </c>
      <c r="E460" s="66" t="str">
        <f>CONCATENATE(Tabela132[[#This Row],[TRAMITE_SETOR]],"_Atualiz")</f>
        <v>SECOFC_Atualiz</v>
      </c>
      <c r="F460" s="35" t="s">
        <v>910</v>
      </c>
      <c r="G460" s="35"/>
      <c r="H460" s="36">
        <v>41375.53125</v>
      </c>
      <c r="I460" s="36">
        <v>41376.604166666664</v>
      </c>
      <c r="J460" s="1" t="s">
        <v>329</v>
      </c>
      <c r="K460" s="37">
        <f t="shared" si="14"/>
        <v>1.0729166666642413</v>
      </c>
      <c r="L460" s="38">
        <f t="shared" si="15"/>
        <v>1.0729166666642413</v>
      </c>
      <c r="M460" s="166">
        <f>NETWORKDAYS.INTL(DATE(YEAR(H460),MONTH(I460),DAY(H460)),DATE(YEAR(I460),MONTH(I460),DAY(I460)),1,LISTAFERIADOS!$B$2:$B$194)</f>
        <v>2</v>
      </c>
      <c r="N460" s="170" t="str">
        <f>CONCATENATE(HOUR(Tabela132[[#This Row],[DATA INICIO]]),":",MINUTE(Tabela132[[#This Row],[DATA INICIO]]))</f>
        <v>12:45</v>
      </c>
      <c r="P460"/>
    </row>
    <row r="461" spans="1:16" ht="25.5" customHeight="1" x14ac:dyDescent="0.25">
      <c r="A461" s="6" t="s">
        <v>278</v>
      </c>
      <c r="B461" s="33" t="s">
        <v>366</v>
      </c>
      <c r="C461" s="34" t="s">
        <v>270</v>
      </c>
      <c r="D461" s="66" t="s">
        <v>1205</v>
      </c>
      <c r="E461" s="66" t="str">
        <f>CONCATENATE(Tabela132[[#This Row],[TRAMITE_SETOR]],"_Atualiz")</f>
        <v>SECADM_Atualiz</v>
      </c>
      <c r="F461" s="35" t="s">
        <v>907</v>
      </c>
      <c r="G461" s="35"/>
      <c r="H461" s="36">
        <v>41376.604166666664</v>
      </c>
      <c r="I461" s="36">
        <v>41376.838888888888</v>
      </c>
      <c r="J461" s="1" t="s">
        <v>12</v>
      </c>
      <c r="K461" s="37">
        <f t="shared" si="14"/>
        <v>0.23472222222335404</v>
      </c>
      <c r="L461" s="38">
        <f t="shared" si="15"/>
        <v>0.23472222222335404</v>
      </c>
      <c r="M461" s="166">
        <f>NETWORKDAYS.INTL(DATE(YEAR(H461),MONTH(I461),DAY(H461)),DATE(YEAR(I461),MONTH(I461),DAY(I461)),1,LISTAFERIADOS!$B$2:$B$194)</f>
        <v>1</v>
      </c>
      <c r="N461" s="170" t="str">
        <f>CONCATENATE(HOUR(Tabela132[[#This Row],[DATA INICIO]]),":",MINUTE(Tabela132[[#This Row],[DATA INICIO]]))</f>
        <v>14:30</v>
      </c>
      <c r="P461"/>
    </row>
    <row r="462" spans="1:16" ht="25.5" customHeight="1" x14ac:dyDescent="0.25">
      <c r="A462" s="6" t="s">
        <v>278</v>
      </c>
      <c r="B462" s="33" t="s">
        <v>366</v>
      </c>
      <c r="C462" s="34" t="s">
        <v>270</v>
      </c>
      <c r="D462" s="66" t="s">
        <v>1204</v>
      </c>
      <c r="E462" s="66" t="str">
        <f>CONCATENATE(Tabela132[[#This Row],[TRAMITE_SETOR]],"_Atualiz")</f>
        <v>CIP_Atualiz</v>
      </c>
      <c r="F462" s="35" t="s">
        <v>884</v>
      </c>
      <c r="G462" s="90" t="s">
        <v>1105</v>
      </c>
      <c r="H462" s="36">
        <v>41376.838888888888</v>
      </c>
      <c r="I462" s="36">
        <v>41379.577777777777</v>
      </c>
      <c r="J462" s="1" t="s">
        <v>330</v>
      </c>
      <c r="K462" s="37">
        <f t="shared" si="14"/>
        <v>2.7388888888890506</v>
      </c>
      <c r="L462" s="38">
        <f t="shared" si="15"/>
        <v>2.7388888888890506</v>
      </c>
      <c r="M462" s="166">
        <f>NETWORKDAYS.INTL(DATE(YEAR(H462),MONTH(I462),DAY(H462)),DATE(YEAR(I462),MONTH(I462),DAY(I462)),1,LISTAFERIADOS!$B$2:$B$194)</f>
        <v>2</v>
      </c>
      <c r="N462" s="170" t="str">
        <f>CONCATENATE(HOUR(Tabela132[[#This Row],[DATA INICIO]]),":",MINUTE(Tabela132[[#This Row],[DATA INICIO]]))</f>
        <v>20:8</v>
      </c>
      <c r="P462"/>
    </row>
    <row r="463" spans="1:16" ht="25.5" customHeight="1" x14ac:dyDescent="0.25">
      <c r="A463" s="6" t="s">
        <v>278</v>
      </c>
      <c r="B463" s="33" t="s">
        <v>366</v>
      </c>
      <c r="C463" s="34" t="s">
        <v>270</v>
      </c>
      <c r="D463" s="66" t="s">
        <v>1205</v>
      </c>
      <c r="E463" s="66" t="str">
        <f>CONCATENATE(Tabela132[[#This Row],[TRAMITE_SETOR]],"_Atualiz")</f>
        <v>SECADM_Atualiz</v>
      </c>
      <c r="F463" s="35" t="s">
        <v>907</v>
      </c>
      <c r="G463" s="35"/>
      <c r="H463" s="36">
        <v>41379.577777777777</v>
      </c>
      <c r="I463" s="36">
        <v>41381.742361111108</v>
      </c>
      <c r="J463" s="1" t="s">
        <v>331</v>
      </c>
      <c r="K463" s="37">
        <f t="shared" si="14"/>
        <v>2.1645833333313931</v>
      </c>
      <c r="L463" s="38">
        <f t="shared" si="15"/>
        <v>2.1645833333313931</v>
      </c>
      <c r="M463" s="166">
        <f>NETWORKDAYS.INTL(DATE(YEAR(H463),MONTH(I463),DAY(H463)),DATE(YEAR(I463),MONTH(I463),DAY(I463)),1,LISTAFERIADOS!$B$2:$B$194)</f>
        <v>3</v>
      </c>
      <c r="N463" s="170" t="str">
        <f>CONCATENATE(HOUR(Tabela132[[#This Row],[DATA INICIO]]),":",MINUTE(Tabela132[[#This Row],[DATA INICIO]]))</f>
        <v>13:52</v>
      </c>
      <c r="P463"/>
    </row>
    <row r="464" spans="1:16" ht="25.5" customHeight="1" x14ac:dyDescent="0.25">
      <c r="A464" s="6" t="s">
        <v>278</v>
      </c>
      <c r="B464" s="33" t="s">
        <v>366</v>
      </c>
      <c r="C464" s="34" t="s">
        <v>270</v>
      </c>
      <c r="D464" s="66" t="s">
        <v>1208</v>
      </c>
      <c r="E464" s="66" t="str">
        <f>CONCATENATE(Tabela132[[#This Row],[TRAMITE_SETOR]],"_Atualiz")</f>
        <v>SECOFC_Atualiz</v>
      </c>
      <c r="F464" s="35" t="s">
        <v>910</v>
      </c>
      <c r="G464" s="35"/>
      <c r="H464" s="36">
        <v>41381.742361111108</v>
      </c>
      <c r="I464" s="36">
        <v>41382.51666666667</v>
      </c>
      <c r="J464" s="1" t="s">
        <v>332</v>
      </c>
      <c r="K464" s="37">
        <f t="shared" si="14"/>
        <v>0.77430555556202307</v>
      </c>
      <c r="L464" s="38">
        <f t="shared" si="15"/>
        <v>0.77430555556202307</v>
      </c>
      <c r="M464" s="166">
        <f>NETWORKDAYS.INTL(DATE(YEAR(H464),MONTH(I464),DAY(H464)),DATE(YEAR(I464),MONTH(I464),DAY(I464)),1,LISTAFERIADOS!$B$2:$B$194)</f>
        <v>2</v>
      </c>
      <c r="N464" s="170" t="str">
        <f>CONCATENATE(HOUR(Tabela132[[#This Row],[DATA INICIO]]),":",MINUTE(Tabela132[[#This Row],[DATA INICIO]]))</f>
        <v>17:49</v>
      </c>
      <c r="P464"/>
    </row>
    <row r="465" spans="1:16" ht="25.5" customHeight="1" x14ac:dyDescent="0.25">
      <c r="A465" s="6" t="s">
        <v>278</v>
      </c>
      <c r="B465" s="33" t="s">
        <v>366</v>
      </c>
      <c r="C465" s="34" t="s">
        <v>270</v>
      </c>
      <c r="D465" s="66" t="s">
        <v>1207</v>
      </c>
      <c r="E465" s="66" t="str">
        <f>CONCATENATE(Tabela132[[#This Row],[TRAMITE_SETOR]],"_Atualiz")</f>
        <v>CO_Atualiz</v>
      </c>
      <c r="F465" s="35" t="s">
        <v>909</v>
      </c>
      <c r="G465" s="35"/>
      <c r="H465" s="36">
        <v>41382.51666666667</v>
      </c>
      <c r="I465" s="36">
        <v>41382.693749999999</v>
      </c>
      <c r="J465" s="1" t="s">
        <v>333</v>
      </c>
      <c r="K465" s="37">
        <f t="shared" si="14"/>
        <v>0.17708333332848269</v>
      </c>
      <c r="L465" s="38">
        <f t="shared" si="15"/>
        <v>0.17708333332848269</v>
      </c>
      <c r="M465" s="166">
        <f>NETWORKDAYS.INTL(DATE(YEAR(H465),MONTH(I465),DAY(H465)),DATE(YEAR(I465),MONTH(I465),DAY(I465)),1,LISTAFERIADOS!$B$2:$B$194)</f>
        <v>1</v>
      </c>
      <c r="N465" s="170" t="str">
        <f>CONCATENATE(HOUR(Tabela132[[#This Row],[DATA INICIO]]),":",MINUTE(Tabela132[[#This Row],[DATA INICIO]]))</f>
        <v>12:24</v>
      </c>
      <c r="P465"/>
    </row>
    <row r="466" spans="1:16" ht="25.5" customHeight="1" x14ac:dyDescent="0.25">
      <c r="A466" s="6" t="s">
        <v>278</v>
      </c>
      <c r="B466" s="33" t="s">
        <v>366</v>
      </c>
      <c r="C466" s="34" t="s">
        <v>270</v>
      </c>
      <c r="D466" s="66" t="s">
        <v>1206</v>
      </c>
      <c r="E466" s="66" t="str">
        <f>CONCATENATE(Tabela132[[#This Row],[TRAMITE_SETOR]],"_Atualiz")</f>
        <v>SPO_Atualiz</v>
      </c>
      <c r="F466" s="35" t="s">
        <v>908</v>
      </c>
      <c r="G466" s="35"/>
      <c r="H466" s="36">
        <v>41382.693749999999</v>
      </c>
      <c r="I466" s="36">
        <v>41383.613888888889</v>
      </c>
      <c r="J466" s="1" t="s">
        <v>26</v>
      </c>
      <c r="K466" s="37">
        <f t="shared" si="14"/>
        <v>0.92013888889050577</v>
      </c>
      <c r="L466" s="38">
        <f t="shared" si="15"/>
        <v>0.92013888889050577</v>
      </c>
      <c r="M466" s="166">
        <f>NETWORKDAYS.INTL(DATE(YEAR(H466),MONTH(I466),DAY(H466)),DATE(YEAR(I466),MONTH(I466),DAY(I466)),1,LISTAFERIADOS!$B$2:$B$194)</f>
        <v>2</v>
      </c>
      <c r="N466" s="170" t="str">
        <f>CONCATENATE(HOUR(Tabela132[[#This Row],[DATA INICIO]]),":",MINUTE(Tabela132[[#This Row],[DATA INICIO]]))</f>
        <v>16:39</v>
      </c>
      <c r="P466"/>
    </row>
    <row r="467" spans="1:16" ht="25.5" customHeight="1" x14ac:dyDescent="0.25">
      <c r="A467" s="6" t="s">
        <v>278</v>
      </c>
      <c r="B467" s="33" t="s">
        <v>366</v>
      </c>
      <c r="C467" s="34" t="s">
        <v>270</v>
      </c>
      <c r="D467" s="66" t="s">
        <v>1204</v>
      </c>
      <c r="E467" s="66" t="str">
        <f>CONCATENATE(Tabela132[[#This Row],[TRAMITE_SETOR]],"_Atualiz")</f>
        <v>CIP_Atualiz</v>
      </c>
      <c r="F467" s="35" t="s">
        <v>884</v>
      </c>
      <c r="G467" s="90" t="s">
        <v>1105</v>
      </c>
      <c r="H467" s="36">
        <v>41383.613888888889</v>
      </c>
      <c r="I467" s="36">
        <v>41383.665277777778</v>
      </c>
      <c r="J467" s="1" t="s">
        <v>334</v>
      </c>
      <c r="K467" s="37">
        <f t="shared" si="14"/>
        <v>5.1388888889050577E-2</v>
      </c>
      <c r="L467" s="38">
        <f t="shared" si="15"/>
        <v>5.1388888889050577E-2</v>
      </c>
      <c r="M467" s="166">
        <f>NETWORKDAYS.INTL(DATE(YEAR(H467),MONTH(I467),DAY(H467)),DATE(YEAR(I467),MONTH(I467),DAY(I467)),1,LISTAFERIADOS!$B$2:$B$194)</f>
        <v>1</v>
      </c>
      <c r="N467" s="170" t="str">
        <f>CONCATENATE(HOUR(Tabela132[[#This Row],[DATA INICIO]]),":",MINUTE(Tabela132[[#This Row],[DATA INICIO]]))</f>
        <v>14:44</v>
      </c>
      <c r="P467"/>
    </row>
    <row r="468" spans="1:16" ht="25.5" customHeight="1" x14ac:dyDescent="0.25">
      <c r="A468" s="6" t="s">
        <v>278</v>
      </c>
      <c r="B468" s="33" t="s">
        <v>366</v>
      </c>
      <c r="C468" s="34" t="s">
        <v>270</v>
      </c>
      <c r="D468" s="66" t="s">
        <v>1209</v>
      </c>
      <c r="E468" s="66" t="str">
        <f>CONCATENATE(Tabela132[[#This Row],[TRAMITE_SETOR]],"_Atualiz")</f>
        <v>CLC_Atualiz</v>
      </c>
      <c r="F468" s="35" t="s">
        <v>911</v>
      </c>
      <c r="G468" s="35"/>
      <c r="H468" s="36">
        <v>41383.665277777778</v>
      </c>
      <c r="I468" s="36">
        <v>41386.570138888892</v>
      </c>
      <c r="J468" s="1" t="s">
        <v>335</v>
      </c>
      <c r="K468" s="37">
        <f t="shared" si="14"/>
        <v>2.9048611111138598</v>
      </c>
      <c r="L468" s="38">
        <f t="shared" si="15"/>
        <v>2.9048611111138598</v>
      </c>
      <c r="M468" s="166">
        <f>NETWORKDAYS.INTL(DATE(YEAR(H468),MONTH(I468),DAY(H468)),DATE(YEAR(I468),MONTH(I468),DAY(I468)),1,LISTAFERIADOS!$B$2:$B$194)</f>
        <v>2</v>
      </c>
      <c r="N468" s="170" t="str">
        <f>CONCATENATE(HOUR(Tabela132[[#This Row],[DATA INICIO]]),":",MINUTE(Tabela132[[#This Row],[DATA INICIO]]))</f>
        <v>15:58</v>
      </c>
      <c r="P468"/>
    </row>
    <row r="469" spans="1:16" ht="25.5" customHeight="1" x14ac:dyDescent="0.25">
      <c r="A469" s="6" t="s">
        <v>278</v>
      </c>
      <c r="B469" s="33" t="s">
        <v>366</v>
      </c>
      <c r="C469" s="34" t="s">
        <v>270</v>
      </c>
      <c r="D469" s="66" t="s">
        <v>1210</v>
      </c>
      <c r="E469" s="66" t="str">
        <f>CONCATENATE(Tabela132[[#This Row],[TRAMITE_SETOR]],"_Atualiz")</f>
        <v>SC_Atualiz</v>
      </c>
      <c r="F469" s="35" t="s">
        <v>912</v>
      </c>
      <c r="G469" s="35"/>
      <c r="H469" s="36">
        <v>41386.570138888892</v>
      </c>
      <c r="I469" s="36">
        <v>41386.689583333333</v>
      </c>
      <c r="J469" s="1" t="s">
        <v>336</v>
      </c>
      <c r="K469" s="37">
        <f t="shared" si="14"/>
        <v>0.11944444444088731</v>
      </c>
      <c r="L469" s="38">
        <f t="shared" si="15"/>
        <v>0.11944444444088731</v>
      </c>
      <c r="M469" s="166">
        <f>NETWORKDAYS.INTL(DATE(YEAR(H469),MONTH(I469),DAY(H469)),DATE(YEAR(I469),MONTH(I469),DAY(I469)),1,LISTAFERIADOS!$B$2:$B$194)</f>
        <v>1</v>
      </c>
      <c r="N469" s="170" t="str">
        <f>CONCATENATE(HOUR(Tabela132[[#This Row],[DATA INICIO]]),":",MINUTE(Tabela132[[#This Row],[DATA INICIO]]))</f>
        <v>13:41</v>
      </c>
      <c r="P469"/>
    </row>
    <row r="470" spans="1:16" ht="25.5" customHeight="1" x14ac:dyDescent="0.25">
      <c r="A470" s="6" t="s">
        <v>278</v>
      </c>
      <c r="B470" s="33" t="s">
        <v>366</v>
      </c>
      <c r="C470" s="34" t="s">
        <v>270</v>
      </c>
      <c r="D470" s="66" t="s">
        <v>1209</v>
      </c>
      <c r="E470" s="66" t="str">
        <f>CONCATENATE(Tabela132[[#This Row],[TRAMITE_SETOR]],"_Atualiz")</f>
        <v>CLC_Atualiz</v>
      </c>
      <c r="F470" s="35" t="s">
        <v>911</v>
      </c>
      <c r="G470" s="35"/>
      <c r="H470" s="36">
        <v>41386.689583333333</v>
      </c>
      <c r="I470" s="36">
        <v>41386.751388888886</v>
      </c>
      <c r="J470" s="1" t="s">
        <v>337</v>
      </c>
      <c r="K470" s="37">
        <f t="shared" si="14"/>
        <v>6.1805555553291924E-2</v>
      </c>
      <c r="L470" s="38">
        <f t="shared" si="15"/>
        <v>6.1805555553291924E-2</v>
      </c>
      <c r="M470" s="166">
        <f>NETWORKDAYS.INTL(DATE(YEAR(H470),MONTH(I470),DAY(H470)),DATE(YEAR(I470),MONTH(I470),DAY(I470)),1,LISTAFERIADOS!$B$2:$B$194)</f>
        <v>1</v>
      </c>
      <c r="N470" s="170" t="str">
        <f>CONCATENATE(HOUR(Tabela132[[#This Row],[DATA INICIO]]),":",MINUTE(Tabela132[[#This Row],[DATA INICIO]]))</f>
        <v>16:33</v>
      </c>
      <c r="P470"/>
    </row>
    <row r="471" spans="1:16" ht="25.5" customHeight="1" x14ac:dyDescent="0.25">
      <c r="A471" s="6" t="s">
        <v>278</v>
      </c>
      <c r="B471" s="33" t="s">
        <v>366</v>
      </c>
      <c r="C471" s="34" t="s">
        <v>270</v>
      </c>
      <c r="D471" s="66" t="s">
        <v>1230</v>
      </c>
      <c r="E471" s="66" t="str">
        <f>CONCATENATE(Tabela132[[#This Row],[TRAMITE_SETOR]],"_Atualiz")</f>
        <v>SLIC_Atualiz</v>
      </c>
      <c r="F471" s="35" t="s">
        <v>927</v>
      </c>
      <c r="G471" s="35"/>
      <c r="H471" s="36">
        <v>41386.751388888886</v>
      </c>
      <c r="I471" s="36">
        <v>41388.566666666666</v>
      </c>
      <c r="J471" s="1" t="s">
        <v>288</v>
      </c>
      <c r="K471" s="37">
        <f t="shared" si="14"/>
        <v>1.8152777777795563</v>
      </c>
      <c r="L471" s="38">
        <f t="shared" si="15"/>
        <v>1.8152777777795563</v>
      </c>
      <c r="M471" s="166">
        <f>NETWORKDAYS.INTL(DATE(YEAR(H471),MONTH(I471),DAY(H471)),DATE(YEAR(I471),MONTH(I471),DAY(I471)),1,LISTAFERIADOS!$B$2:$B$194)</f>
        <v>3</v>
      </c>
      <c r="N471" s="170" t="str">
        <f>CONCATENATE(HOUR(Tabela132[[#This Row],[DATA INICIO]]),":",MINUTE(Tabela132[[#This Row],[DATA INICIO]]))</f>
        <v>18:2</v>
      </c>
      <c r="P471"/>
    </row>
    <row r="472" spans="1:16" ht="25.5" customHeight="1" x14ac:dyDescent="0.25">
      <c r="A472" s="6" t="s">
        <v>278</v>
      </c>
      <c r="B472" s="33" t="s">
        <v>366</v>
      </c>
      <c r="C472" s="34" t="s">
        <v>270</v>
      </c>
      <c r="D472" s="66" t="s">
        <v>1210</v>
      </c>
      <c r="E472" s="66" t="str">
        <f>CONCATENATE(Tabela132[[#This Row],[TRAMITE_SETOR]],"_Atualiz")</f>
        <v>SC_Atualiz</v>
      </c>
      <c r="F472" s="35" t="s">
        <v>912</v>
      </c>
      <c r="G472" s="35"/>
      <c r="H472" s="36">
        <v>41388.566666666666</v>
      </c>
      <c r="I472" s="36">
        <v>41388.587500000001</v>
      </c>
      <c r="J472" s="1" t="s">
        <v>60</v>
      </c>
      <c r="K472" s="37">
        <f t="shared" si="14"/>
        <v>2.0833333335758653E-2</v>
      </c>
      <c r="L472" s="38">
        <f t="shared" si="15"/>
        <v>2.0833333335758653E-2</v>
      </c>
      <c r="M472" s="166">
        <f>NETWORKDAYS.INTL(DATE(YEAR(H472),MONTH(I472),DAY(H472)),DATE(YEAR(I472),MONTH(I472),DAY(I472)),1,LISTAFERIADOS!$B$2:$B$194)</f>
        <v>1</v>
      </c>
      <c r="N472" s="170" t="str">
        <f>CONCATENATE(HOUR(Tabela132[[#This Row],[DATA INICIO]]),":",MINUTE(Tabela132[[#This Row],[DATA INICIO]]))</f>
        <v>13:36</v>
      </c>
      <c r="P472"/>
    </row>
    <row r="473" spans="1:16" ht="25.5" customHeight="1" x14ac:dyDescent="0.25">
      <c r="A473" s="6" t="s">
        <v>278</v>
      </c>
      <c r="B473" s="33" t="s">
        <v>366</v>
      </c>
      <c r="C473" s="34" t="s">
        <v>270</v>
      </c>
      <c r="D473" s="66" t="s">
        <v>1209</v>
      </c>
      <c r="E473" s="66" t="str">
        <f>CONCATENATE(Tabela132[[#This Row],[TRAMITE_SETOR]],"_Atualiz")</f>
        <v>CLC_Atualiz</v>
      </c>
      <c r="F473" s="35" t="s">
        <v>911</v>
      </c>
      <c r="G473" s="35"/>
      <c r="H473" s="36">
        <v>41388.587500000001</v>
      </c>
      <c r="I473" s="36">
        <v>41388.594444444447</v>
      </c>
      <c r="J473" s="1" t="s">
        <v>338</v>
      </c>
      <c r="K473" s="37">
        <f t="shared" si="14"/>
        <v>6.9444444452528842E-3</v>
      </c>
      <c r="L473" s="38">
        <f t="shared" si="15"/>
        <v>6.9444444452528842E-3</v>
      </c>
      <c r="M473" s="166">
        <f>NETWORKDAYS.INTL(DATE(YEAR(H473),MONTH(I473),DAY(H473)),DATE(YEAR(I473),MONTH(I473),DAY(I473)),1,LISTAFERIADOS!$B$2:$B$194)</f>
        <v>1</v>
      </c>
      <c r="N473" s="170" t="str">
        <f>CONCATENATE(HOUR(Tabela132[[#This Row],[DATA INICIO]]),":",MINUTE(Tabela132[[#This Row],[DATA INICIO]]))</f>
        <v>14:6</v>
      </c>
      <c r="P473"/>
    </row>
    <row r="474" spans="1:16" ht="25.5" customHeight="1" x14ac:dyDescent="0.25">
      <c r="A474" s="6" t="s">
        <v>278</v>
      </c>
      <c r="B474" s="33" t="s">
        <v>366</v>
      </c>
      <c r="C474" s="34" t="s">
        <v>270</v>
      </c>
      <c r="D474" s="66" t="s">
        <v>1206</v>
      </c>
      <c r="E474" s="66" t="str">
        <f>CONCATENATE(Tabela132[[#This Row],[TRAMITE_SETOR]],"_Atualiz")</f>
        <v>SPO_Atualiz</v>
      </c>
      <c r="F474" s="35" t="s">
        <v>908</v>
      </c>
      <c r="G474" s="35"/>
      <c r="H474" s="36">
        <v>41388.594444444447</v>
      </c>
      <c r="I474" s="36">
        <v>41394.71597222222</v>
      </c>
      <c r="J474" s="1" t="s">
        <v>339</v>
      </c>
      <c r="K474" s="37">
        <f t="shared" si="14"/>
        <v>6.1215277777737356</v>
      </c>
      <c r="L474" s="38">
        <f t="shared" si="15"/>
        <v>6.1215277777737356</v>
      </c>
      <c r="M474" s="166">
        <f>NETWORKDAYS.INTL(DATE(YEAR(H474),MONTH(I474),DAY(H474)),DATE(YEAR(I474),MONTH(I474),DAY(I474)),1,LISTAFERIADOS!$B$2:$B$194)</f>
        <v>5</v>
      </c>
      <c r="N474" s="170" t="str">
        <f>CONCATENATE(HOUR(Tabela132[[#This Row],[DATA INICIO]]),":",MINUTE(Tabela132[[#This Row],[DATA INICIO]]))</f>
        <v>14:16</v>
      </c>
      <c r="P474"/>
    </row>
    <row r="475" spans="1:16" ht="25.5" customHeight="1" x14ac:dyDescent="0.25">
      <c r="A475" s="6" t="s">
        <v>278</v>
      </c>
      <c r="B475" s="33" t="s">
        <v>366</v>
      </c>
      <c r="C475" s="34" t="s">
        <v>270</v>
      </c>
      <c r="D475" s="66" t="s">
        <v>1205</v>
      </c>
      <c r="E475" s="66" t="str">
        <f>CONCATENATE(Tabela132[[#This Row],[TRAMITE_SETOR]],"_Atualiz")</f>
        <v>SECADM_Atualiz</v>
      </c>
      <c r="F475" s="35" t="s">
        <v>907</v>
      </c>
      <c r="G475" s="35"/>
      <c r="H475" s="36">
        <v>41394.71597222222</v>
      </c>
      <c r="I475" s="36">
        <v>41394.770138888889</v>
      </c>
      <c r="J475" s="1" t="s">
        <v>340</v>
      </c>
      <c r="K475" s="37">
        <f t="shared" si="14"/>
        <v>5.4166666668606922E-2</v>
      </c>
      <c r="L475" s="38">
        <f t="shared" si="15"/>
        <v>5.4166666668606922E-2</v>
      </c>
      <c r="M475" s="166">
        <f>NETWORKDAYS.INTL(DATE(YEAR(H475),MONTH(I475),DAY(H475)),DATE(YEAR(I475),MONTH(I475),DAY(I475)),1,LISTAFERIADOS!$B$2:$B$194)</f>
        <v>1</v>
      </c>
      <c r="N475" s="170" t="str">
        <f>CONCATENATE(HOUR(Tabela132[[#This Row],[DATA INICIO]]),":",MINUTE(Tabela132[[#This Row],[DATA INICIO]]))</f>
        <v>17:11</v>
      </c>
      <c r="P475"/>
    </row>
    <row r="476" spans="1:16" ht="25.5" customHeight="1" x14ac:dyDescent="0.25">
      <c r="A476" s="6" t="s">
        <v>278</v>
      </c>
      <c r="B476" s="33" t="s">
        <v>366</v>
      </c>
      <c r="C476" s="34" t="s">
        <v>270</v>
      </c>
      <c r="D476" s="66" t="s">
        <v>1204</v>
      </c>
      <c r="E476" s="66" t="str">
        <f>CONCATENATE(Tabela132[[#This Row],[TRAMITE_SETOR]],"_Atualiz")</f>
        <v>CIP_Atualiz</v>
      </c>
      <c r="F476" s="35" t="s">
        <v>884</v>
      </c>
      <c r="G476" s="90" t="s">
        <v>1105</v>
      </c>
      <c r="H476" s="36">
        <v>41394.770138888889</v>
      </c>
      <c r="I476" s="36">
        <v>41396.517361111109</v>
      </c>
      <c r="J476" s="1" t="s">
        <v>341</v>
      </c>
      <c r="K476" s="37">
        <f t="shared" si="14"/>
        <v>1.7472222222204437</v>
      </c>
      <c r="L476" s="38">
        <f t="shared" si="15"/>
        <v>1.7472222222204437</v>
      </c>
      <c r="M476" s="166">
        <f>NETWORKDAYS.INTL(DATE(YEAR(H476),MONTH(I476),DAY(H476)),DATE(YEAR(I476),MONTH(I476),DAY(I476)),1,LISTAFERIADOS!$B$2:$B$194)</f>
        <v>-20</v>
      </c>
      <c r="N476" s="170" t="str">
        <f>CONCATENATE(HOUR(Tabela132[[#This Row],[DATA INICIO]]),":",MINUTE(Tabela132[[#This Row],[DATA INICIO]]))</f>
        <v>18:29</v>
      </c>
      <c r="P476"/>
    </row>
    <row r="477" spans="1:16" ht="25.5" customHeight="1" x14ac:dyDescent="0.25">
      <c r="A477" s="6" t="s">
        <v>278</v>
      </c>
      <c r="B477" s="33" t="s">
        <v>366</v>
      </c>
      <c r="C477" s="34" t="s">
        <v>270</v>
      </c>
      <c r="D477" s="66" t="s">
        <v>1210</v>
      </c>
      <c r="E477" s="66" t="str">
        <f>CONCATENATE(Tabela132[[#This Row],[TRAMITE_SETOR]],"_Atualiz")</f>
        <v>SC_Atualiz</v>
      </c>
      <c r="F477" s="35" t="s">
        <v>912</v>
      </c>
      <c r="G477" s="35"/>
      <c r="H477" s="36">
        <v>41396.517361111109</v>
      </c>
      <c r="I477" s="36">
        <v>41396.747916666667</v>
      </c>
      <c r="J477" s="1" t="s">
        <v>342</v>
      </c>
      <c r="K477" s="37">
        <f t="shared" si="14"/>
        <v>0.2305555555576575</v>
      </c>
      <c r="L477" s="38">
        <f t="shared" si="15"/>
        <v>0.2305555555576575</v>
      </c>
      <c r="M477" s="166">
        <f>NETWORKDAYS.INTL(DATE(YEAR(H477),MONTH(I477),DAY(H477)),DATE(YEAR(I477),MONTH(I477),DAY(I477)),1,LISTAFERIADOS!$B$2:$B$194)</f>
        <v>1</v>
      </c>
      <c r="N477" s="170" t="str">
        <f>CONCATENATE(HOUR(Tabela132[[#This Row],[DATA INICIO]]),":",MINUTE(Tabela132[[#This Row],[DATA INICIO]]))</f>
        <v>12:25</v>
      </c>
      <c r="P477"/>
    </row>
    <row r="478" spans="1:16" ht="25.5" customHeight="1" x14ac:dyDescent="0.25">
      <c r="A478" s="6" t="s">
        <v>278</v>
      </c>
      <c r="B478" s="33" t="s">
        <v>366</v>
      </c>
      <c r="C478" s="34" t="s">
        <v>270</v>
      </c>
      <c r="D478" s="66" t="s">
        <v>1209</v>
      </c>
      <c r="E478" s="66" t="str">
        <f>CONCATENATE(Tabela132[[#This Row],[TRAMITE_SETOR]],"_Atualiz")</f>
        <v>CLC_Atualiz</v>
      </c>
      <c r="F478" s="35" t="s">
        <v>911</v>
      </c>
      <c r="G478" s="35"/>
      <c r="H478" s="36">
        <v>41396.747916666667</v>
      </c>
      <c r="I478" s="36">
        <v>41396.822916666664</v>
      </c>
      <c r="J478" s="1" t="s">
        <v>343</v>
      </c>
      <c r="K478" s="37">
        <f t="shared" si="14"/>
        <v>7.4999999997089617E-2</v>
      </c>
      <c r="L478" s="38">
        <f t="shared" si="15"/>
        <v>7.4999999997089617E-2</v>
      </c>
      <c r="M478" s="166">
        <f>NETWORKDAYS.INTL(DATE(YEAR(H478),MONTH(I478),DAY(H478)),DATE(YEAR(I478),MONTH(I478),DAY(I478)),1,LISTAFERIADOS!$B$2:$B$194)</f>
        <v>1</v>
      </c>
      <c r="N478" s="170" t="str">
        <f>CONCATENATE(HOUR(Tabela132[[#This Row],[DATA INICIO]]),":",MINUTE(Tabela132[[#This Row],[DATA INICIO]]))</f>
        <v>17:57</v>
      </c>
      <c r="P478"/>
    </row>
    <row r="479" spans="1:16" ht="25.5" customHeight="1" x14ac:dyDescent="0.25">
      <c r="A479" s="6" t="s">
        <v>278</v>
      </c>
      <c r="B479" s="33" t="s">
        <v>366</v>
      </c>
      <c r="C479" s="34" t="s">
        <v>270</v>
      </c>
      <c r="D479" s="66" t="s">
        <v>1206</v>
      </c>
      <c r="E479" s="66" t="str">
        <f>CONCATENATE(Tabela132[[#This Row],[TRAMITE_SETOR]],"_Atualiz")</f>
        <v>SPO_Atualiz</v>
      </c>
      <c r="F479" s="35" t="s">
        <v>908</v>
      </c>
      <c r="G479" s="35"/>
      <c r="H479" s="36">
        <v>41396.822916666664</v>
      </c>
      <c r="I479" s="36">
        <v>41401.575694444444</v>
      </c>
      <c r="J479" s="1" t="s">
        <v>284</v>
      </c>
      <c r="K479" s="37">
        <f t="shared" si="14"/>
        <v>4.7527777777795563</v>
      </c>
      <c r="L479" s="38">
        <f t="shared" si="15"/>
        <v>4.7527777777795563</v>
      </c>
      <c r="M479" s="166">
        <f>NETWORKDAYS.INTL(DATE(YEAR(H479),MONTH(I479),DAY(H479)),DATE(YEAR(I479),MONTH(I479),DAY(I479)),1,LISTAFERIADOS!$B$2:$B$194)</f>
        <v>4</v>
      </c>
      <c r="N479" s="170" t="str">
        <f>CONCATENATE(HOUR(Tabela132[[#This Row],[DATA INICIO]]),":",MINUTE(Tabela132[[#This Row],[DATA INICIO]]))</f>
        <v>19:45</v>
      </c>
      <c r="P479"/>
    </row>
    <row r="480" spans="1:16" ht="25.5" customHeight="1" x14ac:dyDescent="0.25">
      <c r="A480" s="6" t="s">
        <v>278</v>
      </c>
      <c r="B480" s="33" t="s">
        <v>366</v>
      </c>
      <c r="C480" s="34" t="s">
        <v>270</v>
      </c>
      <c r="D480" s="66" t="s">
        <v>1207</v>
      </c>
      <c r="E480" s="66" t="str">
        <f>CONCATENATE(Tabela132[[#This Row],[TRAMITE_SETOR]],"_Atualiz")</f>
        <v>CO_Atualiz</v>
      </c>
      <c r="F480" s="35" t="s">
        <v>909</v>
      </c>
      <c r="G480" s="35"/>
      <c r="H480" s="36">
        <v>41401.575694444444</v>
      </c>
      <c r="I480" s="36">
        <v>41401.597916666666</v>
      </c>
      <c r="J480" s="1" t="s">
        <v>27</v>
      </c>
      <c r="K480" s="37">
        <f t="shared" si="14"/>
        <v>2.2222222221898846E-2</v>
      </c>
      <c r="L480" s="38">
        <f t="shared" si="15"/>
        <v>2.2222222221898846E-2</v>
      </c>
      <c r="M480" s="166">
        <f>NETWORKDAYS.INTL(DATE(YEAR(H480),MONTH(I480),DAY(H480)),DATE(YEAR(I480),MONTH(I480),DAY(I480)),1,LISTAFERIADOS!$B$2:$B$194)</f>
        <v>1</v>
      </c>
      <c r="N480" s="170" t="str">
        <f>CONCATENATE(HOUR(Tabela132[[#This Row],[DATA INICIO]]),":",MINUTE(Tabela132[[#This Row],[DATA INICIO]]))</f>
        <v>13:49</v>
      </c>
      <c r="P480"/>
    </row>
    <row r="481" spans="1:16" ht="25.5" customHeight="1" x14ac:dyDescent="0.25">
      <c r="A481" s="6" t="s">
        <v>278</v>
      </c>
      <c r="B481" s="33" t="s">
        <v>366</v>
      </c>
      <c r="C481" s="34" t="s">
        <v>270</v>
      </c>
      <c r="D481" s="66" t="s">
        <v>1208</v>
      </c>
      <c r="E481" s="66" t="str">
        <f>CONCATENATE(Tabela132[[#This Row],[TRAMITE_SETOR]],"_Atualiz")</f>
        <v>SECOFC_Atualiz</v>
      </c>
      <c r="F481" s="35" t="s">
        <v>910</v>
      </c>
      <c r="G481" s="35"/>
      <c r="H481" s="36">
        <v>41401.597916666666</v>
      </c>
      <c r="I481" s="36">
        <v>41401.618750000001</v>
      </c>
      <c r="J481" s="1" t="s">
        <v>344</v>
      </c>
      <c r="K481" s="37">
        <f t="shared" si="14"/>
        <v>2.0833333335758653E-2</v>
      </c>
      <c r="L481" s="38">
        <f t="shared" si="15"/>
        <v>2.0833333335758653E-2</v>
      </c>
      <c r="M481" s="166">
        <f>NETWORKDAYS.INTL(DATE(YEAR(H481),MONTH(I481),DAY(H481)),DATE(YEAR(I481),MONTH(I481),DAY(I481)),1,LISTAFERIADOS!$B$2:$B$194)</f>
        <v>1</v>
      </c>
      <c r="N481" s="170" t="str">
        <f>CONCATENATE(HOUR(Tabela132[[#This Row],[DATA INICIO]]),":",MINUTE(Tabela132[[#This Row],[DATA INICIO]]))</f>
        <v>14:21</v>
      </c>
      <c r="P481"/>
    </row>
    <row r="482" spans="1:16" ht="25.5" customHeight="1" x14ac:dyDescent="0.25">
      <c r="A482" s="6" t="s">
        <v>278</v>
      </c>
      <c r="B482" s="33" t="s">
        <v>366</v>
      </c>
      <c r="C482" s="34" t="s">
        <v>270</v>
      </c>
      <c r="D482" s="66" t="s">
        <v>1209</v>
      </c>
      <c r="E482" s="66" t="str">
        <f>CONCATENATE(Tabela132[[#This Row],[TRAMITE_SETOR]],"_Atualiz")</f>
        <v>CLC_Atualiz</v>
      </c>
      <c r="F482" s="35" t="s">
        <v>911</v>
      </c>
      <c r="G482" s="35"/>
      <c r="H482" s="36">
        <v>41401.618750000001</v>
      </c>
      <c r="I482" s="36">
        <v>41401.720833333333</v>
      </c>
      <c r="J482" s="1" t="s">
        <v>138</v>
      </c>
      <c r="K482" s="37">
        <f t="shared" si="14"/>
        <v>0.10208333333139308</v>
      </c>
      <c r="L482" s="38">
        <f t="shared" si="15"/>
        <v>0.10208333333139308</v>
      </c>
      <c r="M482" s="166">
        <f>NETWORKDAYS.INTL(DATE(YEAR(H482),MONTH(I482),DAY(H482)),DATE(YEAR(I482),MONTH(I482),DAY(I482)),1,LISTAFERIADOS!$B$2:$B$194)</f>
        <v>1</v>
      </c>
      <c r="N482" s="170" t="str">
        <f>CONCATENATE(HOUR(Tabela132[[#This Row],[DATA INICIO]]),":",MINUTE(Tabela132[[#This Row],[DATA INICIO]]))</f>
        <v>14:51</v>
      </c>
      <c r="P482"/>
    </row>
    <row r="483" spans="1:16" ht="25.5" customHeight="1" x14ac:dyDescent="0.25">
      <c r="A483" s="6" t="s">
        <v>278</v>
      </c>
      <c r="B483" s="33" t="s">
        <v>366</v>
      </c>
      <c r="C483" s="34" t="s">
        <v>270</v>
      </c>
      <c r="D483" s="66" t="s">
        <v>1230</v>
      </c>
      <c r="E483" s="66" t="str">
        <f>CONCATENATE(Tabela132[[#This Row],[TRAMITE_SETOR]],"_Atualiz")</f>
        <v>SLIC_Atualiz</v>
      </c>
      <c r="F483" s="35" t="s">
        <v>927</v>
      </c>
      <c r="G483" s="35"/>
      <c r="H483" s="36">
        <v>41401.720833333333</v>
      </c>
      <c r="I483" s="36">
        <v>41404.814583333333</v>
      </c>
      <c r="J483" s="1" t="s">
        <v>288</v>
      </c>
      <c r="K483" s="37">
        <f t="shared" si="14"/>
        <v>3.09375</v>
      </c>
      <c r="L483" s="38">
        <f t="shared" si="15"/>
        <v>3.09375</v>
      </c>
      <c r="M483" s="166">
        <f>NETWORKDAYS.INTL(DATE(YEAR(H483),MONTH(I483),DAY(H483)),DATE(YEAR(I483),MONTH(I483),DAY(I483)),1,LISTAFERIADOS!$B$2:$B$194)</f>
        <v>4</v>
      </c>
      <c r="N483" s="170" t="str">
        <f>CONCATENATE(HOUR(Tabela132[[#This Row],[DATA INICIO]]),":",MINUTE(Tabela132[[#This Row],[DATA INICIO]]))</f>
        <v>17:18</v>
      </c>
      <c r="P483"/>
    </row>
    <row r="484" spans="1:16" ht="25.5" customHeight="1" x14ac:dyDescent="0.25">
      <c r="A484" s="6" t="s">
        <v>278</v>
      </c>
      <c r="B484" s="33" t="s">
        <v>366</v>
      </c>
      <c r="C484" s="34" t="s">
        <v>270</v>
      </c>
      <c r="D484" s="66" t="s">
        <v>1210</v>
      </c>
      <c r="E484" s="66" t="str">
        <f>CONCATENATE(Tabela132[[#This Row],[TRAMITE_SETOR]],"_Atualiz")</f>
        <v>SC_Atualiz</v>
      </c>
      <c r="F484" s="35" t="s">
        <v>912</v>
      </c>
      <c r="G484" s="35"/>
      <c r="H484" s="36">
        <v>41404.814583333333</v>
      </c>
      <c r="I484" s="36">
        <v>41407.554861111108</v>
      </c>
      <c r="J484" s="1" t="s">
        <v>345</v>
      </c>
      <c r="K484" s="37">
        <f t="shared" si="14"/>
        <v>2.7402777777751908</v>
      </c>
      <c r="L484" s="38">
        <f t="shared" si="15"/>
        <v>2.7402777777751908</v>
      </c>
      <c r="M484" s="166">
        <f>NETWORKDAYS.INTL(DATE(YEAR(H484),MONTH(I484),DAY(H484)),DATE(YEAR(I484),MONTH(I484),DAY(I484)),1,LISTAFERIADOS!$B$2:$B$194)</f>
        <v>2</v>
      </c>
      <c r="N484" s="170" t="str">
        <f>CONCATENATE(HOUR(Tabela132[[#This Row],[DATA INICIO]]),":",MINUTE(Tabela132[[#This Row],[DATA INICIO]]))</f>
        <v>19:33</v>
      </c>
      <c r="P484"/>
    </row>
    <row r="485" spans="1:16" ht="25.5" customHeight="1" x14ac:dyDescent="0.25">
      <c r="A485" s="6" t="s">
        <v>278</v>
      </c>
      <c r="B485" s="33" t="s">
        <v>366</v>
      </c>
      <c r="C485" s="34" t="s">
        <v>270</v>
      </c>
      <c r="D485" s="66" t="s">
        <v>1230</v>
      </c>
      <c r="E485" s="66" t="str">
        <f>CONCATENATE(Tabela132[[#This Row],[TRAMITE_SETOR]],"_Atualiz")</f>
        <v>SLIC_Atualiz</v>
      </c>
      <c r="F485" s="35" t="s">
        <v>927</v>
      </c>
      <c r="G485" s="35"/>
      <c r="H485" s="36">
        <v>41407.554861111108</v>
      </c>
      <c r="I485" s="36">
        <v>41408.765972222223</v>
      </c>
      <c r="J485" s="1" t="s">
        <v>338</v>
      </c>
      <c r="K485" s="37">
        <f t="shared" si="14"/>
        <v>1.211111111115315</v>
      </c>
      <c r="L485" s="38">
        <f t="shared" si="15"/>
        <v>1.211111111115315</v>
      </c>
      <c r="M485" s="166">
        <f>NETWORKDAYS.INTL(DATE(YEAR(H485),MONTH(I485),DAY(H485)),DATE(YEAR(I485),MONTH(I485),DAY(I485)),1,LISTAFERIADOS!$B$2:$B$194)</f>
        <v>2</v>
      </c>
      <c r="N485" s="170" t="str">
        <f>CONCATENATE(HOUR(Tabela132[[#This Row],[DATA INICIO]]),":",MINUTE(Tabela132[[#This Row],[DATA INICIO]]))</f>
        <v>13:19</v>
      </c>
      <c r="P485"/>
    </row>
    <row r="486" spans="1:16" ht="25.5" customHeight="1" x14ac:dyDescent="0.25">
      <c r="A486" s="6" t="s">
        <v>278</v>
      </c>
      <c r="B486" s="33" t="s">
        <v>366</v>
      </c>
      <c r="C486" s="34" t="s">
        <v>270</v>
      </c>
      <c r="D486" s="66" t="s">
        <v>1211</v>
      </c>
      <c r="E486" s="66" t="str">
        <f>CONCATENATE(Tabela132[[#This Row],[TRAMITE_SETOR]],"_Atualiz")</f>
        <v>SCON_Atualiz</v>
      </c>
      <c r="F486" s="35" t="s">
        <v>913</v>
      </c>
      <c r="G486" s="35"/>
      <c r="H486" s="36">
        <v>41408.765972222223</v>
      </c>
      <c r="I486" s="36">
        <v>41410.808333333334</v>
      </c>
      <c r="J486" s="1" t="s">
        <v>346</v>
      </c>
      <c r="K486" s="37">
        <f t="shared" si="14"/>
        <v>2.0423611111109494</v>
      </c>
      <c r="L486" s="38">
        <f t="shared" si="15"/>
        <v>2.0423611111109494</v>
      </c>
      <c r="M486" s="166">
        <f>NETWORKDAYS.INTL(DATE(YEAR(H486),MONTH(I486),DAY(H486)),DATE(YEAR(I486),MONTH(I486),DAY(I486)),1,LISTAFERIADOS!$B$2:$B$194)</f>
        <v>3</v>
      </c>
      <c r="N486" s="170" t="str">
        <f>CONCATENATE(HOUR(Tabela132[[#This Row],[DATA INICIO]]),":",MINUTE(Tabela132[[#This Row],[DATA INICIO]]))</f>
        <v>18:23</v>
      </c>
      <c r="P486"/>
    </row>
    <row r="487" spans="1:16" ht="25.5" customHeight="1" x14ac:dyDescent="0.25">
      <c r="A487" s="6" t="s">
        <v>278</v>
      </c>
      <c r="B487" s="33" t="s">
        <v>366</v>
      </c>
      <c r="C487" s="34" t="s">
        <v>270</v>
      </c>
      <c r="D487" s="66" t="s">
        <v>1230</v>
      </c>
      <c r="E487" s="66" t="str">
        <f>CONCATENATE(Tabela132[[#This Row],[TRAMITE_SETOR]],"_Atualiz")</f>
        <v>SLIC_Atualiz</v>
      </c>
      <c r="F487" s="35" t="s">
        <v>927</v>
      </c>
      <c r="G487" s="35"/>
      <c r="H487" s="36">
        <v>41410.808333333334</v>
      </c>
      <c r="I487" s="36">
        <v>41411.767361111109</v>
      </c>
      <c r="J487" s="1" t="s">
        <v>347</v>
      </c>
      <c r="K487" s="37">
        <f t="shared" si="14"/>
        <v>0.95902777777519077</v>
      </c>
      <c r="L487" s="38">
        <f t="shared" si="15"/>
        <v>0.95902777777519077</v>
      </c>
      <c r="M487" s="166">
        <f>NETWORKDAYS.INTL(DATE(YEAR(H487),MONTH(I487),DAY(H487)),DATE(YEAR(I487),MONTH(I487),DAY(I487)),1,LISTAFERIADOS!$B$2:$B$194)</f>
        <v>2</v>
      </c>
      <c r="N487" s="170" t="str">
        <f>CONCATENATE(HOUR(Tabela132[[#This Row],[DATA INICIO]]),":",MINUTE(Tabela132[[#This Row],[DATA INICIO]]))</f>
        <v>19:24</v>
      </c>
      <c r="P487"/>
    </row>
    <row r="488" spans="1:16" ht="25.5" customHeight="1" x14ac:dyDescent="0.25">
      <c r="A488" s="6" t="s">
        <v>278</v>
      </c>
      <c r="B488" s="33" t="s">
        <v>366</v>
      </c>
      <c r="C488" s="34" t="s">
        <v>270</v>
      </c>
      <c r="D488" s="66" t="s">
        <v>1209</v>
      </c>
      <c r="E488" s="66" t="str">
        <f>CONCATENATE(Tabela132[[#This Row],[TRAMITE_SETOR]],"_Atualiz")</f>
        <v>CLC_Atualiz</v>
      </c>
      <c r="F488" s="35" t="s">
        <v>911</v>
      </c>
      <c r="G488" s="35"/>
      <c r="H488" s="36">
        <v>41411.767361111109</v>
      </c>
      <c r="I488" s="36">
        <v>41411.801388888889</v>
      </c>
      <c r="J488" s="1" t="s">
        <v>348</v>
      </c>
      <c r="K488" s="37">
        <f t="shared" si="14"/>
        <v>3.4027777779556345E-2</v>
      </c>
      <c r="L488" s="38">
        <f t="shared" si="15"/>
        <v>3.4027777779556345E-2</v>
      </c>
      <c r="M488" s="166">
        <f>NETWORKDAYS.INTL(DATE(YEAR(H488),MONTH(I488),DAY(H488)),DATE(YEAR(I488),MONTH(I488),DAY(I488)),1,LISTAFERIADOS!$B$2:$B$194)</f>
        <v>1</v>
      </c>
      <c r="N488" s="170" t="str">
        <f>CONCATENATE(HOUR(Tabela132[[#This Row],[DATA INICIO]]),":",MINUTE(Tabela132[[#This Row],[DATA INICIO]]))</f>
        <v>18:25</v>
      </c>
      <c r="P488"/>
    </row>
    <row r="489" spans="1:16" ht="25.5" customHeight="1" x14ac:dyDescent="0.25">
      <c r="A489" s="6" t="s">
        <v>278</v>
      </c>
      <c r="B489" s="33" t="s">
        <v>366</v>
      </c>
      <c r="C489" s="34" t="s">
        <v>270</v>
      </c>
      <c r="D489" s="66" t="s">
        <v>1212</v>
      </c>
      <c r="E489" s="66" t="str">
        <f>CONCATENATE(Tabela132[[#This Row],[TRAMITE_SETOR]],"_Atualiz")</f>
        <v>CPL_Atualiz</v>
      </c>
      <c r="F489" s="35" t="s">
        <v>914</v>
      </c>
      <c r="G489" s="35"/>
      <c r="H489" s="36">
        <v>41411.801388888889</v>
      </c>
      <c r="I489" s="36">
        <v>41415.676388888889</v>
      </c>
      <c r="J489" s="1" t="s">
        <v>349</v>
      </c>
      <c r="K489" s="37">
        <f t="shared" si="14"/>
        <v>3.875</v>
      </c>
      <c r="L489" s="38">
        <f t="shared" si="15"/>
        <v>3.875</v>
      </c>
      <c r="M489" s="166">
        <f>NETWORKDAYS.INTL(DATE(YEAR(H489),MONTH(I489),DAY(H489)),DATE(YEAR(I489),MONTH(I489),DAY(I489)),1,LISTAFERIADOS!$B$2:$B$194)</f>
        <v>3</v>
      </c>
      <c r="N489" s="170" t="str">
        <f>CONCATENATE(HOUR(Tabela132[[#This Row],[DATA INICIO]]),":",MINUTE(Tabela132[[#This Row],[DATA INICIO]]))</f>
        <v>19:14</v>
      </c>
      <c r="P489"/>
    </row>
    <row r="490" spans="1:16" ht="25.5" customHeight="1" x14ac:dyDescent="0.25">
      <c r="A490" s="6" t="s">
        <v>278</v>
      </c>
      <c r="B490" s="33" t="s">
        <v>366</v>
      </c>
      <c r="C490" s="34" t="s">
        <v>270</v>
      </c>
      <c r="D490" s="66" t="s">
        <v>1213</v>
      </c>
      <c r="E490" s="66" t="str">
        <f>CONCATENATE(Tabela132[[#This Row],[TRAMITE_SETOR]],"_Atualiz")</f>
        <v>ASSDG_Atualiz</v>
      </c>
      <c r="F490" s="35" t="s">
        <v>915</v>
      </c>
      <c r="G490" s="35"/>
      <c r="H490" s="36">
        <v>41415.676388888889</v>
      </c>
      <c r="I490" s="36">
        <v>41416.652777777781</v>
      </c>
      <c r="J490" s="1" t="s">
        <v>218</v>
      </c>
      <c r="K490" s="37">
        <f t="shared" si="14"/>
        <v>0.97638888889196096</v>
      </c>
      <c r="L490" s="38">
        <f t="shared" si="15"/>
        <v>0.97638888889196096</v>
      </c>
      <c r="M490" s="166">
        <f>NETWORKDAYS.INTL(DATE(YEAR(H490),MONTH(I490),DAY(H490)),DATE(YEAR(I490),MONTH(I490),DAY(I490)),1,LISTAFERIADOS!$B$2:$B$194)</f>
        <v>2</v>
      </c>
      <c r="N490" s="170" t="str">
        <f>CONCATENATE(HOUR(Tabela132[[#This Row],[DATA INICIO]]),":",MINUTE(Tabela132[[#This Row],[DATA INICIO]]))</f>
        <v>16:14</v>
      </c>
      <c r="P490"/>
    </row>
    <row r="491" spans="1:16" ht="25.5" customHeight="1" x14ac:dyDescent="0.25">
      <c r="A491" s="6" t="s">
        <v>278</v>
      </c>
      <c r="B491" s="33" t="s">
        <v>366</v>
      </c>
      <c r="C491" s="34" t="s">
        <v>270</v>
      </c>
      <c r="D491" s="66" t="s">
        <v>1202</v>
      </c>
      <c r="E491" s="66" t="str">
        <f>CONCATENATE(Tabela132[[#This Row],[TRAMITE_SETOR]],"_Atualiz")</f>
        <v>DG_Atualiz</v>
      </c>
      <c r="F491" s="35" t="s">
        <v>905</v>
      </c>
      <c r="G491" s="35"/>
      <c r="H491" s="36">
        <v>41416.652777777781</v>
      </c>
      <c r="I491" s="36">
        <v>41416.668055555558</v>
      </c>
      <c r="J491" s="1" t="s">
        <v>56</v>
      </c>
      <c r="K491" s="37">
        <f t="shared" si="14"/>
        <v>1.5277777776645962E-2</v>
      </c>
      <c r="L491" s="38">
        <f t="shared" si="15"/>
        <v>1.5277777776645962E-2</v>
      </c>
      <c r="M491" s="166">
        <f>NETWORKDAYS.INTL(DATE(YEAR(H491),MONTH(I491),DAY(H491)),DATE(YEAR(I491),MONTH(I491),DAY(I491)),1,LISTAFERIADOS!$B$2:$B$194)</f>
        <v>1</v>
      </c>
      <c r="N491" s="170" t="str">
        <f>CONCATENATE(HOUR(Tabela132[[#This Row],[DATA INICIO]]),":",MINUTE(Tabela132[[#This Row],[DATA INICIO]]))</f>
        <v>15:40</v>
      </c>
      <c r="P491"/>
    </row>
    <row r="492" spans="1:16" ht="25.5" customHeight="1" x14ac:dyDescent="0.25">
      <c r="A492" s="6" t="s">
        <v>278</v>
      </c>
      <c r="B492" s="33" t="s">
        <v>366</v>
      </c>
      <c r="C492" s="34" t="s">
        <v>270</v>
      </c>
      <c r="D492" s="66" t="s">
        <v>1230</v>
      </c>
      <c r="E492" s="66" t="str">
        <f>CONCATENATE(Tabela132[[#This Row],[TRAMITE_SETOR]],"_Atualiz")</f>
        <v>SLIC_Atualiz</v>
      </c>
      <c r="F492" s="35" t="s">
        <v>927</v>
      </c>
      <c r="G492" s="35"/>
      <c r="H492" s="36">
        <v>41416.668055555558</v>
      </c>
      <c r="I492" s="36">
        <v>41417.74722222222</v>
      </c>
      <c r="J492" s="1" t="s">
        <v>350</v>
      </c>
      <c r="K492" s="37">
        <f t="shared" si="14"/>
        <v>1.0791666666627862</v>
      </c>
      <c r="L492" s="38">
        <f t="shared" si="15"/>
        <v>1.0791666666627862</v>
      </c>
      <c r="M492" s="166">
        <f>NETWORKDAYS.INTL(DATE(YEAR(H492),MONTH(I492),DAY(H492)),DATE(YEAR(I492),MONTH(I492),DAY(I492)),1,LISTAFERIADOS!$B$2:$B$194)</f>
        <v>2</v>
      </c>
      <c r="N492" s="170" t="str">
        <f>CONCATENATE(HOUR(Tabela132[[#This Row],[DATA INICIO]]),":",MINUTE(Tabela132[[#This Row],[DATA INICIO]]))</f>
        <v>16:2</v>
      </c>
      <c r="P492"/>
    </row>
    <row r="493" spans="1:16" ht="25.5" customHeight="1" x14ac:dyDescent="0.25">
      <c r="A493" s="6" t="s">
        <v>278</v>
      </c>
      <c r="B493" s="33" t="s">
        <v>366</v>
      </c>
      <c r="C493" s="34" t="s">
        <v>270</v>
      </c>
      <c r="D493" s="66" t="s">
        <v>1212</v>
      </c>
      <c r="E493" s="66" t="str">
        <f>CONCATENATE(Tabela132[[#This Row],[TRAMITE_SETOR]],"_Atualiz")</f>
        <v>CPL_Atualiz</v>
      </c>
      <c r="F493" s="35" t="s">
        <v>914</v>
      </c>
      <c r="G493" s="35"/>
      <c r="H493" s="36">
        <v>41417.74722222222</v>
      </c>
      <c r="I493" s="36">
        <v>41417.752083333333</v>
      </c>
      <c r="J493" s="1" t="s">
        <v>351</v>
      </c>
      <c r="K493" s="37">
        <f t="shared" si="14"/>
        <v>4.8611111124046147E-3</v>
      </c>
      <c r="L493" s="38">
        <f t="shared" si="15"/>
        <v>4.8611111124046147E-3</v>
      </c>
      <c r="M493" s="166">
        <f>NETWORKDAYS.INTL(DATE(YEAR(H493),MONTH(I493),DAY(H493)),DATE(YEAR(I493),MONTH(I493),DAY(I493)),1,LISTAFERIADOS!$B$2:$B$194)</f>
        <v>1</v>
      </c>
      <c r="N493" s="170" t="str">
        <f>CONCATENATE(HOUR(Tabela132[[#This Row],[DATA INICIO]]),":",MINUTE(Tabela132[[#This Row],[DATA INICIO]]))</f>
        <v>17:56</v>
      </c>
      <c r="P493"/>
    </row>
    <row r="494" spans="1:16" ht="25.5" customHeight="1" x14ac:dyDescent="0.25">
      <c r="A494" s="6" t="s">
        <v>278</v>
      </c>
      <c r="B494" s="33" t="s">
        <v>366</v>
      </c>
      <c r="C494" s="34" t="s">
        <v>270</v>
      </c>
      <c r="D494" s="66" t="s">
        <v>1230</v>
      </c>
      <c r="E494" s="66" t="str">
        <f>CONCATENATE(Tabela132[[#This Row],[TRAMITE_SETOR]],"_Atualiz")</f>
        <v>SLIC_Atualiz</v>
      </c>
      <c r="F494" s="35" t="s">
        <v>927</v>
      </c>
      <c r="G494" s="35"/>
      <c r="H494" s="36">
        <v>41417.752083333333</v>
      </c>
      <c r="I494" s="36">
        <v>41417.76458333333</v>
      </c>
      <c r="J494" s="1" t="s">
        <v>60</v>
      </c>
      <c r="K494" s="37">
        <f t="shared" si="14"/>
        <v>1.2499999997089617E-2</v>
      </c>
      <c r="L494" s="38">
        <f t="shared" si="15"/>
        <v>1.2499999997089617E-2</v>
      </c>
      <c r="M494" s="166">
        <f>NETWORKDAYS.INTL(DATE(YEAR(H494),MONTH(I494),DAY(H494)),DATE(YEAR(I494),MONTH(I494),DAY(I494)),1,LISTAFERIADOS!$B$2:$B$194)</f>
        <v>1</v>
      </c>
      <c r="N494" s="170" t="str">
        <f>CONCATENATE(HOUR(Tabela132[[#This Row],[DATA INICIO]]),":",MINUTE(Tabela132[[#This Row],[DATA INICIO]]))</f>
        <v>18:3</v>
      </c>
      <c r="P494"/>
    </row>
    <row r="495" spans="1:16" ht="25.5" customHeight="1" x14ac:dyDescent="0.25">
      <c r="A495" s="6" t="s">
        <v>278</v>
      </c>
      <c r="B495" s="33" t="s">
        <v>366</v>
      </c>
      <c r="C495" s="34" t="s">
        <v>270</v>
      </c>
      <c r="D495" s="66" t="s">
        <v>1212</v>
      </c>
      <c r="E495" s="66" t="str">
        <f>CONCATENATE(Tabela132[[#This Row],[TRAMITE_SETOR]],"_Atualiz")</f>
        <v>CPL_Atualiz</v>
      </c>
      <c r="F495" s="35" t="s">
        <v>914</v>
      </c>
      <c r="G495" s="35"/>
      <c r="H495" s="36">
        <v>41417.76458333333</v>
      </c>
      <c r="I495" s="36">
        <v>41417.790277777778</v>
      </c>
      <c r="J495" s="1" t="s">
        <v>351</v>
      </c>
      <c r="K495" s="37">
        <f t="shared" si="14"/>
        <v>2.5694444448163267E-2</v>
      </c>
      <c r="L495" s="38">
        <f t="shared" si="15"/>
        <v>2.5694444448163267E-2</v>
      </c>
      <c r="M495" s="166">
        <f>NETWORKDAYS.INTL(DATE(YEAR(H495),MONTH(I495),DAY(H495)),DATE(YEAR(I495),MONTH(I495),DAY(I495)),1,LISTAFERIADOS!$B$2:$B$194)</f>
        <v>1</v>
      </c>
      <c r="N495" s="170" t="str">
        <f>CONCATENATE(HOUR(Tabela132[[#This Row],[DATA INICIO]]),":",MINUTE(Tabela132[[#This Row],[DATA INICIO]]))</f>
        <v>18:21</v>
      </c>
      <c r="P495"/>
    </row>
    <row r="496" spans="1:16" ht="25.5" customHeight="1" x14ac:dyDescent="0.25">
      <c r="A496" s="6" t="s">
        <v>278</v>
      </c>
      <c r="B496" s="33" t="s">
        <v>366</v>
      </c>
      <c r="C496" s="34" t="s">
        <v>270</v>
      </c>
      <c r="D496" s="66" t="s">
        <v>1230</v>
      </c>
      <c r="E496" s="66" t="str">
        <f>CONCATENATE(Tabela132[[#This Row],[TRAMITE_SETOR]],"_Atualiz")</f>
        <v>SLIC_Atualiz</v>
      </c>
      <c r="F496" s="35" t="s">
        <v>927</v>
      </c>
      <c r="G496" s="35"/>
      <c r="H496" s="36">
        <v>41417.790277777778</v>
      </c>
      <c r="I496" s="36">
        <v>41422.59097222222</v>
      </c>
      <c r="J496" s="1" t="s">
        <v>180</v>
      </c>
      <c r="K496" s="37">
        <f t="shared" si="14"/>
        <v>4.8006944444423425</v>
      </c>
      <c r="L496" s="38">
        <f t="shared" si="15"/>
        <v>4.8006944444423425</v>
      </c>
      <c r="M496" s="166">
        <f>NETWORKDAYS.INTL(DATE(YEAR(H496),MONTH(I496),DAY(H496)),DATE(YEAR(I496),MONTH(I496),DAY(I496)),1,LISTAFERIADOS!$B$2:$B$194)</f>
        <v>4</v>
      </c>
      <c r="N496" s="170" t="str">
        <f>CONCATENATE(HOUR(Tabela132[[#This Row],[DATA INICIO]]),":",MINUTE(Tabela132[[#This Row],[DATA INICIO]]))</f>
        <v>18:58</v>
      </c>
      <c r="P496"/>
    </row>
    <row r="497" spans="1:16" ht="25.5" customHeight="1" x14ac:dyDescent="0.25">
      <c r="A497" s="6" t="s">
        <v>278</v>
      </c>
      <c r="B497" s="33" t="s">
        <v>366</v>
      </c>
      <c r="C497" s="34" t="s">
        <v>270</v>
      </c>
      <c r="D497" s="66" t="s">
        <v>1205</v>
      </c>
      <c r="E497" s="66" t="str">
        <f>CONCATENATE(Tabela132[[#This Row],[TRAMITE_SETOR]],"_Atualiz")</f>
        <v>SECADM_Atualiz</v>
      </c>
      <c r="F497" s="35" t="s">
        <v>907</v>
      </c>
      <c r="G497" s="35"/>
      <c r="H497" s="36">
        <v>41422.59097222222</v>
      </c>
      <c r="I497" s="36">
        <v>41422.700694444444</v>
      </c>
      <c r="J497" s="1" t="s">
        <v>352</v>
      </c>
      <c r="K497" s="37">
        <f t="shared" si="14"/>
        <v>0.10972222222335404</v>
      </c>
      <c r="L497" s="38">
        <f t="shared" si="15"/>
        <v>0.10972222222335404</v>
      </c>
      <c r="M497" s="166">
        <f>NETWORKDAYS.INTL(DATE(YEAR(H497),MONTH(I497),DAY(H497)),DATE(YEAR(I497),MONTH(I497),DAY(I497)),1,LISTAFERIADOS!$B$2:$B$194)</f>
        <v>1</v>
      </c>
      <c r="N497" s="170" t="str">
        <f>CONCATENATE(HOUR(Tabela132[[#This Row],[DATA INICIO]]),":",MINUTE(Tabela132[[#This Row],[DATA INICIO]]))</f>
        <v>14:11</v>
      </c>
      <c r="P497"/>
    </row>
    <row r="498" spans="1:16" ht="25.5" customHeight="1" x14ac:dyDescent="0.25">
      <c r="A498" s="6" t="s">
        <v>278</v>
      </c>
      <c r="B498" s="33" t="s">
        <v>366</v>
      </c>
      <c r="C498" s="34" t="s">
        <v>270</v>
      </c>
      <c r="D498" s="66" t="s">
        <v>1211</v>
      </c>
      <c r="E498" s="66" t="str">
        <f>CONCATENATE(Tabela132[[#This Row],[TRAMITE_SETOR]],"_Atualiz")</f>
        <v>SCON_Atualiz</v>
      </c>
      <c r="F498" s="35" t="s">
        <v>913</v>
      </c>
      <c r="G498" s="35"/>
      <c r="H498" s="36">
        <v>41422.700694444444</v>
      </c>
      <c r="I498" s="36">
        <v>41422.722916666666</v>
      </c>
      <c r="J498" s="1" t="s">
        <v>353</v>
      </c>
      <c r="K498" s="37">
        <f t="shared" si="14"/>
        <v>2.2222222221898846E-2</v>
      </c>
      <c r="L498" s="38">
        <f t="shared" si="15"/>
        <v>2.2222222221898846E-2</v>
      </c>
      <c r="M498" s="166">
        <f>NETWORKDAYS.INTL(DATE(YEAR(H498),MONTH(I498),DAY(H498)),DATE(YEAR(I498),MONTH(I498),DAY(I498)),1,LISTAFERIADOS!$B$2:$B$194)</f>
        <v>1</v>
      </c>
      <c r="N498" s="170" t="str">
        <f>CONCATENATE(HOUR(Tabela132[[#This Row],[DATA INICIO]]),":",MINUTE(Tabela132[[#This Row],[DATA INICIO]]))</f>
        <v>16:49</v>
      </c>
      <c r="P498"/>
    </row>
    <row r="499" spans="1:16" ht="25.5" customHeight="1" x14ac:dyDescent="0.25">
      <c r="A499" s="6" t="s">
        <v>278</v>
      </c>
      <c r="B499" s="33" t="s">
        <v>366</v>
      </c>
      <c r="C499" s="34" t="s">
        <v>270</v>
      </c>
      <c r="D499" s="66" t="s">
        <v>1212</v>
      </c>
      <c r="E499" s="66" t="str">
        <f>CONCATENATE(Tabela132[[#This Row],[TRAMITE_SETOR]],"_Atualiz")</f>
        <v>CPL_Atualiz</v>
      </c>
      <c r="F499" s="35" t="s">
        <v>914</v>
      </c>
      <c r="G499" s="35"/>
      <c r="H499" s="36">
        <v>41422.722916666666</v>
      </c>
      <c r="I499" s="36">
        <v>41450.631249999999</v>
      </c>
      <c r="J499" s="1" t="s">
        <v>354</v>
      </c>
      <c r="K499" s="37">
        <f t="shared" si="14"/>
        <v>27.908333333332848</v>
      </c>
      <c r="L499" s="38">
        <f t="shared" si="15"/>
        <v>27.908333333332848</v>
      </c>
      <c r="M499" s="166">
        <f>NETWORKDAYS.INTL(DATE(YEAR(H499),MONTH(I499),DAY(H499)),DATE(YEAR(I499),MONTH(I499),DAY(I499)),1,LISTAFERIADOS!$B$2:$B$194)</f>
        <v>-4</v>
      </c>
      <c r="N499" s="170" t="str">
        <f>CONCATENATE(HOUR(Tabela132[[#This Row],[DATA INICIO]]),":",MINUTE(Tabela132[[#This Row],[DATA INICIO]]))</f>
        <v>17:21</v>
      </c>
      <c r="P499"/>
    </row>
    <row r="500" spans="1:16" ht="25.5" customHeight="1" x14ac:dyDescent="0.25">
      <c r="A500" s="6" t="s">
        <v>278</v>
      </c>
      <c r="B500" s="33" t="s">
        <v>366</v>
      </c>
      <c r="C500" s="34" t="s">
        <v>270</v>
      </c>
      <c r="D500" s="66" t="s">
        <v>1213</v>
      </c>
      <c r="E500" s="66" t="str">
        <f>CONCATENATE(Tabela132[[#This Row],[TRAMITE_SETOR]],"_Atualiz")</f>
        <v>ASSDG_Atualiz</v>
      </c>
      <c r="F500" s="35" t="s">
        <v>915</v>
      </c>
      <c r="G500" s="35"/>
      <c r="H500" s="36">
        <v>41450.631249999999</v>
      </c>
      <c r="I500" s="36">
        <v>41450.686111111114</v>
      </c>
      <c r="J500" s="1" t="s">
        <v>355</v>
      </c>
      <c r="K500" s="37">
        <f t="shared" si="14"/>
        <v>5.4861111115314998E-2</v>
      </c>
      <c r="L500" s="38">
        <f t="shared" si="15"/>
        <v>5.4861111115314998E-2</v>
      </c>
      <c r="M500" s="166">
        <f>NETWORKDAYS.INTL(DATE(YEAR(H500),MONTH(I500),DAY(H500)),DATE(YEAR(I500),MONTH(I500),DAY(I500)),1,LISTAFERIADOS!$B$2:$B$194)</f>
        <v>1</v>
      </c>
      <c r="N500" s="170" t="str">
        <f>CONCATENATE(HOUR(Tabela132[[#This Row],[DATA INICIO]]),":",MINUTE(Tabela132[[#This Row],[DATA INICIO]]))</f>
        <v>15:9</v>
      </c>
      <c r="P500"/>
    </row>
    <row r="501" spans="1:16" ht="25.5" customHeight="1" x14ac:dyDescent="0.25">
      <c r="A501" s="6" t="s">
        <v>278</v>
      </c>
      <c r="B501" s="33" t="s">
        <v>366</v>
      </c>
      <c r="C501" s="34" t="s">
        <v>270</v>
      </c>
      <c r="D501" s="66" t="s">
        <v>1212</v>
      </c>
      <c r="E501" s="66" t="str">
        <f>CONCATENATE(Tabela132[[#This Row],[TRAMITE_SETOR]],"_Atualiz")</f>
        <v>CPL_Atualiz</v>
      </c>
      <c r="F501" s="35" t="s">
        <v>914</v>
      </c>
      <c r="G501" s="35"/>
      <c r="H501" s="36">
        <v>41450.686111111114</v>
      </c>
      <c r="I501" s="36">
        <v>41450.75</v>
      </c>
      <c r="J501" s="1" t="s">
        <v>202</v>
      </c>
      <c r="K501" s="37">
        <f t="shared" si="14"/>
        <v>6.3888888886140194E-2</v>
      </c>
      <c r="L501" s="38">
        <f t="shared" si="15"/>
        <v>6.3888888886140194E-2</v>
      </c>
      <c r="M501" s="166">
        <f>NETWORKDAYS.INTL(DATE(YEAR(H501),MONTH(I501),DAY(H501)),DATE(YEAR(I501),MONTH(I501),DAY(I501)),1,LISTAFERIADOS!$B$2:$B$194)</f>
        <v>1</v>
      </c>
      <c r="N501" s="170" t="str">
        <f>CONCATENATE(HOUR(Tabela132[[#This Row],[DATA INICIO]]),":",MINUTE(Tabela132[[#This Row],[DATA INICIO]]))</f>
        <v>16:28</v>
      </c>
      <c r="P501"/>
    </row>
    <row r="502" spans="1:16" ht="25.5" customHeight="1" x14ac:dyDescent="0.25">
      <c r="A502" s="6" t="s">
        <v>278</v>
      </c>
      <c r="B502" s="33" t="s">
        <v>366</v>
      </c>
      <c r="C502" s="34" t="s">
        <v>270</v>
      </c>
      <c r="D502" s="66" t="s">
        <v>1213</v>
      </c>
      <c r="E502" s="66" t="str">
        <f>CONCATENATE(Tabela132[[#This Row],[TRAMITE_SETOR]],"_Atualiz")</f>
        <v>ASSDG_Atualiz</v>
      </c>
      <c r="F502" s="35" t="s">
        <v>915</v>
      </c>
      <c r="G502" s="35"/>
      <c r="H502" s="36">
        <v>41450.75</v>
      </c>
      <c r="I502" s="36">
        <v>41450.78125</v>
      </c>
      <c r="J502" s="1" t="s">
        <v>356</v>
      </c>
      <c r="K502" s="37">
        <f t="shared" si="14"/>
        <v>3.125E-2</v>
      </c>
      <c r="L502" s="38">
        <f t="shared" si="15"/>
        <v>3.125E-2</v>
      </c>
      <c r="M502" s="166">
        <f>NETWORKDAYS.INTL(DATE(YEAR(H502),MONTH(I502),DAY(H502)),DATE(YEAR(I502),MONTH(I502),DAY(I502)),1,LISTAFERIADOS!$B$2:$B$194)</f>
        <v>1</v>
      </c>
      <c r="N502" s="170" t="str">
        <f>CONCATENATE(HOUR(Tabela132[[#This Row],[DATA INICIO]]),":",MINUTE(Tabela132[[#This Row],[DATA INICIO]]))</f>
        <v>18:0</v>
      </c>
      <c r="P502"/>
    </row>
    <row r="503" spans="1:16" ht="25.5" customHeight="1" x14ac:dyDescent="0.25">
      <c r="A503" s="6" t="s">
        <v>278</v>
      </c>
      <c r="B503" s="33" t="s">
        <v>366</v>
      </c>
      <c r="C503" s="34" t="s">
        <v>270</v>
      </c>
      <c r="D503" s="66" t="s">
        <v>1202</v>
      </c>
      <c r="E503" s="66" t="str">
        <f>CONCATENATE(Tabela132[[#This Row],[TRAMITE_SETOR]],"_Atualiz")</f>
        <v>DG_Atualiz</v>
      </c>
      <c r="F503" s="35" t="s">
        <v>905</v>
      </c>
      <c r="G503" s="35"/>
      <c r="H503" s="36">
        <v>41450.78125</v>
      </c>
      <c r="I503" s="36">
        <v>41450.789583333331</v>
      </c>
      <c r="J503" s="1" t="s">
        <v>56</v>
      </c>
      <c r="K503" s="37">
        <f t="shared" si="14"/>
        <v>8.333333331393078E-3</v>
      </c>
      <c r="L503" s="38">
        <f t="shared" si="15"/>
        <v>8.333333331393078E-3</v>
      </c>
      <c r="M503" s="166">
        <f>NETWORKDAYS.INTL(DATE(YEAR(H503),MONTH(I503),DAY(H503)),DATE(YEAR(I503),MONTH(I503),DAY(I503)),1,LISTAFERIADOS!$B$2:$B$194)</f>
        <v>1</v>
      </c>
      <c r="N503" s="170" t="str">
        <f>CONCATENATE(HOUR(Tabela132[[#This Row],[DATA INICIO]]),":",MINUTE(Tabela132[[#This Row],[DATA INICIO]]))</f>
        <v>18:45</v>
      </c>
      <c r="P503"/>
    </row>
    <row r="504" spans="1:16" ht="25.5" customHeight="1" x14ac:dyDescent="0.25">
      <c r="A504" s="6" t="s">
        <v>278</v>
      </c>
      <c r="B504" s="33" t="s">
        <v>366</v>
      </c>
      <c r="C504" s="34" t="s">
        <v>270</v>
      </c>
      <c r="D504" s="66" t="s">
        <v>1207</v>
      </c>
      <c r="E504" s="66" t="str">
        <f>CONCATENATE(Tabela132[[#This Row],[TRAMITE_SETOR]],"_Atualiz")</f>
        <v>CO_Atualiz</v>
      </c>
      <c r="F504" s="35" t="s">
        <v>909</v>
      </c>
      <c r="G504" s="35"/>
      <c r="H504" s="36">
        <v>41450.789583333331</v>
      </c>
      <c r="I504" s="36">
        <v>41450.797222222223</v>
      </c>
      <c r="J504" s="1" t="s">
        <v>57</v>
      </c>
      <c r="K504" s="37">
        <f t="shared" si="14"/>
        <v>7.6388888919609599E-3</v>
      </c>
      <c r="L504" s="38">
        <f t="shared" si="15"/>
        <v>7.6388888919609599E-3</v>
      </c>
      <c r="M504" s="166">
        <f>NETWORKDAYS.INTL(DATE(YEAR(H504),MONTH(I504),DAY(H504)),DATE(YEAR(I504),MONTH(I504),DAY(I504)),1,LISTAFERIADOS!$B$2:$B$194)</f>
        <v>1</v>
      </c>
      <c r="N504" s="170" t="str">
        <f>CONCATENATE(HOUR(Tabela132[[#This Row],[DATA INICIO]]),":",MINUTE(Tabela132[[#This Row],[DATA INICIO]]))</f>
        <v>18:57</v>
      </c>
      <c r="P504"/>
    </row>
    <row r="505" spans="1:16" ht="25.5" customHeight="1" x14ac:dyDescent="0.25">
      <c r="A505" s="6" t="s">
        <v>278</v>
      </c>
      <c r="B505" s="33" t="s">
        <v>366</v>
      </c>
      <c r="C505" s="34" t="s">
        <v>270</v>
      </c>
      <c r="D505" s="66" t="s">
        <v>1214</v>
      </c>
      <c r="E505" s="66" t="str">
        <f>CONCATENATE(Tabela132[[#This Row],[TRAMITE_SETOR]],"_Atualiz")</f>
        <v>ACO_Atualiz</v>
      </c>
      <c r="F505" s="35" t="s">
        <v>916</v>
      </c>
      <c r="G505" s="35"/>
      <c r="H505" s="36">
        <v>41450.797222222223</v>
      </c>
      <c r="I505" s="36">
        <v>41451.463888888888</v>
      </c>
      <c r="J505" s="1" t="s">
        <v>228</v>
      </c>
      <c r="K505" s="37">
        <f t="shared" si="14"/>
        <v>0.66666666666424135</v>
      </c>
      <c r="L505" s="38">
        <f t="shared" si="15"/>
        <v>0.66666666666424135</v>
      </c>
      <c r="M505" s="166">
        <f>NETWORKDAYS.INTL(DATE(YEAR(H505),MONTH(I505),DAY(H505)),DATE(YEAR(I505),MONTH(I505),DAY(I505)),1,LISTAFERIADOS!$B$2:$B$194)</f>
        <v>2</v>
      </c>
      <c r="N505" s="170" t="str">
        <f>CONCATENATE(HOUR(Tabela132[[#This Row],[DATA INICIO]]),":",MINUTE(Tabela132[[#This Row],[DATA INICIO]]))</f>
        <v>19:8</v>
      </c>
      <c r="P505"/>
    </row>
    <row r="506" spans="1:16" ht="25.5" customHeight="1" x14ac:dyDescent="0.25">
      <c r="A506" s="6" t="s">
        <v>278</v>
      </c>
      <c r="B506" s="33" t="s">
        <v>366</v>
      </c>
      <c r="C506" s="34" t="s">
        <v>270</v>
      </c>
      <c r="D506" s="66" t="s">
        <v>1208</v>
      </c>
      <c r="E506" s="66" t="str">
        <f>CONCATENATE(Tabela132[[#This Row],[TRAMITE_SETOR]],"_Atualiz")</f>
        <v>SECOFC_Atualiz</v>
      </c>
      <c r="F506" s="35" t="s">
        <v>910</v>
      </c>
      <c r="G506" s="35"/>
      <c r="H506" s="36">
        <v>41451.463888888888</v>
      </c>
      <c r="I506" s="36">
        <v>41451.466666666667</v>
      </c>
      <c r="J506" s="1" t="s">
        <v>7</v>
      </c>
      <c r="K506" s="37">
        <f t="shared" si="14"/>
        <v>2.7777777795563452E-3</v>
      </c>
      <c r="L506" s="38">
        <f t="shared" si="15"/>
        <v>2.7777777795563452E-3</v>
      </c>
      <c r="M506" s="166">
        <f>NETWORKDAYS.INTL(DATE(YEAR(H506),MONTH(I506),DAY(H506)),DATE(YEAR(I506),MONTH(I506),DAY(I506)),1,LISTAFERIADOS!$B$2:$B$194)</f>
        <v>1</v>
      </c>
      <c r="N506" s="170" t="str">
        <f>CONCATENATE(HOUR(Tabela132[[#This Row],[DATA INICIO]]),":",MINUTE(Tabela132[[#This Row],[DATA INICIO]]))</f>
        <v>11:8</v>
      </c>
      <c r="P506"/>
    </row>
    <row r="507" spans="1:16" ht="25.5" customHeight="1" x14ac:dyDescent="0.25">
      <c r="A507" s="6" t="s">
        <v>278</v>
      </c>
      <c r="B507" s="33" t="s">
        <v>366</v>
      </c>
      <c r="C507" s="34" t="s">
        <v>270</v>
      </c>
      <c r="D507" s="66" t="s">
        <v>1202</v>
      </c>
      <c r="E507" s="66" t="str">
        <f>CONCATENATE(Tabela132[[#This Row],[TRAMITE_SETOR]],"_Atualiz")</f>
        <v>DG_Atualiz</v>
      </c>
      <c r="F507" s="35" t="s">
        <v>905</v>
      </c>
      <c r="G507" s="35"/>
      <c r="H507" s="36">
        <v>41451.463888888888</v>
      </c>
      <c r="I507" s="36">
        <v>41451.466666666667</v>
      </c>
      <c r="J507" s="1" t="s">
        <v>7</v>
      </c>
      <c r="K507" s="37">
        <f t="shared" si="14"/>
        <v>2.7777777795563452E-3</v>
      </c>
      <c r="L507" s="38">
        <f t="shared" si="15"/>
        <v>2.7777777795563452E-3</v>
      </c>
      <c r="M507" s="166">
        <f>NETWORKDAYS.INTL(DATE(YEAR(H507),MONTH(I507),DAY(H507)),DATE(YEAR(I507),MONTH(I507),DAY(I507)),1,LISTAFERIADOS!$B$2:$B$194)</f>
        <v>1</v>
      </c>
      <c r="N507" s="170" t="str">
        <f>CONCATENATE(HOUR(Tabela132[[#This Row],[DATA INICIO]]),":",MINUTE(Tabela132[[#This Row],[DATA INICIO]]))</f>
        <v>11:8</v>
      </c>
      <c r="P507"/>
    </row>
    <row r="508" spans="1:16" ht="25.5" customHeight="1" x14ac:dyDescent="0.25">
      <c r="A508" s="6" t="s">
        <v>278</v>
      </c>
      <c r="B508" s="33" t="s">
        <v>366</v>
      </c>
      <c r="C508" s="34" t="s">
        <v>270</v>
      </c>
      <c r="D508" s="66" t="s">
        <v>1214</v>
      </c>
      <c r="E508" s="66" t="str">
        <f>CONCATENATE(Tabela132[[#This Row],[TRAMITE_SETOR]],"_Atualiz")</f>
        <v>ACO_Atualiz</v>
      </c>
      <c r="F508" s="35" t="s">
        <v>916</v>
      </c>
      <c r="G508" s="35"/>
      <c r="H508" s="36">
        <v>41451.466666666667</v>
      </c>
      <c r="I508" s="36">
        <v>41451.470833333333</v>
      </c>
      <c r="J508" s="1" t="s">
        <v>41</v>
      </c>
      <c r="K508" s="37">
        <f t="shared" si="14"/>
        <v>4.166666665696539E-3</v>
      </c>
      <c r="L508" s="38">
        <f t="shared" si="15"/>
        <v>4.166666665696539E-3</v>
      </c>
      <c r="M508" s="166">
        <f>NETWORKDAYS.INTL(DATE(YEAR(H508),MONTH(I508),DAY(H508)),DATE(YEAR(I508),MONTH(I508),DAY(I508)),1,LISTAFERIADOS!$B$2:$B$194)</f>
        <v>1</v>
      </c>
      <c r="N508" s="170" t="str">
        <f>CONCATENATE(HOUR(Tabela132[[#This Row],[DATA INICIO]]),":",MINUTE(Tabela132[[#This Row],[DATA INICIO]]))</f>
        <v>11:12</v>
      </c>
      <c r="P508"/>
    </row>
    <row r="509" spans="1:16" ht="25.5" customHeight="1" x14ac:dyDescent="0.25">
      <c r="A509" s="6" t="s">
        <v>278</v>
      </c>
      <c r="B509" s="33" t="s">
        <v>366</v>
      </c>
      <c r="C509" s="34" t="s">
        <v>270</v>
      </c>
      <c r="D509" s="66" t="s">
        <v>1211</v>
      </c>
      <c r="E509" s="66" t="str">
        <f>CONCATENATE(Tabela132[[#This Row],[TRAMITE_SETOR]],"_Atualiz")</f>
        <v>SCON_Atualiz</v>
      </c>
      <c r="F509" s="35" t="s">
        <v>913</v>
      </c>
      <c r="G509" s="35"/>
      <c r="H509" s="36">
        <v>41451.470833333333</v>
      </c>
      <c r="I509" s="36">
        <v>41460.724305555559</v>
      </c>
      <c r="J509" s="1" t="s">
        <v>357</v>
      </c>
      <c r="K509" s="37">
        <f t="shared" si="14"/>
        <v>9.2534722222262644</v>
      </c>
      <c r="L509" s="38">
        <f t="shared" si="15"/>
        <v>9.2534722222262644</v>
      </c>
      <c r="M509" s="166">
        <f>NETWORKDAYS.INTL(DATE(YEAR(H509),MONTH(I509),DAY(H509)),DATE(YEAR(I509),MONTH(I509),DAY(I509)),1,LISTAFERIADOS!$B$2:$B$194)</f>
        <v>-16</v>
      </c>
      <c r="N509" s="170" t="str">
        <f>CONCATENATE(HOUR(Tabela132[[#This Row],[DATA INICIO]]),":",MINUTE(Tabela132[[#This Row],[DATA INICIO]]))</f>
        <v>11:18</v>
      </c>
      <c r="P509"/>
    </row>
    <row r="510" spans="1:16" ht="25.5" customHeight="1" x14ac:dyDescent="0.25">
      <c r="A510" s="6" t="s">
        <v>278</v>
      </c>
      <c r="B510" s="33" t="s">
        <v>366</v>
      </c>
      <c r="C510" s="34" t="s">
        <v>270</v>
      </c>
      <c r="D510" s="66" t="s">
        <v>1242</v>
      </c>
      <c r="E510" s="66" t="str">
        <f>CONCATENATE(Tabela132[[#This Row],[TRAMITE_SETOR]],"_Atualiz")</f>
        <v>SIASG_Atualiz</v>
      </c>
      <c r="F510" s="35" t="s">
        <v>933</v>
      </c>
      <c r="G510" s="35"/>
      <c r="H510" s="36">
        <v>41460.724305555559</v>
      </c>
      <c r="I510" s="36">
        <v>41463.68472222222</v>
      </c>
      <c r="J510" s="1" t="s">
        <v>358</v>
      </c>
      <c r="K510" s="37">
        <f t="shared" si="14"/>
        <v>2.960416666661331</v>
      </c>
      <c r="L510" s="38">
        <f t="shared" si="15"/>
        <v>2.960416666661331</v>
      </c>
      <c r="M510" s="166">
        <f>NETWORKDAYS.INTL(DATE(YEAR(H510),MONTH(I510),DAY(H510)),DATE(YEAR(I510),MONTH(I510),DAY(I510)),1,LISTAFERIADOS!$B$2:$B$194)</f>
        <v>2</v>
      </c>
      <c r="N510" s="170" t="str">
        <f>CONCATENATE(HOUR(Tabela132[[#This Row],[DATA INICIO]]),":",MINUTE(Tabela132[[#This Row],[DATA INICIO]]))</f>
        <v>17:23</v>
      </c>
      <c r="P510"/>
    </row>
    <row r="511" spans="1:16" ht="25.5" customHeight="1" x14ac:dyDescent="0.25">
      <c r="A511" s="6" t="s">
        <v>278</v>
      </c>
      <c r="B511" s="33" t="s">
        <v>366</v>
      </c>
      <c r="C511" s="34" t="s">
        <v>270</v>
      </c>
      <c r="D511" s="66" t="s">
        <v>1211</v>
      </c>
      <c r="E511" s="66" t="str">
        <f>CONCATENATE(Tabela132[[#This Row],[TRAMITE_SETOR]],"_Atualiz")</f>
        <v>SCON_Atualiz</v>
      </c>
      <c r="F511" s="35" t="s">
        <v>913</v>
      </c>
      <c r="G511" s="35"/>
      <c r="H511" s="36">
        <v>41463.68472222222</v>
      </c>
      <c r="I511" s="36">
        <v>41467.595138888886</v>
      </c>
      <c r="J511" s="1" t="s">
        <v>359</v>
      </c>
      <c r="K511" s="37">
        <f t="shared" si="14"/>
        <v>3.9104166666656965</v>
      </c>
      <c r="L511" s="38">
        <f t="shared" si="15"/>
        <v>3.9104166666656965</v>
      </c>
      <c r="M511" s="166">
        <f>NETWORKDAYS.INTL(DATE(YEAR(H511),MONTH(I511),DAY(H511)),DATE(YEAR(I511),MONTH(I511),DAY(I511)),1,LISTAFERIADOS!$B$2:$B$194)</f>
        <v>5</v>
      </c>
      <c r="N511" s="170" t="str">
        <f>CONCATENATE(HOUR(Tabela132[[#This Row],[DATA INICIO]]),":",MINUTE(Tabela132[[#This Row],[DATA INICIO]]))</f>
        <v>16:26</v>
      </c>
      <c r="P511"/>
    </row>
    <row r="512" spans="1:16" ht="25.5" customHeight="1" x14ac:dyDescent="0.25">
      <c r="A512" s="6" t="s">
        <v>278</v>
      </c>
      <c r="B512" s="33" t="s">
        <v>366</v>
      </c>
      <c r="C512" s="34" t="s">
        <v>270</v>
      </c>
      <c r="D512" s="66" t="s">
        <v>1209</v>
      </c>
      <c r="E512" s="66" t="str">
        <f>CONCATENATE(Tabela132[[#This Row],[TRAMITE_SETOR]],"_Atualiz")</f>
        <v>CLC_Atualiz</v>
      </c>
      <c r="F512" s="35" t="s">
        <v>911</v>
      </c>
      <c r="G512" s="35"/>
      <c r="H512" s="36">
        <v>41467.595138888886</v>
      </c>
      <c r="I512" s="36">
        <v>41467.661111111112</v>
      </c>
      <c r="J512" s="1" t="s">
        <v>360</v>
      </c>
      <c r="K512" s="37">
        <f t="shared" si="14"/>
        <v>6.5972222226264421E-2</v>
      </c>
      <c r="L512" s="38">
        <f t="shared" si="15"/>
        <v>6.5972222226264421E-2</v>
      </c>
      <c r="M512" s="166">
        <f>NETWORKDAYS.INTL(DATE(YEAR(H512),MONTH(I512),DAY(H512)),DATE(YEAR(I512),MONTH(I512),DAY(I512)),1,LISTAFERIADOS!$B$2:$B$194)</f>
        <v>1</v>
      </c>
      <c r="N512" s="170" t="str">
        <f>CONCATENATE(HOUR(Tabela132[[#This Row],[DATA INICIO]]),":",MINUTE(Tabela132[[#This Row],[DATA INICIO]]))</f>
        <v>14:17</v>
      </c>
      <c r="P512"/>
    </row>
    <row r="513" spans="1:16" ht="25.5" customHeight="1" x14ac:dyDescent="0.25">
      <c r="A513" s="6" t="s">
        <v>278</v>
      </c>
      <c r="B513" s="33" t="s">
        <v>366</v>
      </c>
      <c r="C513" s="34" t="s">
        <v>270</v>
      </c>
      <c r="D513" s="66" t="s">
        <v>1215</v>
      </c>
      <c r="E513" s="66" t="str">
        <f>CONCATENATE(Tabela132[[#This Row],[TRAMITE_SETOR]],"_Atualiz")</f>
        <v>SAEO_Atualiz</v>
      </c>
      <c r="F513" s="35" t="s">
        <v>917</v>
      </c>
      <c r="G513" s="35"/>
      <c r="H513" s="36">
        <v>41467.661111111112</v>
      </c>
      <c r="I513" s="36">
        <v>41470.729861111111</v>
      </c>
      <c r="J513" s="1" t="s">
        <v>361</v>
      </c>
      <c r="K513" s="37">
        <f t="shared" si="14"/>
        <v>3.0687499999985448</v>
      </c>
      <c r="L513" s="38">
        <f t="shared" si="15"/>
        <v>3.0687499999985448</v>
      </c>
      <c r="M513" s="166">
        <f>NETWORKDAYS.INTL(DATE(YEAR(H513),MONTH(I513),DAY(H513)),DATE(YEAR(I513),MONTH(I513),DAY(I513)),1,LISTAFERIADOS!$B$2:$B$194)</f>
        <v>2</v>
      </c>
      <c r="N513" s="170" t="str">
        <f>CONCATENATE(HOUR(Tabela132[[#This Row],[DATA INICIO]]),":",MINUTE(Tabela132[[#This Row],[DATA INICIO]]))</f>
        <v>15:52</v>
      </c>
      <c r="P513"/>
    </row>
    <row r="514" spans="1:16" ht="25.5" customHeight="1" x14ac:dyDescent="0.25">
      <c r="A514" s="6" t="s">
        <v>278</v>
      </c>
      <c r="B514" s="33" t="s">
        <v>366</v>
      </c>
      <c r="C514" s="34" t="s">
        <v>270</v>
      </c>
      <c r="D514" s="66" t="s">
        <v>1207</v>
      </c>
      <c r="E514" s="66" t="str">
        <f>CONCATENATE(Tabela132[[#This Row],[TRAMITE_SETOR]],"_Atualiz")</f>
        <v>CO_Atualiz</v>
      </c>
      <c r="F514" s="35" t="s">
        <v>909</v>
      </c>
      <c r="G514" s="35"/>
      <c r="H514" s="36">
        <v>41470.729861111111</v>
      </c>
      <c r="I514" s="36">
        <v>41471.619444444441</v>
      </c>
      <c r="J514" s="1" t="s">
        <v>362</v>
      </c>
      <c r="K514" s="37">
        <f t="shared" si="14"/>
        <v>0.88958333332993789</v>
      </c>
      <c r="L514" s="38">
        <f t="shared" si="15"/>
        <v>0.88958333332993789</v>
      </c>
      <c r="M514" s="166">
        <f>NETWORKDAYS.INTL(DATE(YEAR(H514),MONTH(I514),DAY(H514)),DATE(YEAR(I514),MONTH(I514),DAY(I514)),1,LISTAFERIADOS!$B$2:$B$194)</f>
        <v>2</v>
      </c>
      <c r="N514" s="170" t="str">
        <f>CONCATENATE(HOUR(Tabela132[[#This Row],[DATA INICIO]]),":",MINUTE(Tabela132[[#This Row],[DATA INICIO]]))</f>
        <v>17:31</v>
      </c>
      <c r="P514"/>
    </row>
    <row r="515" spans="1:16" ht="25.5" customHeight="1" x14ac:dyDescent="0.25">
      <c r="A515" s="6" t="s">
        <v>278</v>
      </c>
      <c r="B515" s="33" t="s">
        <v>366</v>
      </c>
      <c r="C515" s="34" t="s">
        <v>270</v>
      </c>
      <c r="D515" s="66" t="s">
        <v>1208</v>
      </c>
      <c r="E515" s="66" t="str">
        <f>CONCATENATE(Tabela132[[#This Row],[TRAMITE_SETOR]],"_Atualiz")</f>
        <v>SECOFC_Atualiz</v>
      </c>
      <c r="F515" s="35" t="s">
        <v>910</v>
      </c>
      <c r="G515" s="35"/>
      <c r="H515" s="36">
        <v>41471.619444444441</v>
      </c>
      <c r="I515" s="36">
        <v>41471.706250000003</v>
      </c>
      <c r="J515" s="1" t="s">
        <v>363</v>
      </c>
      <c r="K515" s="37">
        <f t="shared" ref="K515:K578" si="16">IF(OR(H515="-",I515="-"),0,I515-H515)</f>
        <v>8.6805555562023073E-2</v>
      </c>
      <c r="L515" s="38">
        <f t="shared" ref="L515:L578" si="17">K515</f>
        <v>8.6805555562023073E-2</v>
      </c>
      <c r="M515" s="166">
        <f>NETWORKDAYS.INTL(DATE(YEAR(H515),MONTH(I515),DAY(H515)),DATE(YEAR(I515),MONTH(I515),DAY(I515)),1,LISTAFERIADOS!$B$2:$B$194)</f>
        <v>1</v>
      </c>
      <c r="N515" s="170" t="str">
        <f>CONCATENATE(HOUR(Tabela132[[#This Row],[DATA INICIO]]),":",MINUTE(Tabela132[[#This Row],[DATA INICIO]]))</f>
        <v>14:52</v>
      </c>
      <c r="P515"/>
    </row>
    <row r="516" spans="1:16" ht="25.5" customHeight="1" x14ac:dyDescent="0.25">
      <c r="A516" s="6" t="s">
        <v>278</v>
      </c>
      <c r="B516" s="33" t="s">
        <v>366</v>
      </c>
      <c r="C516" s="34" t="s">
        <v>270</v>
      </c>
      <c r="D516" s="66" t="s">
        <v>1202</v>
      </c>
      <c r="E516" s="66" t="str">
        <f>CONCATENATE(Tabela132[[#This Row],[TRAMITE_SETOR]],"_Atualiz")</f>
        <v>DG_Atualiz</v>
      </c>
      <c r="F516" s="35" t="s">
        <v>905</v>
      </c>
      <c r="G516" s="35"/>
      <c r="H516" s="36">
        <v>41471.706250000003</v>
      </c>
      <c r="I516" s="36">
        <v>41471.801388888889</v>
      </c>
      <c r="J516" s="1" t="s">
        <v>364</v>
      </c>
      <c r="K516" s="37">
        <f t="shared" si="16"/>
        <v>9.5138888886140194E-2</v>
      </c>
      <c r="L516" s="38">
        <f t="shared" si="17"/>
        <v>9.5138888886140194E-2</v>
      </c>
      <c r="M516" s="166">
        <f>NETWORKDAYS.INTL(DATE(YEAR(H516),MONTH(I516),DAY(H516)),DATE(YEAR(I516),MONTH(I516),DAY(I516)),1,LISTAFERIADOS!$B$2:$B$194)</f>
        <v>1</v>
      </c>
      <c r="N516" s="170" t="str">
        <f>CONCATENATE(HOUR(Tabela132[[#This Row],[DATA INICIO]]),":",MINUTE(Tabela132[[#This Row],[DATA INICIO]]))</f>
        <v>16:57</v>
      </c>
      <c r="P516"/>
    </row>
    <row r="517" spans="1:16" ht="25.5" customHeight="1" x14ac:dyDescent="0.25">
      <c r="A517" s="6" t="s">
        <v>278</v>
      </c>
      <c r="B517" s="33" t="s">
        <v>366</v>
      </c>
      <c r="C517" s="34" t="s">
        <v>270</v>
      </c>
      <c r="D517" s="66" t="s">
        <v>1207</v>
      </c>
      <c r="E517" s="66" t="str">
        <f>CONCATENATE(Tabela132[[#This Row],[TRAMITE_SETOR]],"_Atualiz")</f>
        <v>CO_Atualiz</v>
      </c>
      <c r="F517" s="35" t="s">
        <v>909</v>
      </c>
      <c r="G517" s="35"/>
      <c r="H517" s="36">
        <v>41471.801388888889</v>
      </c>
      <c r="I517" s="36">
        <v>41471.802777777775</v>
      </c>
      <c r="J517" s="1" t="s">
        <v>39</v>
      </c>
      <c r="K517" s="37">
        <f t="shared" si="16"/>
        <v>1.3888888861401938E-3</v>
      </c>
      <c r="L517" s="38">
        <f t="shared" si="17"/>
        <v>1.3888888861401938E-3</v>
      </c>
      <c r="M517" s="166">
        <f>NETWORKDAYS.INTL(DATE(YEAR(H517),MONTH(I517),DAY(H517)),DATE(YEAR(I517),MONTH(I517),DAY(I517)),1,LISTAFERIADOS!$B$2:$B$194)</f>
        <v>1</v>
      </c>
      <c r="N517" s="170" t="str">
        <f>CONCATENATE(HOUR(Tabela132[[#This Row],[DATA INICIO]]),":",MINUTE(Tabela132[[#This Row],[DATA INICIO]]))</f>
        <v>19:14</v>
      </c>
      <c r="P517"/>
    </row>
    <row r="518" spans="1:16" ht="25.5" customHeight="1" x14ac:dyDescent="0.25">
      <c r="A518" s="6" t="s">
        <v>278</v>
      </c>
      <c r="B518" s="33" t="s">
        <v>366</v>
      </c>
      <c r="C518" s="34" t="s">
        <v>270</v>
      </c>
      <c r="D518" s="66" t="s">
        <v>1214</v>
      </c>
      <c r="E518" s="66" t="str">
        <f>CONCATENATE(Tabela132[[#This Row],[TRAMITE_SETOR]],"_Atualiz")</f>
        <v>ACO_Atualiz</v>
      </c>
      <c r="F518" s="35" t="s">
        <v>916</v>
      </c>
      <c r="G518" s="35"/>
      <c r="H518" s="36">
        <v>41471.802777777775</v>
      </c>
      <c r="I518" s="36">
        <v>41472.713888888888</v>
      </c>
      <c r="J518" s="1" t="s">
        <v>365</v>
      </c>
      <c r="K518" s="37">
        <f t="shared" si="16"/>
        <v>0.91111111111240461</v>
      </c>
      <c r="L518" s="38">
        <f t="shared" si="17"/>
        <v>0.91111111111240461</v>
      </c>
      <c r="M518" s="166">
        <f>NETWORKDAYS.INTL(DATE(YEAR(H518),MONTH(I518),DAY(H518)),DATE(YEAR(I518),MONTH(I518),DAY(I518)),1,LISTAFERIADOS!$B$2:$B$194)</f>
        <v>2</v>
      </c>
      <c r="N518" s="170" t="str">
        <f>CONCATENATE(HOUR(Tabela132[[#This Row],[DATA INICIO]]),":",MINUTE(Tabela132[[#This Row],[DATA INICIO]]))</f>
        <v>19:16</v>
      </c>
      <c r="P518"/>
    </row>
    <row r="519" spans="1:16" s="35" customFormat="1" ht="25.5" customHeight="1" x14ac:dyDescent="0.25">
      <c r="A519" s="6" t="s">
        <v>278</v>
      </c>
      <c r="B519" s="33" t="s">
        <v>393</v>
      </c>
      <c r="C519" s="34" t="s">
        <v>270</v>
      </c>
      <c r="D519" s="66" t="s">
        <v>1243</v>
      </c>
      <c r="E519" s="66" t="str">
        <f>CONCATENATE(Tabela132[[#This Row],[TRAMITE_SETOR]],"_Atualiz")</f>
        <v>SAPRE_Atualiz</v>
      </c>
      <c r="F519" s="35" t="s">
        <v>272</v>
      </c>
      <c r="G519" s="90" t="s">
        <v>1105</v>
      </c>
      <c r="H519" s="36">
        <v>41697.664583333331</v>
      </c>
      <c r="I519" s="36">
        <v>41698.664583333331</v>
      </c>
      <c r="J519" s="1" t="s">
        <v>7</v>
      </c>
      <c r="K519" s="37">
        <f t="shared" si="16"/>
        <v>1</v>
      </c>
      <c r="L519" s="38">
        <f t="shared" si="17"/>
        <v>1</v>
      </c>
      <c r="M519" s="166">
        <f>NETWORKDAYS.INTL(DATE(YEAR(H519),MONTH(I519),DAY(H519)),DATE(YEAR(I519),MONTH(I519),DAY(I519)),1,LISTAFERIADOS!$B$2:$B$194)</f>
        <v>2</v>
      </c>
      <c r="N519" s="170" t="str">
        <f>CONCATENATE(HOUR(Tabela132[[#This Row],[DATA INICIO]]),":",MINUTE(Tabela132[[#This Row],[DATA INICIO]]))</f>
        <v>15:57</v>
      </c>
    </row>
    <row r="520" spans="1:16" ht="25.5" customHeight="1" x14ac:dyDescent="0.25">
      <c r="A520" s="6" t="s">
        <v>278</v>
      </c>
      <c r="B520" s="33" t="s">
        <v>393</v>
      </c>
      <c r="C520" s="34" t="s">
        <v>270</v>
      </c>
      <c r="D520" s="66" t="s">
        <v>1204</v>
      </c>
      <c r="E520" s="66" t="str">
        <f>CONCATENATE(Tabela132[[#This Row],[TRAMITE_SETOR]],"_Atualiz")</f>
        <v>CIP_Atualiz</v>
      </c>
      <c r="F520" s="35" t="s">
        <v>884</v>
      </c>
      <c r="G520" s="90" t="s">
        <v>1105</v>
      </c>
      <c r="H520" s="36">
        <v>41698.664583333331</v>
      </c>
      <c r="I520" s="36">
        <v>41705.71875</v>
      </c>
      <c r="J520" s="1" t="s">
        <v>195</v>
      </c>
      <c r="K520" s="37">
        <f t="shared" si="16"/>
        <v>7.0541666666686069</v>
      </c>
      <c r="L520" s="38">
        <f t="shared" si="17"/>
        <v>7.0541666666686069</v>
      </c>
      <c r="M520" s="166">
        <f>NETWORKDAYS.INTL(DATE(YEAR(H520),MONTH(I520),DAY(H520)),DATE(YEAR(I520),MONTH(I520),DAY(I520)),1,LISTAFERIADOS!$B$2:$B$194)</f>
        <v>-16</v>
      </c>
      <c r="N520" s="170" t="str">
        <f>CONCATENATE(HOUR(Tabela132[[#This Row],[DATA INICIO]]),":",MINUTE(Tabela132[[#This Row],[DATA INICIO]]))</f>
        <v>15:57</v>
      </c>
      <c r="P520"/>
    </row>
    <row r="521" spans="1:16" ht="25.5" customHeight="1" x14ac:dyDescent="0.25">
      <c r="A521" s="6" t="s">
        <v>278</v>
      </c>
      <c r="B521" s="33" t="s">
        <v>393</v>
      </c>
      <c r="C521" s="34" t="s">
        <v>270</v>
      </c>
      <c r="D521" s="66" t="s">
        <v>1243</v>
      </c>
      <c r="E521" s="66" t="str">
        <f>CONCATENATE(Tabela132[[#This Row],[TRAMITE_SETOR]],"_Atualiz")</f>
        <v>SAPRE_Atualiz</v>
      </c>
      <c r="F521" s="35" t="s">
        <v>272</v>
      </c>
      <c r="G521" s="90" t="s">
        <v>1105</v>
      </c>
      <c r="H521" s="36">
        <v>41705.71875</v>
      </c>
      <c r="I521" s="36">
        <v>41709.70416666667</v>
      </c>
      <c r="J521" s="1" t="s">
        <v>367</v>
      </c>
      <c r="K521" s="37">
        <f t="shared" si="16"/>
        <v>3.9854166666700621</v>
      </c>
      <c r="L521" s="38">
        <f t="shared" si="17"/>
        <v>3.9854166666700621</v>
      </c>
      <c r="M521" s="166">
        <f>NETWORKDAYS.INTL(DATE(YEAR(H521),MONTH(I521),DAY(H521)),DATE(YEAR(I521),MONTH(I521),DAY(I521)),1,LISTAFERIADOS!$B$2:$B$194)</f>
        <v>3</v>
      </c>
      <c r="N521" s="170" t="str">
        <f>CONCATENATE(HOUR(Tabela132[[#This Row],[DATA INICIO]]),":",MINUTE(Tabela132[[#This Row],[DATA INICIO]]))</f>
        <v>17:15</v>
      </c>
      <c r="P521"/>
    </row>
    <row r="522" spans="1:16" ht="25.5" customHeight="1" x14ac:dyDescent="0.25">
      <c r="A522" s="6" t="s">
        <v>278</v>
      </c>
      <c r="B522" s="33" t="s">
        <v>393</v>
      </c>
      <c r="C522" s="34" t="s">
        <v>270</v>
      </c>
      <c r="D522" s="66" t="s">
        <v>1204</v>
      </c>
      <c r="E522" s="66" t="str">
        <f>CONCATENATE(Tabela132[[#This Row],[TRAMITE_SETOR]],"_Atualiz")</f>
        <v>CIP_Atualiz</v>
      </c>
      <c r="F522" s="35" t="s">
        <v>884</v>
      </c>
      <c r="G522" s="90" t="s">
        <v>1105</v>
      </c>
      <c r="H522" s="36">
        <v>41709.70416666667</v>
      </c>
      <c r="I522" s="36">
        <v>41710.588888888888</v>
      </c>
      <c r="J522" s="1" t="s">
        <v>368</v>
      </c>
      <c r="K522" s="37">
        <f t="shared" si="16"/>
        <v>0.88472222221753327</v>
      </c>
      <c r="L522" s="38">
        <f t="shared" si="17"/>
        <v>0.88472222221753327</v>
      </c>
      <c r="M522" s="166">
        <f>NETWORKDAYS.INTL(DATE(YEAR(H522),MONTH(I522),DAY(H522)),DATE(YEAR(I522),MONTH(I522),DAY(I522)),1,LISTAFERIADOS!$B$2:$B$194)</f>
        <v>2</v>
      </c>
      <c r="N522" s="170" t="str">
        <f>CONCATENATE(HOUR(Tabela132[[#This Row],[DATA INICIO]]),":",MINUTE(Tabela132[[#This Row],[DATA INICIO]]))</f>
        <v>16:54</v>
      </c>
      <c r="P522"/>
    </row>
    <row r="523" spans="1:16" ht="25.5" customHeight="1" x14ac:dyDescent="0.25">
      <c r="A523" s="6" t="s">
        <v>278</v>
      </c>
      <c r="B523" s="33" t="s">
        <v>393</v>
      </c>
      <c r="C523" s="34" t="s">
        <v>270</v>
      </c>
      <c r="D523" s="66" t="s">
        <v>1205</v>
      </c>
      <c r="E523" s="66" t="str">
        <f>CONCATENATE(Tabela132[[#This Row],[TRAMITE_SETOR]],"_Atualiz")</f>
        <v>SECADM_Atualiz</v>
      </c>
      <c r="F523" s="35" t="s">
        <v>907</v>
      </c>
      <c r="G523" s="35"/>
      <c r="H523" s="36">
        <v>41710.588888888888</v>
      </c>
      <c r="I523" s="36">
        <v>41710.681250000001</v>
      </c>
      <c r="J523" s="1" t="s">
        <v>369</v>
      </c>
      <c r="K523" s="37">
        <f t="shared" si="16"/>
        <v>9.2361111113859806E-2</v>
      </c>
      <c r="L523" s="38">
        <f t="shared" si="17"/>
        <v>9.2361111113859806E-2</v>
      </c>
      <c r="M523" s="166">
        <f>NETWORKDAYS.INTL(DATE(YEAR(H523),MONTH(I523),DAY(H523)),DATE(YEAR(I523),MONTH(I523),DAY(I523)),1,LISTAFERIADOS!$B$2:$B$194)</f>
        <v>1</v>
      </c>
      <c r="N523" s="170" t="str">
        <f>CONCATENATE(HOUR(Tabela132[[#This Row],[DATA INICIO]]),":",MINUTE(Tabela132[[#This Row],[DATA INICIO]]))</f>
        <v>14:8</v>
      </c>
      <c r="P523"/>
    </row>
    <row r="524" spans="1:16" ht="25.5" customHeight="1" x14ac:dyDescent="0.25">
      <c r="A524" s="6" t="s">
        <v>278</v>
      </c>
      <c r="B524" s="33" t="s">
        <v>393</v>
      </c>
      <c r="C524" s="34" t="s">
        <v>270</v>
      </c>
      <c r="D524" s="66" t="s">
        <v>1209</v>
      </c>
      <c r="E524" s="66" t="str">
        <f>CONCATENATE(Tabela132[[#This Row],[TRAMITE_SETOR]],"_Atualiz")</f>
        <v>CLC_Atualiz</v>
      </c>
      <c r="F524" s="35" t="s">
        <v>911</v>
      </c>
      <c r="G524" s="35"/>
      <c r="H524" s="36">
        <v>41710.681250000001</v>
      </c>
      <c r="I524" s="36">
        <v>41711.611111111109</v>
      </c>
      <c r="J524" s="1" t="s">
        <v>370</v>
      </c>
      <c r="K524" s="37">
        <f t="shared" si="16"/>
        <v>0.92986111110803904</v>
      </c>
      <c r="L524" s="38">
        <f t="shared" si="17"/>
        <v>0.92986111110803904</v>
      </c>
      <c r="M524" s="166">
        <f>NETWORKDAYS.INTL(DATE(YEAR(H524),MONTH(I524),DAY(H524)),DATE(YEAR(I524),MONTH(I524),DAY(I524)),1,LISTAFERIADOS!$B$2:$B$194)</f>
        <v>2</v>
      </c>
      <c r="N524" s="170" t="str">
        <f>CONCATENATE(HOUR(Tabela132[[#This Row],[DATA INICIO]]),":",MINUTE(Tabela132[[#This Row],[DATA INICIO]]))</f>
        <v>16:21</v>
      </c>
      <c r="P524"/>
    </row>
    <row r="525" spans="1:16" ht="25.5" customHeight="1" x14ac:dyDescent="0.25">
      <c r="A525" s="6" t="s">
        <v>278</v>
      </c>
      <c r="B525" s="33" t="s">
        <v>393</v>
      </c>
      <c r="C525" s="34" t="s">
        <v>270</v>
      </c>
      <c r="D525" s="66" t="s">
        <v>1210</v>
      </c>
      <c r="E525" s="66" t="str">
        <f>CONCATENATE(Tabela132[[#This Row],[TRAMITE_SETOR]],"_Atualiz")</f>
        <v>SC_Atualiz</v>
      </c>
      <c r="F525" s="35" t="s">
        <v>912</v>
      </c>
      <c r="G525" s="35"/>
      <c r="H525" s="36">
        <v>41711.611111111109</v>
      </c>
      <c r="I525" s="36">
        <v>41766.634722222225</v>
      </c>
      <c r="J525" s="1" t="s">
        <v>163</v>
      </c>
      <c r="K525" s="37">
        <f t="shared" si="16"/>
        <v>55.023611111115315</v>
      </c>
      <c r="L525" s="38">
        <f t="shared" si="17"/>
        <v>55.023611111115315</v>
      </c>
      <c r="M525" s="166">
        <f>NETWORKDAYS.INTL(DATE(YEAR(H525),MONTH(I525),DAY(H525)),DATE(YEAR(I525),MONTH(I525),DAY(I525)),1,LISTAFERIADOS!$B$2:$B$194)</f>
        <v>-5</v>
      </c>
      <c r="N525" s="170" t="str">
        <f>CONCATENATE(HOUR(Tabela132[[#This Row],[DATA INICIO]]),":",MINUTE(Tabela132[[#This Row],[DATA INICIO]]))</f>
        <v>14:40</v>
      </c>
      <c r="P525"/>
    </row>
    <row r="526" spans="1:16" ht="25.5" customHeight="1" x14ac:dyDescent="0.25">
      <c r="A526" s="6" t="s">
        <v>278</v>
      </c>
      <c r="B526" s="33" t="s">
        <v>393</v>
      </c>
      <c r="C526" s="34" t="s">
        <v>270</v>
      </c>
      <c r="D526" s="66" t="s">
        <v>1209</v>
      </c>
      <c r="E526" s="66" t="str">
        <f>CONCATENATE(Tabela132[[#This Row],[TRAMITE_SETOR]],"_Atualiz")</f>
        <v>CLC_Atualiz</v>
      </c>
      <c r="F526" s="35" t="s">
        <v>911</v>
      </c>
      <c r="G526" s="35"/>
      <c r="H526" s="36">
        <v>41766.634722222225</v>
      </c>
      <c r="I526" s="36">
        <v>41766.729861111111</v>
      </c>
      <c r="J526" s="1" t="s">
        <v>320</v>
      </c>
      <c r="K526" s="37">
        <f t="shared" si="16"/>
        <v>9.5138888886140194E-2</v>
      </c>
      <c r="L526" s="38">
        <f t="shared" si="17"/>
        <v>9.5138888886140194E-2</v>
      </c>
      <c r="M526" s="166">
        <f>NETWORKDAYS.INTL(DATE(YEAR(H526),MONTH(I526),DAY(H526)),DATE(YEAR(I526),MONTH(I526),DAY(I526)),1,LISTAFERIADOS!$B$2:$B$194)</f>
        <v>1</v>
      </c>
      <c r="N526" s="170" t="str">
        <f>CONCATENATE(HOUR(Tabela132[[#This Row],[DATA INICIO]]),":",MINUTE(Tabela132[[#This Row],[DATA INICIO]]))</f>
        <v>15:14</v>
      </c>
      <c r="P526"/>
    </row>
    <row r="527" spans="1:16" ht="25.5" customHeight="1" x14ac:dyDescent="0.25">
      <c r="A527" s="6" t="s">
        <v>278</v>
      </c>
      <c r="B527" s="33" t="s">
        <v>393</v>
      </c>
      <c r="C527" s="34" t="s">
        <v>270</v>
      </c>
      <c r="D527" s="66" t="s">
        <v>1206</v>
      </c>
      <c r="E527" s="66" t="str">
        <f>CONCATENATE(Tabela132[[#This Row],[TRAMITE_SETOR]],"_Atualiz")</f>
        <v>SPO_Atualiz</v>
      </c>
      <c r="F527" s="35" t="s">
        <v>908</v>
      </c>
      <c r="G527" s="35"/>
      <c r="H527" s="36">
        <v>41766.729861111111</v>
      </c>
      <c r="I527" s="36">
        <v>41767.723611111112</v>
      </c>
      <c r="J527" s="1" t="s">
        <v>284</v>
      </c>
      <c r="K527" s="37">
        <f t="shared" si="16"/>
        <v>0.99375000000145519</v>
      </c>
      <c r="L527" s="38">
        <f t="shared" si="17"/>
        <v>0.99375000000145519</v>
      </c>
      <c r="M527" s="166">
        <f>NETWORKDAYS.INTL(DATE(YEAR(H527),MONTH(I527),DAY(H527)),DATE(YEAR(I527),MONTH(I527),DAY(I527)),1,LISTAFERIADOS!$B$2:$B$194)</f>
        <v>2</v>
      </c>
      <c r="N527" s="170" t="str">
        <f>CONCATENATE(HOUR(Tabela132[[#This Row],[DATA INICIO]]),":",MINUTE(Tabela132[[#This Row],[DATA INICIO]]))</f>
        <v>17:31</v>
      </c>
      <c r="P527"/>
    </row>
    <row r="528" spans="1:16" ht="25.5" customHeight="1" x14ac:dyDescent="0.25">
      <c r="A528" s="6" t="s">
        <v>278</v>
      </c>
      <c r="B528" s="33" t="s">
        <v>393</v>
      </c>
      <c r="C528" s="34" t="s">
        <v>270</v>
      </c>
      <c r="D528" s="66" t="s">
        <v>1244</v>
      </c>
      <c r="E528" s="66" t="str">
        <f>CONCATENATE(Tabela132[[#This Row],[TRAMITE_SETOR]],"_Atualiz")</f>
        <v>COBRAS_Atualiz</v>
      </c>
      <c r="F528" s="35" t="s">
        <v>934</v>
      </c>
      <c r="G528" s="35"/>
      <c r="H528" s="36">
        <v>41767.723611111112</v>
      </c>
      <c r="I528" s="36">
        <v>41771.643750000003</v>
      </c>
      <c r="J528" s="1" t="s">
        <v>26</v>
      </c>
      <c r="K528" s="37">
        <f t="shared" si="16"/>
        <v>3.9201388888905058</v>
      </c>
      <c r="L528" s="38">
        <f t="shared" si="17"/>
        <v>3.9201388888905058</v>
      </c>
      <c r="M528" s="166">
        <f>NETWORKDAYS.INTL(DATE(YEAR(H528),MONTH(I528),DAY(H528)),DATE(YEAR(I528),MONTH(I528),DAY(I528)),1,LISTAFERIADOS!$B$2:$B$194)</f>
        <v>3</v>
      </c>
      <c r="N528" s="170" t="str">
        <f>CONCATENATE(HOUR(Tabela132[[#This Row],[DATA INICIO]]),":",MINUTE(Tabela132[[#This Row],[DATA INICIO]]))</f>
        <v>17:22</v>
      </c>
      <c r="P528"/>
    </row>
    <row r="529" spans="1:16" ht="25.5" customHeight="1" x14ac:dyDescent="0.25">
      <c r="A529" s="6" t="s">
        <v>278</v>
      </c>
      <c r="B529" s="33" t="s">
        <v>393</v>
      </c>
      <c r="C529" s="34" t="s">
        <v>270</v>
      </c>
      <c r="D529" s="66" t="s">
        <v>1206</v>
      </c>
      <c r="E529" s="66" t="str">
        <f>CONCATENATE(Tabela132[[#This Row],[TRAMITE_SETOR]],"_Atualiz")</f>
        <v>SPO_Atualiz</v>
      </c>
      <c r="F529" s="35" t="s">
        <v>908</v>
      </c>
      <c r="G529" s="35"/>
      <c r="H529" s="36">
        <v>41771.643750000003</v>
      </c>
      <c r="I529" s="36">
        <v>41771.776388888888</v>
      </c>
      <c r="J529" s="1" t="s">
        <v>371</v>
      </c>
      <c r="K529" s="37">
        <f t="shared" si="16"/>
        <v>0.132638888884685</v>
      </c>
      <c r="L529" s="38">
        <f t="shared" si="17"/>
        <v>0.132638888884685</v>
      </c>
      <c r="M529" s="166">
        <f>NETWORKDAYS.INTL(DATE(YEAR(H529),MONTH(I529),DAY(H529)),DATE(YEAR(I529),MONTH(I529),DAY(I529)),1,LISTAFERIADOS!$B$2:$B$194)</f>
        <v>1</v>
      </c>
      <c r="N529" s="170" t="str">
        <f>CONCATENATE(HOUR(Tabela132[[#This Row],[DATA INICIO]]),":",MINUTE(Tabela132[[#This Row],[DATA INICIO]]))</f>
        <v>15:27</v>
      </c>
      <c r="P529"/>
    </row>
    <row r="530" spans="1:16" ht="25.5" customHeight="1" x14ac:dyDescent="0.25">
      <c r="A530" s="6" t="s">
        <v>278</v>
      </c>
      <c r="B530" s="33" t="s">
        <v>393</v>
      </c>
      <c r="C530" s="34" t="s">
        <v>270</v>
      </c>
      <c r="D530" s="66" t="s">
        <v>1207</v>
      </c>
      <c r="E530" s="66" t="str">
        <f>CONCATENATE(Tabela132[[#This Row],[TRAMITE_SETOR]],"_Atualiz")</f>
        <v>CO_Atualiz</v>
      </c>
      <c r="F530" s="35" t="s">
        <v>909</v>
      </c>
      <c r="G530" s="35"/>
      <c r="H530" s="36">
        <v>41771.776388888888</v>
      </c>
      <c r="I530" s="36">
        <v>41771.793749999997</v>
      </c>
      <c r="J530" s="1" t="s">
        <v>27</v>
      </c>
      <c r="K530" s="37">
        <f t="shared" si="16"/>
        <v>1.7361111109494232E-2</v>
      </c>
      <c r="L530" s="38">
        <f t="shared" si="17"/>
        <v>1.7361111109494232E-2</v>
      </c>
      <c r="M530" s="166">
        <f>NETWORKDAYS.INTL(DATE(YEAR(H530),MONTH(I530),DAY(H530)),DATE(YEAR(I530),MONTH(I530),DAY(I530)),1,LISTAFERIADOS!$B$2:$B$194)</f>
        <v>1</v>
      </c>
      <c r="N530" s="170" t="str">
        <f>CONCATENATE(HOUR(Tabela132[[#This Row],[DATA INICIO]]),":",MINUTE(Tabela132[[#This Row],[DATA INICIO]]))</f>
        <v>18:38</v>
      </c>
      <c r="P530"/>
    </row>
    <row r="531" spans="1:16" ht="25.5" customHeight="1" x14ac:dyDescent="0.25">
      <c r="A531" s="6" t="s">
        <v>278</v>
      </c>
      <c r="B531" s="33" t="s">
        <v>393</v>
      </c>
      <c r="C531" s="34" t="s">
        <v>270</v>
      </c>
      <c r="D531" s="66" t="s">
        <v>1208</v>
      </c>
      <c r="E531" s="66" t="str">
        <f>CONCATENATE(Tabela132[[#This Row],[TRAMITE_SETOR]],"_Atualiz")</f>
        <v>SECOFC_Atualiz</v>
      </c>
      <c r="F531" s="35" t="s">
        <v>910</v>
      </c>
      <c r="G531" s="35"/>
      <c r="H531" s="36">
        <v>41771.793749999997</v>
      </c>
      <c r="I531" s="36">
        <v>41771.857638888891</v>
      </c>
      <c r="J531" s="1" t="s">
        <v>344</v>
      </c>
      <c r="K531" s="37">
        <f t="shared" si="16"/>
        <v>6.3888888893416151E-2</v>
      </c>
      <c r="L531" s="38">
        <f t="shared" si="17"/>
        <v>6.3888888893416151E-2</v>
      </c>
      <c r="M531" s="166">
        <f>NETWORKDAYS.INTL(DATE(YEAR(H531),MONTH(I531),DAY(H531)),DATE(YEAR(I531),MONTH(I531),DAY(I531)),1,LISTAFERIADOS!$B$2:$B$194)</f>
        <v>1</v>
      </c>
      <c r="N531" s="170" t="str">
        <f>CONCATENATE(HOUR(Tabela132[[#This Row],[DATA INICIO]]),":",MINUTE(Tabela132[[#This Row],[DATA INICIO]]))</f>
        <v>19:3</v>
      </c>
      <c r="P531"/>
    </row>
    <row r="532" spans="1:16" ht="25.5" customHeight="1" x14ac:dyDescent="0.25">
      <c r="A532" s="6" t="s">
        <v>278</v>
      </c>
      <c r="B532" s="33" t="s">
        <v>393</v>
      </c>
      <c r="C532" s="34" t="s">
        <v>270</v>
      </c>
      <c r="D532" s="66" t="s">
        <v>1209</v>
      </c>
      <c r="E532" s="66" t="str">
        <f>CONCATENATE(Tabela132[[#This Row],[TRAMITE_SETOR]],"_Atualiz")</f>
        <v>CLC_Atualiz</v>
      </c>
      <c r="F532" s="35" t="s">
        <v>911</v>
      </c>
      <c r="G532" s="35"/>
      <c r="H532" s="36">
        <v>41771.857638888891</v>
      </c>
      <c r="I532" s="36">
        <v>41773.601388888892</v>
      </c>
      <c r="J532" s="1" t="s">
        <v>372</v>
      </c>
      <c r="K532" s="37">
        <f t="shared" si="16"/>
        <v>1.7437500000014552</v>
      </c>
      <c r="L532" s="38">
        <f t="shared" si="17"/>
        <v>1.7437500000014552</v>
      </c>
      <c r="M532" s="166">
        <f>NETWORKDAYS.INTL(DATE(YEAR(H532),MONTH(I532),DAY(H532)),DATE(YEAR(I532),MONTH(I532),DAY(I532)),1,LISTAFERIADOS!$B$2:$B$194)</f>
        <v>3</v>
      </c>
      <c r="N532" s="170" t="str">
        <f>CONCATENATE(HOUR(Tabela132[[#This Row],[DATA INICIO]]),":",MINUTE(Tabela132[[#This Row],[DATA INICIO]]))</f>
        <v>20:35</v>
      </c>
      <c r="P532"/>
    </row>
    <row r="533" spans="1:16" ht="25.5" customHeight="1" x14ac:dyDescent="0.25">
      <c r="A533" s="6" t="s">
        <v>278</v>
      </c>
      <c r="B533" s="33" t="s">
        <v>393</v>
      </c>
      <c r="C533" s="34" t="s">
        <v>270</v>
      </c>
      <c r="D533" s="66" t="s">
        <v>1210</v>
      </c>
      <c r="E533" s="66" t="str">
        <f>CONCATENATE(Tabela132[[#This Row],[TRAMITE_SETOR]],"_Atualiz")</f>
        <v>SC_Atualiz</v>
      </c>
      <c r="F533" s="35" t="s">
        <v>912</v>
      </c>
      <c r="G533" s="35"/>
      <c r="H533" s="36">
        <v>41773.601388888892</v>
      </c>
      <c r="I533" s="36">
        <v>41775.838194444441</v>
      </c>
      <c r="J533" s="1" t="s">
        <v>285</v>
      </c>
      <c r="K533" s="37">
        <f t="shared" si="16"/>
        <v>2.2368055555489263</v>
      </c>
      <c r="L533" s="38">
        <f t="shared" si="17"/>
        <v>2.2368055555489263</v>
      </c>
      <c r="M533" s="166">
        <f>NETWORKDAYS.INTL(DATE(YEAR(H533),MONTH(I533),DAY(H533)),DATE(YEAR(I533),MONTH(I533),DAY(I533)),1,LISTAFERIADOS!$B$2:$B$194)</f>
        <v>3</v>
      </c>
      <c r="N533" s="170" t="str">
        <f>CONCATENATE(HOUR(Tabela132[[#This Row],[DATA INICIO]]),":",MINUTE(Tabela132[[#This Row],[DATA INICIO]]))</f>
        <v>14:26</v>
      </c>
      <c r="P533"/>
    </row>
    <row r="534" spans="1:16" ht="25.5" customHeight="1" x14ac:dyDescent="0.25">
      <c r="A534" s="6" t="s">
        <v>278</v>
      </c>
      <c r="B534" s="33" t="s">
        <v>393</v>
      </c>
      <c r="C534" s="34" t="s">
        <v>270</v>
      </c>
      <c r="D534" s="66" t="s">
        <v>1209</v>
      </c>
      <c r="E534" s="66" t="str">
        <f>CONCATENATE(Tabela132[[#This Row],[TRAMITE_SETOR]],"_Atualiz")</f>
        <v>CLC_Atualiz</v>
      </c>
      <c r="F534" s="35" t="s">
        <v>911</v>
      </c>
      <c r="G534" s="35"/>
      <c r="H534" s="36">
        <v>41775.838194444441</v>
      </c>
      <c r="I534" s="36">
        <v>41778.652083333334</v>
      </c>
      <c r="J534" s="1" t="s">
        <v>373</v>
      </c>
      <c r="K534" s="37">
        <f t="shared" si="16"/>
        <v>2.8138888888934162</v>
      </c>
      <c r="L534" s="38">
        <f t="shared" si="17"/>
        <v>2.8138888888934162</v>
      </c>
      <c r="M534" s="166">
        <f>NETWORKDAYS.INTL(DATE(YEAR(H534),MONTH(I534),DAY(H534)),DATE(YEAR(I534),MONTH(I534),DAY(I534)),1,LISTAFERIADOS!$B$2:$B$194)</f>
        <v>2</v>
      </c>
      <c r="N534" s="170" t="str">
        <f>CONCATENATE(HOUR(Tabela132[[#This Row],[DATA INICIO]]),":",MINUTE(Tabela132[[#This Row],[DATA INICIO]]))</f>
        <v>20:7</v>
      </c>
      <c r="P534"/>
    </row>
    <row r="535" spans="1:16" ht="25.5" customHeight="1" x14ac:dyDescent="0.25">
      <c r="A535" s="6" t="s">
        <v>278</v>
      </c>
      <c r="B535" s="33" t="s">
        <v>393</v>
      </c>
      <c r="C535" s="34" t="s">
        <v>270</v>
      </c>
      <c r="D535" s="66" t="s">
        <v>1205</v>
      </c>
      <c r="E535" s="66" t="str">
        <f>CONCATENATE(Tabela132[[#This Row],[TRAMITE_SETOR]],"_Atualiz")</f>
        <v>SECADM_Atualiz</v>
      </c>
      <c r="F535" s="35" t="s">
        <v>907</v>
      </c>
      <c r="G535" s="35"/>
      <c r="H535" s="36">
        <v>41778.652083333334</v>
      </c>
      <c r="I535" s="36">
        <v>41778.695833333331</v>
      </c>
      <c r="J535" s="1" t="s">
        <v>374</v>
      </c>
      <c r="K535" s="37">
        <f t="shared" si="16"/>
        <v>4.3749999997089617E-2</v>
      </c>
      <c r="L535" s="38">
        <f t="shared" si="17"/>
        <v>4.3749999997089617E-2</v>
      </c>
      <c r="M535" s="166">
        <f>NETWORKDAYS.INTL(DATE(YEAR(H535),MONTH(I535),DAY(H535)),DATE(YEAR(I535),MONTH(I535),DAY(I535)),1,LISTAFERIADOS!$B$2:$B$194)</f>
        <v>1</v>
      </c>
      <c r="N535" s="170" t="str">
        <f>CONCATENATE(HOUR(Tabela132[[#This Row],[DATA INICIO]]),":",MINUTE(Tabela132[[#This Row],[DATA INICIO]]))</f>
        <v>15:39</v>
      </c>
      <c r="P535"/>
    </row>
    <row r="536" spans="1:16" ht="25.5" customHeight="1" x14ac:dyDescent="0.25">
      <c r="A536" s="6" t="s">
        <v>278</v>
      </c>
      <c r="B536" s="33" t="s">
        <v>393</v>
      </c>
      <c r="C536" s="34" t="s">
        <v>270</v>
      </c>
      <c r="D536" s="66" t="s">
        <v>1209</v>
      </c>
      <c r="E536" s="66" t="str">
        <f>CONCATENATE(Tabela132[[#This Row],[TRAMITE_SETOR]],"_Atualiz")</f>
        <v>CLC_Atualiz</v>
      </c>
      <c r="F536" s="35" t="s">
        <v>911</v>
      </c>
      <c r="G536" s="35"/>
      <c r="H536" s="36">
        <v>41778.695833333331</v>
      </c>
      <c r="I536" s="36">
        <v>41779.635416666664</v>
      </c>
      <c r="J536" s="1" t="s">
        <v>375</v>
      </c>
      <c r="K536" s="37">
        <f t="shared" si="16"/>
        <v>0.93958333333284827</v>
      </c>
      <c r="L536" s="38">
        <f t="shared" si="17"/>
        <v>0.93958333333284827</v>
      </c>
      <c r="M536" s="166">
        <f>NETWORKDAYS.INTL(DATE(YEAR(H536),MONTH(I536),DAY(H536)),DATE(YEAR(I536),MONTH(I536),DAY(I536)),1,LISTAFERIADOS!$B$2:$B$194)</f>
        <v>2</v>
      </c>
      <c r="N536" s="170" t="str">
        <f>CONCATENATE(HOUR(Tabela132[[#This Row],[DATA INICIO]]),":",MINUTE(Tabela132[[#This Row],[DATA INICIO]]))</f>
        <v>16:42</v>
      </c>
      <c r="P536"/>
    </row>
    <row r="537" spans="1:16" ht="25.5" customHeight="1" x14ac:dyDescent="0.25">
      <c r="A537" s="6" t="s">
        <v>278</v>
      </c>
      <c r="B537" s="33" t="s">
        <v>393</v>
      </c>
      <c r="C537" s="34" t="s">
        <v>270</v>
      </c>
      <c r="D537" s="66" t="s">
        <v>1230</v>
      </c>
      <c r="E537" s="66" t="str">
        <f>CONCATENATE(Tabela132[[#This Row],[TRAMITE_SETOR]],"_Atualiz")</f>
        <v>SLIC_Atualiz</v>
      </c>
      <c r="F537" s="35" t="s">
        <v>927</v>
      </c>
      <c r="G537" s="35"/>
      <c r="H537" s="36">
        <v>41779.635416666664</v>
      </c>
      <c r="I537" s="36">
        <v>41787.743750000001</v>
      </c>
      <c r="J537" s="1" t="s">
        <v>288</v>
      </c>
      <c r="K537" s="37">
        <f t="shared" si="16"/>
        <v>8.1083333333372138</v>
      </c>
      <c r="L537" s="38">
        <f t="shared" si="17"/>
        <v>8.1083333333372138</v>
      </c>
      <c r="M537" s="166">
        <f>NETWORKDAYS.INTL(DATE(YEAR(H537),MONTH(I537),DAY(H537)),DATE(YEAR(I537),MONTH(I537),DAY(I537)),1,LISTAFERIADOS!$B$2:$B$194)</f>
        <v>7</v>
      </c>
      <c r="N537" s="170" t="str">
        <f>CONCATENATE(HOUR(Tabela132[[#This Row],[DATA INICIO]]),":",MINUTE(Tabela132[[#This Row],[DATA INICIO]]))</f>
        <v>15:15</v>
      </c>
      <c r="P537"/>
    </row>
    <row r="538" spans="1:16" ht="25.5" customHeight="1" x14ac:dyDescent="0.25">
      <c r="A538" s="6" t="s">
        <v>278</v>
      </c>
      <c r="B538" s="33" t="s">
        <v>393</v>
      </c>
      <c r="C538" s="34" t="s">
        <v>270</v>
      </c>
      <c r="D538" s="66" t="s">
        <v>1211</v>
      </c>
      <c r="E538" s="66" t="str">
        <f>CONCATENATE(Tabela132[[#This Row],[TRAMITE_SETOR]],"_Atualiz")</f>
        <v>SCON_Atualiz</v>
      </c>
      <c r="F538" s="35" t="s">
        <v>913</v>
      </c>
      <c r="G538" s="35"/>
      <c r="H538" s="36">
        <v>41787.743750000001</v>
      </c>
      <c r="I538" s="36">
        <v>41793.69027777778</v>
      </c>
      <c r="J538" s="1" t="s">
        <v>376</v>
      </c>
      <c r="K538" s="37">
        <f t="shared" si="16"/>
        <v>5.9465277777781012</v>
      </c>
      <c r="L538" s="38">
        <f t="shared" si="17"/>
        <v>5.9465277777781012</v>
      </c>
      <c r="M538" s="166">
        <f>NETWORKDAYS.INTL(DATE(YEAR(H538),MONTH(I538),DAY(H538)),DATE(YEAR(I538),MONTH(I538),DAY(I538)),1,LISTAFERIADOS!$B$2:$B$194)</f>
        <v>-17</v>
      </c>
      <c r="N538" s="170" t="str">
        <f>CONCATENATE(HOUR(Tabela132[[#This Row],[DATA INICIO]]),":",MINUTE(Tabela132[[#This Row],[DATA INICIO]]))</f>
        <v>17:51</v>
      </c>
      <c r="P538"/>
    </row>
    <row r="539" spans="1:16" ht="25.5" customHeight="1" x14ac:dyDescent="0.25">
      <c r="A539" s="6" t="s">
        <v>278</v>
      </c>
      <c r="B539" s="33" t="s">
        <v>393</v>
      </c>
      <c r="C539" s="34" t="s">
        <v>270</v>
      </c>
      <c r="D539" s="66" t="s">
        <v>1243</v>
      </c>
      <c r="E539" s="66" t="str">
        <f>CONCATENATE(Tabela132[[#This Row],[TRAMITE_SETOR]],"_Atualiz")</f>
        <v>SAPRE_Atualiz</v>
      </c>
      <c r="F539" s="35" t="s">
        <v>272</v>
      </c>
      <c r="G539" s="90" t="s">
        <v>1105</v>
      </c>
      <c r="H539" s="36">
        <v>41793.69027777778</v>
      </c>
      <c r="I539" s="36">
        <v>41793.695138888892</v>
      </c>
      <c r="J539" s="1" t="s">
        <v>202</v>
      </c>
      <c r="K539" s="37">
        <f t="shared" si="16"/>
        <v>4.8611111124046147E-3</v>
      </c>
      <c r="L539" s="38">
        <f t="shared" si="17"/>
        <v>4.8611111124046147E-3</v>
      </c>
      <c r="M539" s="166">
        <f>NETWORKDAYS.INTL(DATE(YEAR(H539),MONTH(I539),DAY(H539)),DATE(YEAR(I539),MONTH(I539),DAY(I539)),1,LISTAFERIADOS!$B$2:$B$194)</f>
        <v>1</v>
      </c>
      <c r="N539" s="170" t="str">
        <f>CONCATENATE(HOUR(Tabela132[[#This Row],[DATA INICIO]]),":",MINUTE(Tabela132[[#This Row],[DATA INICIO]]))</f>
        <v>16:34</v>
      </c>
      <c r="P539"/>
    </row>
    <row r="540" spans="1:16" ht="25.5" customHeight="1" x14ac:dyDescent="0.25">
      <c r="A540" s="6" t="s">
        <v>278</v>
      </c>
      <c r="B540" s="33" t="s">
        <v>393</v>
      </c>
      <c r="C540" s="34" t="s">
        <v>270</v>
      </c>
      <c r="D540" s="66" t="s">
        <v>1206</v>
      </c>
      <c r="E540" s="66" t="str">
        <f>CONCATENATE(Tabela132[[#This Row],[TRAMITE_SETOR]],"_Atualiz")</f>
        <v>SPO_Atualiz</v>
      </c>
      <c r="F540" s="35" t="s">
        <v>908</v>
      </c>
      <c r="G540" s="35"/>
      <c r="H540" s="36">
        <v>41793.695138888892</v>
      </c>
      <c r="I540" s="36">
        <v>41793.759027777778</v>
      </c>
      <c r="J540" s="1" t="s">
        <v>377</v>
      </c>
      <c r="K540" s="37">
        <f t="shared" si="16"/>
        <v>6.3888888886140194E-2</v>
      </c>
      <c r="L540" s="38">
        <f t="shared" si="17"/>
        <v>6.3888888886140194E-2</v>
      </c>
      <c r="M540" s="166">
        <f>NETWORKDAYS.INTL(DATE(YEAR(H540),MONTH(I540),DAY(H540)),DATE(YEAR(I540),MONTH(I540),DAY(I540)),1,LISTAFERIADOS!$B$2:$B$194)</f>
        <v>1</v>
      </c>
      <c r="N540" s="170" t="str">
        <f>CONCATENATE(HOUR(Tabela132[[#This Row],[DATA INICIO]]),":",MINUTE(Tabela132[[#This Row],[DATA INICIO]]))</f>
        <v>16:41</v>
      </c>
      <c r="P540"/>
    </row>
    <row r="541" spans="1:16" ht="25.5" customHeight="1" x14ac:dyDescent="0.25">
      <c r="A541" s="6" t="s">
        <v>278</v>
      </c>
      <c r="B541" s="33" t="s">
        <v>393</v>
      </c>
      <c r="C541" s="34" t="s">
        <v>270</v>
      </c>
      <c r="D541" s="66" t="s">
        <v>1207</v>
      </c>
      <c r="E541" s="66" t="str">
        <f>CONCATENATE(Tabela132[[#This Row],[TRAMITE_SETOR]],"_Atualiz")</f>
        <v>CO_Atualiz</v>
      </c>
      <c r="F541" s="35" t="s">
        <v>909</v>
      </c>
      <c r="G541" s="35"/>
      <c r="H541" s="36">
        <v>41793.759027777778</v>
      </c>
      <c r="I541" s="36">
        <v>41793.785416666666</v>
      </c>
      <c r="J541" s="1" t="s">
        <v>378</v>
      </c>
      <c r="K541" s="37">
        <f t="shared" si="16"/>
        <v>2.6388888887595385E-2</v>
      </c>
      <c r="L541" s="38">
        <f t="shared" si="17"/>
        <v>2.6388888887595385E-2</v>
      </c>
      <c r="M541" s="166">
        <f>NETWORKDAYS.INTL(DATE(YEAR(H541),MONTH(I541),DAY(H541)),DATE(YEAR(I541),MONTH(I541),DAY(I541)),1,LISTAFERIADOS!$B$2:$B$194)</f>
        <v>1</v>
      </c>
      <c r="N541" s="170" t="str">
        <f>CONCATENATE(HOUR(Tabela132[[#This Row],[DATA INICIO]]),":",MINUTE(Tabela132[[#This Row],[DATA INICIO]]))</f>
        <v>18:13</v>
      </c>
      <c r="P541"/>
    </row>
    <row r="542" spans="1:16" ht="25.5" customHeight="1" x14ac:dyDescent="0.25">
      <c r="A542" s="6" t="s">
        <v>278</v>
      </c>
      <c r="B542" s="33" t="s">
        <v>393</v>
      </c>
      <c r="C542" s="34" t="s">
        <v>270</v>
      </c>
      <c r="D542" s="66" t="s">
        <v>1208</v>
      </c>
      <c r="E542" s="66" t="str">
        <f>CONCATENATE(Tabela132[[#This Row],[TRAMITE_SETOR]],"_Atualiz")</f>
        <v>SECOFC_Atualiz</v>
      </c>
      <c r="F542" s="35" t="s">
        <v>910</v>
      </c>
      <c r="G542" s="35"/>
      <c r="H542" s="36">
        <v>41793.785416666666</v>
      </c>
      <c r="I542" s="36">
        <v>41794.576388888891</v>
      </c>
      <c r="J542" s="1" t="s">
        <v>379</v>
      </c>
      <c r="K542" s="37">
        <f t="shared" si="16"/>
        <v>0.79097222222480923</v>
      </c>
      <c r="L542" s="38">
        <f t="shared" si="17"/>
        <v>0.79097222222480923</v>
      </c>
      <c r="M542" s="166">
        <f>NETWORKDAYS.INTL(DATE(YEAR(H542),MONTH(I542),DAY(H542)),DATE(YEAR(I542),MONTH(I542),DAY(I542)),1,LISTAFERIADOS!$B$2:$B$194)</f>
        <v>2</v>
      </c>
      <c r="N542" s="170" t="str">
        <f>CONCATENATE(HOUR(Tabela132[[#This Row],[DATA INICIO]]),":",MINUTE(Tabela132[[#This Row],[DATA INICIO]]))</f>
        <v>18:51</v>
      </c>
      <c r="P542"/>
    </row>
    <row r="543" spans="1:16" ht="25.5" customHeight="1" x14ac:dyDescent="0.25">
      <c r="A543" s="6" t="s">
        <v>278</v>
      </c>
      <c r="B543" s="33" t="s">
        <v>393</v>
      </c>
      <c r="C543" s="34" t="s">
        <v>270</v>
      </c>
      <c r="D543" s="66" t="s">
        <v>1209</v>
      </c>
      <c r="E543" s="66" t="str">
        <f>CONCATENATE(Tabela132[[#This Row],[TRAMITE_SETOR]],"_Atualiz")</f>
        <v>CLC_Atualiz</v>
      </c>
      <c r="F543" s="35" t="s">
        <v>911</v>
      </c>
      <c r="G543" s="35"/>
      <c r="H543" s="36">
        <v>41794.576388888891</v>
      </c>
      <c r="I543" s="36">
        <v>41794.606249999997</v>
      </c>
      <c r="J543" s="1" t="s">
        <v>380</v>
      </c>
      <c r="K543" s="37">
        <f t="shared" si="16"/>
        <v>2.9861111106583849E-2</v>
      </c>
      <c r="L543" s="38">
        <f t="shared" si="17"/>
        <v>2.9861111106583849E-2</v>
      </c>
      <c r="M543" s="166">
        <f>NETWORKDAYS.INTL(DATE(YEAR(H543),MONTH(I543),DAY(H543)),DATE(YEAR(I543),MONTH(I543),DAY(I543)),1,LISTAFERIADOS!$B$2:$B$194)</f>
        <v>1</v>
      </c>
      <c r="N543" s="170" t="str">
        <f>CONCATENATE(HOUR(Tabela132[[#This Row],[DATA INICIO]]),":",MINUTE(Tabela132[[#This Row],[DATA INICIO]]))</f>
        <v>13:50</v>
      </c>
      <c r="P543"/>
    </row>
    <row r="544" spans="1:16" ht="25.5" customHeight="1" x14ac:dyDescent="0.25">
      <c r="A544" s="6" t="s">
        <v>278</v>
      </c>
      <c r="B544" s="33" t="s">
        <v>393</v>
      </c>
      <c r="C544" s="34" t="s">
        <v>270</v>
      </c>
      <c r="D544" s="66" t="s">
        <v>1243</v>
      </c>
      <c r="E544" s="66" t="str">
        <f>CONCATENATE(Tabela132[[#This Row],[TRAMITE_SETOR]],"_Atualiz")</f>
        <v>SAPRE_Atualiz</v>
      </c>
      <c r="F544" s="35" t="s">
        <v>272</v>
      </c>
      <c r="G544" s="90" t="s">
        <v>1105</v>
      </c>
      <c r="H544" s="36">
        <v>41794.606249999997</v>
      </c>
      <c r="I544" s="36">
        <v>41794.649305555555</v>
      </c>
      <c r="J544" s="1" t="s">
        <v>381</v>
      </c>
      <c r="K544" s="37">
        <f t="shared" si="16"/>
        <v>4.3055555557657499E-2</v>
      </c>
      <c r="L544" s="38">
        <f t="shared" si="17"/>
        <v>4.3055555557657499E-2</v>
      </c>
      <c r="M544" s="166">
        <f>NETWORKDAYS.INTL(DATE(YEAR(H544),MONTH(I544),DAY(H544)),DATE(YEAR(I544),MONTH(I544),DAY(I544)),1,LISTAFERIADOS!$B$2:$B$194)</f>
        <v>1</v>
      </c>
      <c r="N544" s="170" t="str">
        <f>CONCATENATE(HOUR(Tabela132[[#This Row],[DATA INICIO]]),":",MINUTE(Tabela132[[#This Row],[DATA INICIO]]))</f>
        <v>14:33</v>
      </c>
      <c r="P544"/>
    </row>
    <row r="545" spans="1:16" ht="25.5" customHeight="1" x14ac:dyDescent="0.25">
      <c r="A545" s="6" t="s">
        <v>278</v>
      </c>
      <c r="B545" s="33" t="s">
        <v>393</v>
      </c>
      <c r="C545" s="34" t="s">
        <v>270</v>
      </c>
      <c r="D545" s="66" t="s">
        <v>1209</v>
      </c>
      <c r="E545" s="66" t="str">
        <f>CONCATENATE(Tabela132[[#This Row],[TRAMITE_SETOR]],"_Atualiz")</f>
        <v>CLC_Atualiz</v>
      </c>
      <c r="F545" s="35" t="s">
        <v>911</v>
      </c>
      <c r="G545" s="35"/>
      <c r="H545" s="36">
        <v>41794.649305555555</v>
      </c>
      <c r="I545" s="36">
        <v>41794.665277777778</v>
      </c>
      <c r="J545" s="1" t="s">
        <v>382</v>
      </c>
      <c r="K545" s="37">
        <f t="shared" si="16"/>
        <v>1.5972222223354038E-2</v>
      </c>
      <c r="L545" s="38">
        <f t="shared" si="17"/>
        <v>1.5972222223354038E-2</v>
      </c>
      <c r="M545" s="166">
        <f>NETWORKDAYS.INTL(DATE(YEAR(H545),MONTH(I545),DAY(H545)),DATE(YEAR(I545),MONTH(I545),DAY(I545)),1,LISTAFERIADOS!$B$2:$B$194)</f>
        <v>1</v>
      </c>
      <c r="N545" s="170" t="str">
        <f>CONCATENATE(HOUR(Tabela132[[#This Row],[DATA INICIO]]),":",MINUTE(Tabela132[[#This Row],[DATA INICIO]]))</f>
        <v>15:35</v>
      </c>
      <c r="P545"/>
    </row>
    <row r="546" spans="1:16" ht="25.5" customHeight="1" x14ac:dyDescent="0.25">
      <c r="A546" s="6" t="s">
        <v>278</v>
      </c>
      <c r="B546" s="33" t="s">
        <v>393</v>
      </c>
      <c r="C546" s="34" t="s">
        <v>270</v>
      </c>
      <c r="D546" s="66" t="s">
        <v>1210</v>
      </c>
      <c r="E546" s="66" t="str">
        <f>CONCATENATE(Tabela132[[#This Row],[TRAMITE_SETOR]],"_Atualiz")</f>
        <v>SC_Atualiz</v>
      </c>
      <c r="F546" s="35" t="s">
        <v>912</v>
      </c>
      <c r="G546" s="35"/>
      <c r="H546" s="36">
        <v>41794.665277777778</v>
      </c>
      <c r="I546" s="36">
        <v>41795.789583333331</v>
      </c>
      <c r="J546" s="1" t="s">
        <v>383</v>
      </c>
      <c r="K546" s="37">
        <f t="shared" si="16"/>
        <v>1.1243055555532919</v>
      </c>
      <c r="L546" s="38">
        <f t="shared" si="17"/>
        <v>1.1243055555532919</v>
      </c>
      <c r="M546" s="166">
        <f>NETWORKDAYS.INTL(DATE(YEAR(H546),MONTH(I546),DAY(H546)),DATE(YEAR(I546),MONTH(I546),DAY(I546)),1,LISTAFERIADOS!$B$2:$B$194)</f>
        <v>2</v>
      </c>
      <c r="N546" s="170" t="str">
        <f>CONCATENATE(HOUR(Tabela132[[#This Row],[DATA INICIO]]),":",MINUTE(Tabela132[[#This Row],[DATA INICIO]]))</f>
        <v>15:58</v>
      </c>
      <c r="P546"/>
    </row>
    <row r="547" spans="1:16" ht="25.5" customHeight="1" x14ac:dyDescent="0.25">
      <c r="A547" s="6" t="s">
        <v>278</v>
      </c>
      <c r="B547" s="33" t="s">
        <v>393</v>
      </c>
      <c r="C547" s="34" t="s">
        <v>270</v>
      </c>
      <c r="D547" s="66" t="s">
        <v>1209</v>
      </c>
      <c r="E547" s="66" t="str">
        <f>CONCATENATE(Tabela132[[#This Row],[TRAMITE_SETOR]],"_Atualiz")</f>
        <v>CLC_Atualiz</v>
      </c>
      <c r="F547" s="35" t="s">
        <v>911</v>
      </c>
      <c r="G547" s="35"/>
      <c r="H547" s="36">
        <v>41795.789583333331</v>
      </c>
      <c r="I547" s="36">
        <v>41796.775694444441</v>
      </c>
      <c r="J547" s="1" t="s">
        <v>384</v>
      </c>
      <c r="K547" s="37">
        <f t="shared" si="16"/>
        <v>0.98611111110949423</v>
      </c>
      <c r="L547" s="38">
        <f t="shared" si="17"/>
        <v>0.98611111110949423</v>
      </c>
      <c r="M547" s="166">
        <f>NETWORKDAYS.INTL(DATE(YEAR(H547),MONTH(I547),DAY(H547)),DATE(YEAR(I547),MONTH(I547),DAY(I547)),1,LISTAFERIADOS!$B$2:$B$194)</f>
        <v>2</v>
      </c>
      <c r="N547" s="170" t="str">
        <f>CONCATENATE(HOUR(Tabela132[[#This Row],[DATA INICIO]]),":",MINUTE(Tabela132[[#This Row],[DATA INICIO]]))</f>
        <v>18:57</v>
      </c>
      <c r="P547"/>
    </row>
    <row r="548" spans="1:16" ht="25.5" customHeight="1" x14ac:dyDescent="0.25">
      <c r="A548" s="6" t="s">
        <v>278</v>
      </c>
      <c r="B548" s="33" t="s">
        <v>393</v>
      </c>
      <c r="C548" s="34" t="s">
        <v>270</v>
      </c>
      <c r="D548" s="66" t="s">
        <v>1230</v>
      </c>
      <c r="E548" s="66" t="str">
        <f>CONCATENATE(Tabela132[[#This Row],[TRAMITE_SETOR]],"_Atualiz")</f>
        <v>SLIC_Atualiz</v>
      </c>
      <c r="F548" s="35" t="s">
        <v>927</v>
      </c>
      <c r="G548" s="35"/>
      <c r="H548" s="36">
        <v>41796.775694444441</v>
      </c>
      <c r="I548" s="36">
        <v>41800.706250000003</v>
      </c>
      <c r="J548" s="1" t="s">
        <v>385</v>
      </c>
      <c r="K548" s="37">
        <f t="shared" si="16"/>
        <v>3.9305555555620231</v>
      </c>
      <c r="L548" s="38">
        <f t="shared" si="17"/>
        <v>3.9305555555620231</v>
      </c>
      <c r="M548" s="166">
        <f>NETWORKDAYS.INTL(DATE(YEAR(H548),MONTH(I548),DAY(H548)),DATE(YEAR(I548),MONTH(I548),DAY(I548)),1,LISTAFERIADOS!$B$2:$B$194)</f>
        <v>3</v>
      </c>
      <c r="N548" s="170" t="str">
        <f>CONCATENATE(HOUR(Tabela132[[#This Row],[DATA INICIO]]),":",MINUTE(Tabela132[[#This Row],[DATA INICIO]]))</f>
        <v>18:37</v>
      </c>
      <c r="P548"/>
    </row>
    <row r="549" spans="1:16" ht="25.5" customHeight="1" x14ac:dyDescent="0.25">
      <c r="A549" s="6" t="s">
        <v>278</v>
      </c>
      <c r="B549" s="33" t="s">
        <v>393</v>
      </c>
      <c r="C549" s="34" t="s">
        <v>270</v>
      </c>
      <c r="D549" s="66" t="s">
        <v>1209</v>
      </c>
      <c r="E549" s="66" t="str">
        <f>CONCATENATE(Tabela132[[#This Row],[TRAMITE_SETOR]],"_Atualiz")</f>
        <v>CLC_Atualiz</v>
      </c>
      <c r="F549" s="35" t="s">
        <v>911</v>
      </c>
      <c r="G549" s="35"/>
      <c r="H549" s="36">
        <v>41800.706250000003</v>
      </c>
      <c r="I549" s="36">
        <v>41801.621527777781</v>
      </c>
      <c r="J549" s="1" t="s">
        <v>386</v>
      </c>
      <c r="K549" s="37">
        <f t="shared" si="16"/>
        <v>0.91527777777810115</v>
      </c>
      <c r="L549" s="38">
        <f t="shared" si="17"/>
        <v>0.91527777777810115</v>
      </c>
      <c r="M549" s="166">
        <f>NETWORKDAYS.INTL(DATE(YEAR(H549),MONTH(I549),DAY(H549)),DATE(YEAR(I549),MONTH(I549),DAY(I549)),1,LISTAFERIADOS!$B$2:$B$194)</f>
        <v>2</v>
      </c>
      <c r="N549" s="170" t="str">
        <f>CONCATENATE(HOUR(Tabela132[[#This Row],[DATA INICIO]]),":",MINUTE(Tabela132[[#This Row],[DATA INICIO]]))</f>
        <v>16:57</v>
      </c>
      <c r="P549"/>
    </row>
    <row r="550" spans="1:16" ht="25.5" customHeight="1" x14ac:dyDescent="0.25">
      <c r="A550" s="6" t="s">
        <v>278</v>
      </c>
      <c r="B550" s="33" t="s">
        <v>393</v>
      </c>
      <c r="C550" s="34" t="s">
        <v>270</v>
      </c>
      <c r="D550" s="66" t="s">
        <v>1205</v>
      </c>
      <c r="E550" s="66" t="str">
        <f>CONCATENATE(Tabela132[[#This Row],[TRAMITE_SETOR]],"_Atualiz")</f>
        <v>SECADM_Atualiz</v>
      </c>
      <c r="F550" s="35" t="s">
        <v>907</v>
      </c>
      <c r="G550" s="35"/>
      <c r="H550" s="36">
        <v>41801.621527777781</v>
      </c>
      <c r="I550" s="36">
        <v>41802.473611111112</v>
      </c>
      <c r="J550" s="1" t="s">
        <v>289</v>
      </c>
      <c r="K550" s="37">
        <f t="shared" si="16"/>
        <v>0.85208333333139308</v>
      </c>
      <c r="L550" s="38">
        <f t="shared" si="17"/>
        <v>0.85208333333139308</v>
      </c>
      <c r="M550" s="166">
        <f>NETWORKDAYS.INTL(DATE(YEAR(H550),MONTH(I550),DAY(H550)),DATE(YEAR(I550),MONTH(I550),DAY(I550)),1,LISTAFERIADOS!$B$2:$B$194)</f>
        <v>2</v>
      </c>
      <c r="N550" s="170" t="str">
        <f>CONCATENATE(HOUR(Tabela132[[#This Row],[DATA INICIO]]),":",MINUTE(Tabela132[[#This Row],[DATA INICIO]]))</f>
        <v>14:55</v>
      </c>
      <c r="P550"/>
    </row>
    <row r="551" spans="1:16" ht="25.5" customHeight="1" x14ac:dyDescent="0.25">
      <c r="A551" s="6" t="s">
        <v>278</v>
      </c>
      <c r="B551" s="33" t="s">
        <v>393</v>
      </c>
      <c r="C551" s="34" t="s">
        <v>270</v>
      </c>
      <c r="D551" s="66" t="s">
        <v>1212</v>
      </c>
      <c r="E551" s="66" t="str">
        <f>CONCATENATE(Tabela132[[#This Row],[TRAMITE_SETOR]],"_Atualiz")</f>
        <v>CPL_Atualiz</v>
      </c>
      <c r="F551" s="35" t="s">
        <v>914</v>
      </c>
      <c r="G551" s="35"/>
      <c r="H551" s="36">
        <v>41802.473611111112</v>
      </c>
      <c r="I551" s="36">
        <v>41802.52847222222</v>
      </c>
      <c r="J551" s="1" t="s">
        <v>387</v>
      </c>
      <c r="K551" s="37">
        <f t="shared" si="16"/>
        <v>5.486111110803904E-2</v>
      </c>
      <c r="L551" s="38">
        <f t="shared" si="17"/>
        <v>5.486111110803904E-2</v>
      </c>
      <c r="M551" s="166">
        <f>NETWORKDAYS.INTL(DATE(YEAR(H551),MONTH(I551),DAY(H551)),DATE(YEAR(I551),MONTH(I551),DAY(I551)),1,LISTAFERIADOS!$B$2:$B$194)</f>
        <v>1</v>
      </c>
      <c r="N551" s="170" t="str">
        <f>CONCATENATE(HOUR(Tabela132[[#This Row],[DATA INICIO]]),":",MINUTE(Tabela132[[#This Row],[DATA INICIO]]))</f>
        <v>11:22</v>
      </c>
      <c r="P551"/>
    </row>
    <row r="552" spans="1:16" ht="25.5" customHeight="1" x14ac:dyDescent="0.25">
      <c r="A552" s="6" t="s">
        <v>278</v>
      </c>
      <c r="B552" s="33" t="s">
        <v>393</v>
      </c>
      <c r="C552" s="34" t="s">
        <v>270</v>
      </c>
      <c r="D552" s="66" t="s">
        <v>1213</v>
      </c>
      <c r="E552" s="66" t="str">
        <f>CONCATENATE(Tabela132[[#This Row],[TRAMITE_SETOR]],"_Atualiz")</f>
        <v>ASSDG_Atualiz</v>
      </c>
      <c r="F552" s="35" t="s">
        <v>915</v>
      </c>
      <c r="G552" s="35"/>
      <c r="H552" s="36">
        <v>41802.52847222222</v>
      </c>
      <c r="I552" s="36">
        <v>41803.663888888892</v>
      </c>
      <c r="J552" s="1" t="s">
        <v>223</v>
      </c>
      <c r="K552" s="37">
        <f t="shared" si="16"/>
        <v>1.1354166666715173</v>
      </c>
      <c r="L552" s="38">
        <f t="shared" si="17"/>
        <v>1.1354166666715173</v>
      </c>
      <c r="M552" s="166">
        <f>NETWORKDAYS.INTL(DATE(YEAR(H552),MONTH(I552),DAY(H552)),DATE(YEAR(I552),MONTH(I552),DAY(I552)),1,LISTAFERIADOS!$B$2:$B$194)</f>
        <v>2</v>
      </c>
      <c r="N552" s="170" t="str">
        <f>CONCATENATE(HOUR(Tabela132[[#This Row],[DATA INICIO]]),":",MINUTE(Tabela132[[#This Row],[DATA INICIO]]))</f>
        <v>12:41</v>
      </c>
      <c r="P552"/>
    </row>
    <row r="553" spans="1:16" ht="25.5" customHeight="1" x14ac:dyDescent="0.25">
      <c r="A553" s="6" t="s">
        <v>278</v>
      </c>
      <c r="B553" s="33" t="s">
        <v>393</v>
      </c>
      <c r="C553" s="34" t="s">
        <v>270</v>
      </c>
      <c r="D553" s="66" t="s">
        <v>1202</v>
      </c>
      <c r="E553" s="66" t="str">
        <f>CONCATENATE(Tabela132[[#This Row],[TRAMITE_SETOR]],"_Atualiz")</f>
        <v>DG_Atualiz</v>
      </c>
      <c r="F553" s="35" t="s">
        <v>905</v>
      </c>
      <c r="G553" s="35"/>
      <c r="H553" s="36">
        <v>41803.663888888892</v>
      </c>
      <c r="I553" s="36">
        <v>41803.780555555553</v>
      </c>
      <c r="J553" s="1" t="s">
        <v>388</v>
      </c>
      <c r="K553" s="37">
        <f t="shared" si="16"/>
        <v>0.11666666666133096</v>
      </c>
      <c r="L553" s="38">
        <f t="shared" si="17"/>
        <v>0.11666666666133096</v>
      </c>
      <c r="M553" s="166">
        <f>NETWORKDAYS.INTL(DATE(YEAR(H553),MONTH(I553),DAY(H553)),DATE(YEAR(I553),MONTH(I553),DAY(I553)),1,LISTAFERIADOS!$B$2:$B$194)</f>
        <v>1</v>
      </c>
      <c r="N553" s="170" t="str">
        <f>CONCATENATE(HOUR(Tabela132[[#This Row],[DATA INICIO]]),":",MINUTE(Tabela132[[#This Row],[DATA INICIO]]))</f>
        <v>15:56</v>
      </c>
      <c r="P553"/>
    </row>
    <row r="554" spans="1:16" ht="25.5" customHeight="1" x14ac:dyDescent="0.25">
      <c r="A554" s="6" t="s">
        <v>278</v>
      </c>
      <c r="B554" s="33" t="s">
        <v>393</v>
      </c>
      <c r="C554" s="34" t="s">
        <v>270</v>
      </c>
      <c r="D554" s="66" t="s">
        <v>1230</v>
      </c>
      <c r="E554" s="66" t="str">
        <f>CONCATENATE(Tabela132[[#This Row],[TRAMITE_SETOR]],"_Atualiz")</f>
        <v>SLIC_Atualiz</v>
      </c>
      <c r="F554" s="35" t="s">
        <v>927</v>
      </c>
      <c r="G554" s="35"/>
      <c r="H554" s="36">
        <v>41803.780555555553</v>
      </c>
      <c r="I554" s="36">
        <v>41806.486111111109</v>
      </c>
      <c r="J554" s="1" t="s">
        <v>389</v>
      </c>
      <c r="K554" s="37">
        <f t="shared" si="16"/>
        <v>2.7055555555562023</v>
      </c>
      <c r="L554" s="38">
        <f t="shared" si="17"/>
        <v>2.7055555555562023</v>
      </c>
      <c r="M554" s="166">
        <f>NETWORKDAYS.INTL(DATE(YEAR(H554),MONTH(I554),DAY(H554)),DATE(YEAR(I554),MONTH(I554),DAY(I554)),1,LISTAFERIADOS!$B$2:$B$194)</f>
        <v>2</v>
      </c>
      <c r="N554" s="170" t="str">
        <f>CONCATENATE(HOUR(Tabela132[[#This Row],[DATA INICIO]]),":",MINUTE(Tabela132[[#This Row],[DATA INICIO]]))</f>
        <v>18:44</v>
      </c>
      <c r="P554"/>
    </row>
    <row r="555" spans="1:16" ht="25.5" customHeight="1" x14ac:dyDescent="0.25">
      <c r="A555" s="6" t="s">
        <v>278</v>
      </c>
      <c r="B555" s="33" t="s">
        <v>393</v>
      </c>
      <c r="C555" s="34" t="s">
        <v>270</v>
      </c>
      <c r="D555" s="66" t="s">
        <v>1212</v>
      </c>
      <c r="E555" s="66" t="str">
        <f>CONCATENATE(Tabela132[[#This Row],[TRAMITE_SETOR]],"_Atualiz")</f>
        <v>CPL_Atualiz</v>
      </c>
      <c r="F555" s="35" t="s">
        <v>914</v>
      </c>
      <c r="G555" s="35"/>
      <c r="H555" s="36">
        <v>41806.486111111109</v>
      </c>
      <c r="I555" s="36">
        <v>41806.532638888886</v>
      </c>
      <c r="J555" s="1" t="s">
        <v>390</v>
      </c>
      <c r="K555" s="37">
        <f t="shared" si="16"/>
        <v>4.6527777776645962E-2</v>
      </c>
      <c r="L555" s="38">
        <f t="shared" si="17"/>
        <v>4.6527777776645962E-2</v>
      </c>
      <c r="M555" s="166">
        <f>NETWORKDAYS.INTL(DATE(YEAR(H555),MONTH(I555),DAY(H555)),DATE(YEAR(I555),MONTH(I555),DAY(I555)),1,LISTAFERIADOS!$B$2:$B$194)</f>
        <v>1</v>
      </c>
      <c r="N555" s="170" t="str">
        <f>CONCATENATE(HOUR(Tabela132[[#This Row],[DATA INICIO]]),":",MINUTE(Tabela132[[#This Row],[DATA INICIO]]))</f>
        <v>11:40</v>
      </c>
      <c r="P555"/>
    </row>
    <row r="556" spans="1:16" ht="25.5" customHeight="1" x14ac:dyDescent="0.25">
      <c r="A556" s="6" t="s">
        <v>278</v>
      </c>
      <c r="B556" s="33" t="s">
        <v>393</v>
      </c>
      <c r="C556" s="34" t="s">
        <v>270</v>
      </c>
      <c r="D556" s="66" t="s">
        <v>1230</v>
      </c>
      <c r="E556" s="66" t="str">
        <f>CONCATENATE(Tabela132[[#This Row],[TRAMITE_SETOR]],"_Atualiz")</f>
        <v>SLIC_Atualiz</v>
      </c>
      <c r="F556" s="35" t="s">
        <v>927</v>
      </c>
      <c r="G556" s="35"/>
      <c r="H556" s="36">
        <v>41806.532638888886</v>
      </c>
      <c r="I556" s="36">
        <v>41808.661805555559</v>
      </c>
      <c r="J556" s="1" t="s">
        <v>180</v>
      </c>
      <c r="K556" s="37">
        <f t="shared" si="16"/>
        <v>2.1291666666729725</v>
      </c>
      <c r="L556" s="38">
        <f t="shared" si="17"/>
        <v>2.1291666666729725</v>
      </c>
      <c r="M556" s="166">
        <f>NETWORKDAYS.INTL(DATE(YEAR(H556),MONTH(I556),DAY(H556)),DATE(YEAR(I556),MONTH(I556),DAY(I556)),1,LISTAFERIADOS!$B$2:$B$194)</f>
        <v>3</v>
      </c>
      <c r="N556" s="170" t="str">
        <f>CONCATENATE(HOUR(Tabela132[[#This Row],[DATA INICIO]]),":",MINUTE(Tabela132[[#This Row],[DATA INICIO]]))</f>
        <v>12:47</v>
      </c>
      <c r="P556"/>
    </row>
    <row r="557" spans="1:16" ht="25.5" customHeight="1" x14ac:dyDescent="0.25">
      <c r="A557" s="6" t="s">
        <v>278</v>
      </c>
      <c r="B557" s="33" t="s">
        <v>393</v>
      </c>
      <c r="C557" s="34" t="s">
        <v>270</v>
      </c>
      <c r="D557" s="66" t="s">
        <v>1212</v>
      </c>
      <c r="E557" s="66" t="str">
        <f>CONCATENATE(Tabela132[[#This Row],[TRAMITE_SETOR]],"_Atualiz")</f>
        <v>CPL_Atualiz</v>
      </c>
      <c r="F557" s="35" t="s">
        <v>914</v>
      </c>
      <c r="G557" s="35"/>
      <c r="H557" s="36">
        <v>41808.661805555559</v>
      </c>
      <c r="I557" s="36">
        <v>41829.712500000001</v>
      </c>
      <c r="J557" s="1" t="s">
        <v>181</v>
      </c>
      <c r="K557" s="37">
        <f t="shared" si="16"/>
        <v>21.050694444442343</v>
      </c>
      <c r="L557" s="38">
        <f t="shared" si="17"/>
        <v>21.050694444442343</v>
      </c>
      <c r="M557" s="166">
        <f>NETWORKDAYS.INTL(DATE(YEAR(H557),MONTH(I557),DAY(H557)),DATE(YEAR(I557),MONTH(I557),DAY(I557)),1,LISTAFERIADOS!$B$2:$B$194)</f>
        <v>-8</v>
      </c>
      <c r="N557" s="170" t="str">
        <f>CONCATENATE(HOUR(Tabela132[[#This Row],[DATA INICIO]]),":",MINUTE(Tabela132[[#This Row],[DATA INICIO]]))</f>
        <v>15:53</v>
      </c>
      <c r="P557"/>
    </row>
    <row r="558" spans="1:16" ht="25.5" customHeight="1" x14ac:dyDescent="0.25">
      <c r="A558" s="6" t="s">
        <v>278</v>
      </c>
      <c r="B558" s="33" t="s">
        <v>393</v>
      </c>
      <c r="C558" s="34" t="s">
        <v>270</v>
      </c>
      <c r="D558" s="66" t="s">
        <v>1213</v>
      </c>
      <c r="E558" s="66" t="str">
        <f>CONCATENATE(Tabela132[[#This Row],[TRAMITE_SETOR]],"_Atualiz")</f>
        <v>ASSDG_Atualiz</v>
      </c>
      <c r="F558" s="35" t="s">
        <v>915</v>
      </c>
      <c r="G558" s="35"/>
      <c r="H558" s="36">
        <v>41829.712500000001</v>
      </c>
      <c r="I558" s="36">
        <v>41831.797222222223</v>
      </c>
      <c r="J558" s="1" t="s">
        <v>391</v>
      </c>
      <c r="K558" s="37">
        <f t="shared" si="16"/>
        <v>2.0847222222218988</v>
      </c>
      <c r="L558" s="38">
        <f t="shared" si="17"/>
        <v>2.0847222222218988</v>
      </c>
      <c r="M558" s="166">
        <f>NETWORKDAYS.INTL(DATE(YEAR(H558),MONTH(I558),DAY(H558)),DATE(YEAR(I558),MONTH(I558),DAY(I558)),1,LISTAFERIADOS!$B$2:$B$194)</f>
        <v>3</v>
      </c>
      <c r="N558" s="170" t="str">
        <f>CONCATENATE(HOUR(Tabela132[[#This Row],[DATA INICIO]]),":",MINUTE(Tabela132[[#This Row],[DATA INICIO]]))</f>
        <v>17:6</v>
      </c>
      <c r="P558"/>
    </row>
    <row r="559" spans="1:16" ht="25.5" customHeight="1" x14ac:dyDescent="0.25">
      <c r="A559" s="6" t="s">
        <v>278</v>
      </c>
      <c r="B559" s="33" t="s">
        <v>393</v>
      </c>
      <c r="C559" s="34" t="s">
        <v>270</v>
      </c>
      <c r="D559" s="66" t="s">
        <v>1202</v>
      </c>
      <c r="E559" s="66" t="str">
        <f>CONCATENATE(Tabela132[[#This Row],[TRAMITE_SETOR]],"_Atualiz")</f>
        <v>DG_Atualiz</v>
      </c>
      <c r="F559" s="35" t="s">
        <v>905</v>
      </c>
      <c r="G559" s="35"/>
      <c r="H559" s="36">
        <v>41831.797222222223</v>
      </c>
      <c r="I559" s="36">
        <v>41834.820138888892</v>
      </c>
      <c r="J559" s="1" t="s">
        <v>224</v>
      </c>
      <c r="K559" s="37">
        <f t="shared" si="16"/>
        <v>3.0229166666686069</v>
      </c>
      <c r="L559" s="38">
        <f t="shared" si="17"/>
        <v>3.0229166666686069</v>
      </c>
      <c r="M559" s="166">
        <f>NETWORKDAYS.INTL(DATE(YEAR(H559),MONTH(I559),DAY(H559)),DATE(YEAR(I559),MONTH(I559),DAY(I559)),1,LISTAFERIADOS!$B$2:$B$194)</f>
        <v>2</v>
      </c>
      <c r="N559" s="170" t="str">
        <f>CONCATENATE(HOUR(Tabela132[[#This Row],[DATA INICIO]]),":",MINUTE(Tabela132[[#This Row],[DATA INICIO]]))</f>
        <v>19:8</v>
      </c>
      <c r="P559"/>
    </row>
    <row r="560" spans="1:16" ht="25.5" customHeight="1" x14ac:dyDescent="0.25">
      <c r="A560" s="6" t="s">
        <v>278</v>
      </c>
      <c r="B560" s="33" t="s">
        <v>393</v>
      </c>
      <c r="C560" s="34" t="s">
        <v>270</v>
      </c>
      <c r="D560" s="66" t="s">
        <v>1207</v>
      </c>
      <c r="E560" s="66" t="str">
        <f>CONCATENATE(Tabela132[[#This Row],[TRAMITE_SETOR]],"_Atualiz")</f>
        <v>CO_Atualiz</v>
      </c>
      <c r="F560" s="35" t="s">
        <v>909</v>
      </c>
      <c r="G560" s="35"/>
      <c r="H560" s="36">
        <v>41834.820138888892</v>
      </c>
      <c r="I560" s="36">
        <v>41835.529861111114</v>
      </c>
      <c r="J560" s="1" t="s">
        <v>57</v>
      </c>
      <c r="K560" s="37">
        <f t="shared" si="16"/>
        <v>0.70972222222189885</v>
      </c>
      <c r="L560" s="38">
        <f t="shared" si="17"/>
        <v>0.70972222222189885</v>
      </c>
      <c r="M560" s="166">
        <f>NETWORKDAYS.INTL(DATE(YEAR(H560),MONTH(I560),DAY(H560)),DATE(YEAR(I560),MONTH(I560),DAY(I560)),1,LISTAFERIADOS!$B$2:$B$194)</f>
        <v>2</v>
      </c>
      <c r="N560" s="170" t="str">
        <f>CONCATENATE(HOUR(Tabela132[[#This Row],[DATA INICIO]]),":",MINUTE(Tabela132[[#This Row],[DATA INICIO]]))</f>
        <v>19:41</v>
      </c>
      <c r="P560"/>
    </row>
    <row r="561" spans="1:16" ht="25.5" customHeight="1" x14ac:dyDescent="0.25">
      <c r="A561" s="6" t="s">
        <v>278</v>
      </c>
      <c r="B561" s="33" t="s">
        <v>393</v>
      </c>
      <c r="C561" s="34" t="s">
        <v>270</v>
      </c>
      <c r="D561" s="66" t="s">
        <v>1214</v>
      </c>
      <c r="E561" s="66" t="str">
        <f>CONCATENATE(Tabela132[[#This Row],[TRAMITE_SETOR]],"_Atualiz")</f>
        <v>ACO_Atualiz</v>
      </c>
      <c r="F561" s="35" t="s">
        <v>916</v>
      </c>
      <c r="G561" s="35"/>
      <c r="H561" s="36">
        <v>41835.529861111114</v>
      </c>
      <c r="I561" s="36">
        <v>41835.743750000001</v>
      </c>
      <c r="J561" s="1" t="s">
        <v>392</v>
      </c>
      <c r="K561" s="37">
        <f t="shared" si="16"/>
        <v>0.21388888888759539</v>
      </c>
      <c r="L561" s="38">
        <f t="shared" si="17"/>
        <v>0.21388888888759539</v>
      </c>
      <c r="M561" s="166">
        <f>NETWORKDAYS.INTL(DATE(YEAR(H561),MONTH(I561),DAY(H561)),DATE(YEAR(I561),MONTH(I561),DAY(I561)),1,LISTAFERIADOS!$B$2:$B$194)</f>
        <v>1</v>
      </c>
      <c r="N561" s="170" t="str">
        <f>CONCATENATE(HOUR(Tabela132[[#This Row],[DATA INICIO]]),":",MINUTE(Tabela132[[#This Row],[DATA INICIO]]))</f>
        <v>12:43</v>
      </c>
      <c r="P561"/>
    </row>
    <row r="562" spans="1:16" ht="25.5" customHeight="1" x14ac:dyDescent="0.25">
      <c r="A562" s="6" t="s">
        <v>278</v>
      </c>
      <c r="B562" s="33" t="s">
        <v>393</v>
      </c>
      <c r="C562" s="34" t="s">
        <v>270</v>
      </c>
      <c r="D562" s="66" t="s">
        <v>1243</v>
      </c>
      <c r="E562" s="66" t="str">
        <f>CONCATENATE(Tabela132[[#This Row],[TRAMITE_SETOR]],"_Atualiz")</f>
        <v>SAPRE_Atualiz</v>
      </c>
      <c r="F562" s="35" t="s">
        <v>272</v>
      </c>
      <c r="G562" s="90" t="s">
        <v>1105</v>
      </c>
      <c r="H562" s="36">
        <v>41835.743750000001</v>
      </c>
      <c r="I562" s="36">
        <v>41928.599305555559</v>
      </c>
      <c r="J562" s="1" t="s">
        <v>202</v>
      </c>
      <c r="K562" s="37">
        <f t="shared" si="16"/>
        <v>92.855555555557657</v>
      </c>
      <c r="L562" s="38">
        <f t="shared" si="17"/>
        <v>92.855555555557657</v>
      </c>
      <c r="M562" s="166">
        <f>NETWORKDAYS.INTL(DATE(YEAR(H562),MONTH(I562),DAY(H562)),DATE(YEAR(I562),MONTH(I562),DAY(I562)),1,LISTAFERIADOS!$B$2:$B$194)</f>
        <v>2</v>
      </c>
      <c r="N562" s="170" t="str">
        <f>CONCATENATE(HOUR(Tabela132[[#This Row],[DATA INICIO]]),":",MINUTE(Tabela132[[#This Row],[DATA INICIO]]))</f>
        <v>17:51</v>
      </c>
      <c r="P562"/>
    </row>
    <row r="563" spans="1:16" ht="25.5" customHeight="1" x14ac:dyDescent="0.25">
      <c r="A563" s="6" t="s">
        <v>278</v>
      </c>
      <c r="B563" s="33" t="s">
        <v>393</v>
      </c>
      <c r="C563" s="34" t="s">
        <v>270</v>
      </c>
      <c r="D563" s="66" t="s">
        <v>1244</v>
      </c>
      <c r="E563" s="66" t="str">
        <f>CONCATENATE(Tabela132[[#This Row],[TRAMITE_SETOR]],"_Atualiz")</f>
        <v>COBRAS_Atualiz</v>
      </c>
      <c r="F563" s="35" t="s">
        <v>934</v>
      </c>
      <c r="G563" s="35"/>
      <c r="H563" s="36">
        <v>41928.599305555559</v>
      </c>
      <c r="I563" s="36">
        <v>41928.727083333331</v>
      </c>
      <c r="J563" s="1" t="s">
        <v>93</v>
      </c>
      <c r="K563" s="37">
        <f t="shared" si="16"/>
        <v>0.12777777777228039</v>
      </c>
      <c r="L563" s="38">
        <f t="shared" si="17"/>
        <v>0.12777777777228039</v>
      </c>
      <c r="M563" s="166">
        <f>NETWORKDAYS.INTL(DATE(YEAR(H563),MONTH(I563),DAY(H563)),DATE(YEAR(I563),MONTH(I563),DAY(I563)),1,LISTAFERIADOS!$B$2:$B$194)</f>
        <v>1</v>
      </c>
      <c r="N563" s="170" t="str">
        <f>CONCATENATE(HOUR(Tabela132[[#This Row],[DATA INICIO]]),":",MINUTE(Tabela132[[#This Row],[DATA INICIO]]))</f>
        <v>14:23</v>
      </c>
      <c r="P563"/>
    </row>
    <row r="564" spans="1:16" ht="25.5" customHeight="1" x14ac:dyDescent="0.25">
      <c r="A564" s="6" t="s">
        <v>278</v>
      </c>
      <c r="B564" s="33" t="s">
        <v>393</v>
      </c>
      <c r="C564" s="34" t="s">
        <v>270</v>
      </c>
      <c r="D564" s="66" t="s">
        <v>1243</v>
      </c>
      <c r="E564" s="66" t="str">
        <f>CONCATENATE(Tabela132[[#This Row],[TRAMITE_SETOR]],"_Atualiz")</f>
        <v>SAPRE_Atualiz</v>
      </c>
      <c r="F564" s="35" t="s">
        <v>272</v>
      </c>
      <c r="G564" s="90" t="s">
        <v>1105</v>
      </c>
      <c r="H564" s="36">
        <v>41928.727083333331</v>
      </c>
      <c r="I564" s="36">
        <v>41929.715277777781</v>
      </c>
      <c r="J564" s="1" t="s">
        <v>27</v>
      </c>
      <c r="K564" s="37">
        <f t="shared" si="16"/>
        <v>0.98819444444961846</v>
      </c>
      <c r="L564" s="38">
        <f t="shared" si="17"/>
        <v>0.98819444444961846</v>
      </c>
      <c r="M564" s="166">
        <f>NETWORKDAYS.INTL(DATE(YEAR(H564),MONTH(I564),DAY(H564)),DATE(YEAR(I564),MONTH(I564),DAY(I564)),1,LISTAFERIADOS!$B$2:$B$194)</f>
        <v>2</v>
      </c>
      <c r="N564" s="170" t="str">
        <f>CONCATENATE(HOUR(Tabela132[[#This Row],[DATA INICIO]]),":",MINUTE(Tabela132[[#This Row],[DATA INICIO]]))</f>
        <v>17:27</v>
      </c>
      <c r="P564"/>
    </row>
    <row r="565" spans="1:16" ht="25.5" customHeight="1" x14ac:dyDescent="0.25">
      <c r="A565" s="6" t="s">
        <v>278</v>
      </c>
      <c r="B565" s="33" t="s">
        <v>393</v>
      </c>
      <c r="C565" s="34" t="s">
        <v>270</v>
      </c>
      <c r="D565" s="66" t="s">
        <v>1206</v>
      </c>
      <c r="E565" s="66" t="str">
        <f>CONCATENATE(Tabela132[[#This Row],[TRAMITE_SETOR]],"_Atualiz")</f>
        <v>SPO_Atualiz</v>
      </c>
      <c r="F565" s="35" t="s">
        <v>908</v>
      </c>
      <c r="G565" s="35"/>
      <c r="H565" s="36">
        <v>41929.715277777781</v>
      </c>
      <c r="I565" s="36">
        <v>41929.729861111111</v>
      </c>
      <c r="J565" s="1" t="s">
        <v>382</v>
      </c>
      <c r="K565" s="37">
        <f t="shared" si="16"/>
        <v>1.4583333329937886E-2</v>
      </c>
      <c r="L565" s="38">
        <f t="shared" si="17"/>
        <v>1.4583333329937886E-2</v>
      </c>
      <c r="M565" s="166">
        <f>NETWORKDAYS.INTL(DATE(YEAR(H565),MONTH(I565),DAY(H565)),DATE(YEAR(I565),MONTH(I565),DAY(I565)),1,LISTAFERIADOS!$B$2:$B$194)</f>
        <v>1</v>
      </c>
      <c r="N565" s="170" t="str">
        <f>CONCATENATE(HOUR(Tabela132[[#This Row],[DATA INICIO]]),":",MINUTE(Tabela132[[#This Row],[DATA INICIO]]))</f>
        <v>17:10</v>
      </c>
      <c r="P565"/>
    </row>
    <row r="566" spans="1:16" ht="25.5" customHeight="1" x14ac:dyDescent="0.25">
      <c r="A566" s="6" t="s">
        <v>278</v>
      </c>
      <c r="B566" s="33" t="s">
        <v>393</v>
      </c>
      <c r="C566" s="34" t="s">
        <v>270</v>
      </c>
      <c r="D566" s="66" t="s">
        <v>1207</v>
      </c>
      <c r="E566" s="66" t="str">
        <f>CONCATENATE(Tabela132[[#This Row],[TRAMITE_SETOR]],"_Atualiz")</f>
        <v>CO_Atualiz</v>
      </c>
      <c r="F566" s="35" t="s">
        <v>909</v>
      </c>
      <c r="G566" s="35"/>
      <c r="H566" s="36">
        <v>41929.729861111111</v>
      </c>
      <c r="I566" s="36">
        <v>41929.750694444447</v>
      </c>
      <c r="J566" s="1" t="s">
        <v>27</v>
      </c>
      <c r="K566" s="37">
        <f t="shared" si="16"/>
        <v>2.0833333335758653E-2</v>
      </c>
      <c r="L566" s="38">
        <f t="shared" si="17"/>
        <v>2.0833333335758653E-2</v>
      </c>
      <c r="M566" s="166">
        <f>NETWORKDAYS.INTL(DATE(YEAR(H566),MONTH(I566),DAY(H566)),DATE(YEAR(I566),MONTH(I566),DAY(I566)),1,LISTAFERIADOS!$B$2:$B$194)</f>
        <v>1</v>
      </c>
      <c r="N566" s="170" t="str">
        <f>CONCATENATE(HOUR(Tabela132[[#This Row],[DATA INICIO]]),":",MINUTE(Tabela132[[#This Row],[DATA INICIO]]))</f>
        <v>17:31</v>
      </c>
      <c r="P566"/>
    </row>
    <row r="567" spans="1:16" ht="25.5" customHeight="1" x14ac:dyDescent="0.25">
      <c r="A567" s="6" t="s">
        <v>278</v>
      </c>
      <c r="B567" s="33" t="s">
        <v>393</v>
      </c>
      <c r="C567" s="34" t="s">
        <v>270</v>
      </c>
      <c r="D567" s="66" t="s">
        <v>1214</v>
      </c>
      <c r="E567" s="66" t="str">
        <f>CONCATENATE(Tabela132[[#This Row],[TRAMITE_SETOR]],"_Atualiz")</f>
        <v>ACO_Atualiz</v>
      </c>
      <c r="F567" s="35" t="s">
        <v>916</v>
      </c>
      <c r="G567" s="35"/>
      <c r="H567" s="36">
        <v>41929.750694444447</v>
      </c>
      <c r="I567" s="36">
        <v>41932.551388888889</v>
      </c>
      <c r="J567" s="1" t="s">
        <v>228</v>
      </c>
      <c r="K567" s="37">
        <f t="shared" si="16"/>
        <v>2.8006944444423425</v>
      </c>
      <c r="L567" s="38">
        <f t="shared" si="17"/>
        <v>2.8006944444423425</v>
      </c>
      <c r="M567" s="166">
        <f>NETWORKDAYS.INTL(DATE(YEAR(H567),MONTH(I567),DAY(H567)),DATE(YEAR(I567),MONTH(I567),DAY(I567)),1,LISTAFERIADOS!$B$2:$B$194)</f>
        <v>2</v>
      </c>
      <c r="N567" s="170" t="str">
        <f>CONCATENATE(HOUR(Tabela132[[#This Row],[DATA INICIO]]),":",MINUTE(Tabela132[[#This Row],[DATA INICIO]]))</f>
        <v>18:1</v>
      </c>
      <c r="P567"/>
    </row>
    <row r="568" spans="1:16" ht="25.5" customHeight="1" x14ac:dyDescent="0.25">
      <c r="A568" s="6" t="s">
        <v>278</v>
      </c>
      <c r="B568" s="33" t="s">
        <v>416</v>
      </c>
      <c r="C568" s="34" t="s">
        <v>270</v>
      </c>
      <c r="D568" s="66" t="s">
        <v>1245</v>
      </c>
      <c r="E568" s="66" t="str">
        <f>CONCATENATE(Tabela132[[#This Row],[TRAMITE_SETOR]],"_Atualiz")</f>
        <v>SMIC_Atualiz</v>
      </c>
      <c r="F568" s="35" t="s">
        <v>891</v>
      </c>
      <c r="G568" s="90" t="s">
        <v>1105</v>
      </c>
      <c r="H568" s="36">
        <v>41148.490277777775</v>
      </c>
      <c r="I568" s="36">
        <v>41149.490277777775</v>
      </c>
      <c r="J568" s="1" t="s">
        <v>7</v>
      </c>
      <c r="K568" s="37">
        <f t="shared" si="16"/>
        <v>1</v>
      </c>
      <c r="L568" s="38">
        <f t="shared" si="17"/>
        <v>1</v>
      </c>
      <c r="M568" s="166">
        <f>NETWORKDAYS.INTL(DATE(YEAR(H568),MONTH(I568),DAY(H568)),DATE(YEAR(I568),MONTH(I568),DAY(I568)),1,LISTAFERIADOS!$B$2:$B$194)</f>
        <v>2</v>
      </c>
      <c r="N568" s="170" t="str">
        <f>CONCATENATE(HOUR(Tabela132[[#This Row],[DATA INICIO]]),":",MINUTE(Tabela132[[#This Row],[DATA INICIO]]))</f>
        <v>11:46</v>
      </c>
      <c r="P568"/>
    </row>
    <row r="569" spans="1:16" ht="25.5" customHeight="1" x14ac:dyDescent="0.25">
      <c r="A569" s="6" t="s">
        <v>278</v>
      </c>
      <c r="B569" s="33" t="s">
        <v>416</v>
      </c>
      <c r="C569" s="34" t="s">
        <v>270</v>
      </c>
      <c r="D569" s="66" t="s">
        <v>1204</v>
      </c>
      <c r="E569" s="66" t="str">
        <f>CONCATENATE(Tabela132[[#This Row],[TRAMITE_SETOR]],"_Atualiz")</f>
        <v>CIP_Atualiz</v>
      </c>
      <c r="F569" s="35" t="s">
        <v>884</v>
      </c>
      <c r="G569" s="90" t="s">
        <v>1105</v>
      </c>
      <c r="H569" s="36">
        <v>41149.490277777775</v>
      </c>
      <c r="I569" s="36">
        <v>41150.712500000001</v>
      </c>
      <c r="J569" s="1" t="s">
        <v>394</v>
      </c>
      <c r="K569" s="37">
        <f t="shared" si="16"/>
        <v>1.2222222222262644</v>
      </c>
      <c r="L569" s="38">
        <f t="shared" si="17"/>
        <v>1.2222222222262644</v>
      </c>
      <c r="M569" s="166">
        <f>NETWORKDAYS.INTL(DATE(YEAR(H569),MONTH(I569),DAY(H569)),DATE(YEAR(I569),MONTH(I569),DAY(I569)),1,LISTAFERIADOS!$B$2:$B$194)</f>
        <v>2</v>
      </c>
      <c r="N569" s="170" t="str">
        <f>CONCATENATE(HOUR(Tabela132[[#This Row],[DATA INICIO]]),":",MINUTE(Tabela132[[#This Row],[DATA INICIO]]))</f>
        <v>11:46</v>
      </c>
      <c r="P569"/>
    </row>
    <row r="570" spans="1:16" ht="25.5" customHeight="1" x14ac:dyDescent="0.25">
      <c r="A570" s="6" t="s">
        <v>278</v>
      </c>
      <c r="B570" s="33" t="s">
        <v>416</v>
      </c>
      <c r="C570" s="34" t="s">
        <v>270</v>
      </c>
      <c r="D570" s="66" t="s">
        <v>1245</v>
      </c>
      <c r="E570" s="66" t="str">
        <f>CONCATENATE(Tabela132[[#This Row],[TRAMITE_SETOR]],"_Atualiz")</f>
        <v>SMIC_Atualiz</v>
      </c>
      <c r="F570" s="35" t="s">
        <v>891</v>
      </c>
      <c r="G570" s="90" t="s">
        <v>1105</v>
      </c>
      <c r="H570" s="36">
        <v>41150.712500000001</v>
      </c>
      <c r="I570" s="36">
        <v>41202.606249999997</v>
      </c>
      <c r="J570" s="1" t="s">
        <v>395</v>
      </c>
      <c r="K570" s="37">
        <f t="shared" si="16"/>
        <v>51.893749999995634</v>
      </c>
      <c r="L570" s="38">
        <f t="shared" si="17"/>
        <v>51.893749999995634</v>
      </c>
      <c r="M570" s="166">
        <f>NETWORKDAYS.INTL(DATE(YEAR(H570),MONTH(I570),DAY(H570)),DATE(YEAR(I570),MONTH(I570),DAY(I570)),1,LISTAFERIADOS!$B$2:$B$194)</f>
        <v>-6</v>
      </c>
      <c r="N570" s="170" t="str">
        <f>CONCATENATE(HOUR(Tabela132[[#This Row],[DATA INICIO]]),":",MINUTE(Tabela132[[#This Row],[DATA INICIO]]))</f>
        <v>17:6</v>
      </c>
      <c r="P570"/>
    </row>
    <row r="571" spans="1:16" ht="25.5" customHeight="1" x14ac:dyDescent="0.25">
      <c r="A571" s="6" t="s">
        <v>278</v>
      </c>
      <c r="B571" s="33" t="s">
        <v>416</v>
      </c>
      <c r="C571" s="34" t="s">
        <v>270</v>
      </c>
      <c r="D571" s="66" t="s">
        <v>1204</v>
      </c>
      <c r="E571" s="66" t="str">
        <f>CONCATENATE(Tabela132[[#This Row],[TRAMITE_SETOR]],"_Atualiz")</f>
        <v>CIP_Atualiz</v>
      </c>
      <c r="F571" s="35" t="s">
        <v>884</v>
      </c>
      <c r="G571" s="90" t="s">
        <v>1105</v>
      </c>
      <c r="H571" s="36">
        <v>41202.606249999997</v>
      </c>
      <c r="I571" s="36">
        <v>41202.67291666667</v>
      </c>
      <c r="J571" s="1" t="s">
        <v>396</v>
      </c>
      <c r="K571" s="37">
        <f t="shared" si="16"/>
        <v>6.6666666672972497E-2</v>
      </c>
      <c r="L571" s="38">
        <f t="shared" si="17"/>
        <v>6.6666666672972497E-2</v>
      </c>
      <c r="M571" s="166">
        <f>NETWORKDAYS.INTL(DATE(YEAR(H571),MONTH(I571),DAY(H571)),DATE(YEAR(I571),MONTH(I571),DAY(I571)),1,LISTAFERIADOS!$B$2:$B$194)</f>
        <v>0</v>
      </c>
      <c r="N571" s="170" t="str">
        <f>CONCATENATE(HOUR(Tabela132[[#This Row],[DATA INICIO]]),":",MINUTE(Tabela132[[#This Row],[DATA INICIO]]))</f>
        <v>14:33</v>
      </c>
      <c r="P571"/>
    </row>
    <row r="572" spans="1:16" ht="25.5" customHeight="1" x14ac:dyDescent="0.25">
      <c r="A572" s="6" t="s">
        <v>278</v>
      </c>
      <c r="B572" s="33" t="s">
        <v>416</v>
      </c>
      <c r="C572" s="34" t="s">
        <v>270</v>
      </c>
      <c r="D572" s="66" t="s">
        <v>1205</v>
      </c>
      <c r="E572" s="66" t="str">
        <f>CONCATENATE(Tabela132[[#This Row],[TRAMITE_SETOR]],"_Atualiz")</f>
        <v>SECADM_Atualiz</v>
      </c>
      <c r="F572" s="35" t="s">
        <v>907</v>
      </c>
      <c r="G572" s="35"/>
      <c r="H572" s="36">
        <v>41202.67291666667</v>
      </c>
      <c r="I572" s="36">
        <v>41204.618055555555</v>
      </c>
      <c r="J572" s="1" t="s">
        <v>397</v>
      </c>
      <c r="K572" s="37">
        <f t="shared" si="16"/>
        <v>1.945138888884685</v>
      </c>
      <c r="L572" s="38">
        <f t="shared" si="17"/>
        <v>1.945138888884685</v>
      </c>
      <c r="M572" s="166">
        <f>NETWORKDAYS.INTL(DATE(YEAR(H572),MONTH(I572),DAY(H572)),DATE(YEAR(I572),MONTH(I572),DAY(I572)),1,LISTAFERIADOS!$B$2:$B$194)</f>
        <v>1</v>
      </c>
      <c r="N572" s="170" t="str">
        <f>CONCATENATE(HOUR(Tabela132[[#This Row],[DATA INICIO]]),":",MINUTE(Tabela132[[#This Row],[DATA INICIO]]))</f>
        <v>16:9</v>
      </c>
      <c r="P572"/>
    </row>
    <row r="573" spans="1:16" ht="25.5" customHeight="1" x14ac:dyDescent="0.25">
      <c r="A573" s="6" t="s">
        <v>278</v>
      </c>
      <c r="B573" s="33" t="s">
        <v>416</v>
      </c>
      <c r="C573" s="34" t="s">
        <v>270</v>
      </c>
      <c r="D573" s="66" t="s">
        <v>1214</v>
      </c>
      <c r="E573" s="66" t="str">
        <f>CONCATENATE(Tabela132[[#This Row],[TRAMITE_SETOR]],"_Atualiz")</f>
        <v>ACO_Atualiz</v>
      </c>
      <c r="F573" s="35" t="s">
        <v>916</v>
      </c>
      <c r="G573" s="35"/>
      <c r="H573" s="36">
        <v>41204.618055555555</v>
      </c>
      <c r="I573" s="36">
        <v>41205.729861111111</v>
      </c>
      <c r="J573" s="1" t="s">
        <v>18</v>
      </c>
      <c r="K573" s="37">
        <f t="shared" si="16"/>
        <v>1.1118055555562023</v>
      </c>
      <c r="L573" s="38">
        <f t="shared" si="17"/>
        <v>1.1118055555562023</v>
      </c>
      <c r="M573" s="166">
        <f>NETWORKDAYS.INTL(DATE(YEAR(H573),MONTH(I573),DAY(H573)),DATE(YEAR(I573),MONTH(I573),DAY(I573)),1,LISTAFERIADOS!$B$2:$B$194)</f>
        <v>2</v>
      </c>
      <c r="N573" s="170" t="str">
        <f>CONCATENATE(HOUR(Tabela132[[#This Row],[DATA INICIO]]),":",MINUTE(Tabela132[[#This Row],[DATA INICIO]]))</f>
        <v>14:50</v>
      </c>
      <c r="P573"/>
    </row>
    <row r="574" spans="1:16" ht="25.5" customHeight="1" x14ac:dyDescent="0.25">
      <c r="A574" s="6" t="s">
        <v>278</v>
      </c>
      <c r="B574" s="33" t="s">
        <v>416</v>
      </c>
      <c r="C574" s="34" t="s">
        <v>270</v>
      </c>
      <c r="D574" s="66" t="s">
        <v>1207</v>
      </c>
      <c r="E574" s="66" t="str">
        <f>CONCATENATE(Tabela132[[#This Row],[TRAMITE_SETOR]],"_Atualiz")</f>
        <v>CO_Atualiz</v>
      </c>
      <c r="F574" s="35" t="s">
        <v>909</v>
      </c>
      <c r="G574" s="35"/>
      <c r="H574" s="36">
        <v>41205.729861111111</v>
      </c>
      <c r="I574" s="36">
        <v>41205.768055555556</v>
      </c>
      <c r="J574" s="1" t="s">
        <v>398</v>
      </c>
      <c r="K574" s="37">
        <f t="shared" si="16"/>
        <v>3.8194444445252884E-2</v>
      </c>
      <c r="L574" s="38">
        <f t="shared" si="17"/>
        <v>3.8194444445252884E-2</v>
      </c>
      <c r="M574" s="166">
        <f>NETWORKDAYS.INTL(DATE(YEAR(H574),MONTH(I574),DAY(H574)),DATE(YEAR(I574),MONTH(I574),DAY(I574)),1,LISTAFERIADOS!$B$2:$B$194)</f>
        <v>1</v>
      </c>
      <c r="N574" s="170" t="str">
        <f>CONCATENATE(HOUR(Tabela132[[#This Row],[DATA INICIO]]),":",MINUTE(Tabela132[[#This Row],[DATA INICIO]]))</f>
        <v>17:31</v>
      </c>
      <c r="P574"/>
    </row>
    <row r="575" spans="1:16" ht="25.5" customHeight="1" x14ac:dyDescent="0.25">
      <c r="A575" s="6" t="s">
        <v>278</v>
      </c>
      <c r="B575" s="33" t="s">
        <v>416</v>
      </c>
      <c r="C575" s="34" t="s">
        <v>270</v>
      </c>
      <c r="D575" s="66" t="s">
        <v>1208</v>
      </c>
      <c r="E575" s="66" t="str">
        <f>CONCATENATE(Tabela132[[#This Row],[TRAMITE_SETOR]],"_Atualiz")</f>
        <v>SECOFC_Atualiz</v>
      </c>
      <c r="F575" s="35" t="s">
        <v>910</v>
      </c>
      <c r="G575" s="35"/>
      <c r="H575" s="36">
        <v>41205.768055555556</v>
      </c>
      <c r="I575" s="36">
        <v>41205.890277777777</v>
      </c>
      <c r="J575" s="1" t="s">
        <v>20</v>
      </c>
      <c r="K575" s="37">
        <f t="shared" si="16"/>
        <v>0.12222222222044365</v>
      </c>
      <c r="L575" s="38">
        <f t="shared" si="17"/>
        <v>0.12222222222044365</v>
      </c>
      <c r="M575" s="166">
        <f>NETWORKDAYS.INTL(DATE(YEAR(H575),MONTH(I575),DAY(H575)),DATE(YEAR(I575),MONTH(I575),DAY(I575)),1,LISTAFERIADOS!$B$2:$B$194)</f>
        <v>1</v>
      </c>
      <c r="N575" s="170" t="str">
        <f>CONCATENATE(HOUR(Tabela132[[#This Row],[DATA INICIO]]),":",MINUTE(Tabela132[[#This Row],[DATA INICIO]]))</f>
        <v>18:26</v>
      </c>
      <c r="P575"/>
    </row>
    <row r="576" spans="1:16" ht="25.5" customHeight="1" x14ac:dyDescent="0.25">
      <c r="A576" s="6" t="s">
        <v>278</v>
      </c>
      <c r="B576" s="33" t="s">
        <v>416</v>
      </c>
      <c r="C576" s="34" t="s">
        <v>270</v>
      </c>
      <c r="D576" s="66" t="s">
        <v>1209</v>
      </c>
      <c r="E576" s="66" t="str">
        <f>CONCATENATE(Tabela132[[#This Row],[TRAMITE_SETOR]],"_Atualiz")</f>
        <v>CLC_Atualiz</v>
      </c>
      <c r="F576" s="35" t="s">
        <v>911</v>
      </c>
      <c r="G576" s="35"/>
      <c r="H576" s="36">
        <v>41205.890277777777</v>
      </c>
      <c r="I576" s="36">
        <v>41206.634722222225</v>
      </c>
      <c r="J576" s="1" t="s">
        <v>14</v>
      </c>
      <c r="K576" s="37">
        <f t="shared" si="16"/>
        <v>0.74444444444816327</v>
      </c>
      <c r="L576" s="38">
        <f t="shared" si="17"/>
        <v>0.74444444444816327</v>
      </c>
      <c r="M576" s="166">
        <f>NETWORKDAYS.INTL(DATE(YEAR(H576),MONTH(I576),DAY(H576)),DATE(YEAR(I576),MONTH(I576),DAY(I576)),1,LISTAFERIADOS!$B$2:$B$194)</f>
        <v>2</v>
      </c>
      <c r="N576" s="170" t="str">
        <f>CONCATENATE(HOUR(Tabela132[[#This Row],[DATA INICIO]]),":",MINUTE(Tabela132[[#This Row],[DATA INICIO]]))</f>
        <v>21:22</v>
      </c>
      <c r="P576"/>
    </row>
    <row r="577" spans="1:16" ht="25.5" customHeight="1" x14ac:dyDescent="0.25">
      <c r="A577" s="6" t="s">
        <v>278</v>
      </c>
      <c r="B577" s="33" t="s">
        <v>416</v>
      </c>
      <c r="C577" s="34" t="s">
        <v>270</v>
      </c>
      <c r="D577" s="66" t="s">
        <v>1210</v>
      </c>
      <c r="E577" s="66" t="str">
        <f>CONCATENATE(Tabela132[[#This Row],[TRAMITE_SETOR]],"_Atualiz")</f>
        <v>SC_Atualiz</v>
      </c>
      <c r="F577" s="35" t="s">
        <v>912</v>
      </c>
      <c r="G577" s="35"/>
      <c r="H577" s="36">
        <v>41206.634722222225</v>
      </c>
      <c r="I577" s="36">
        <v>41247.565972222219</v>
      </c>
      <c r="J577" s="1" t="s">
        <v>399</v>
      </c>
      <c r="K577" s="37">
        <f t="shared" si="16"/>
        <v>40.931249999994179</v>
      </c>
      <c r="L577" s="38">
        <f t="shared" si="17"/>
        <v>40.931249999994179</v>
      </c>
      <c r="M577" s="166">
        <f>NETWORKDAYS.INTL(DATE(YEAR(H577),MONTH(I577),DAY(H577)),DATE(YEAR(I577),MONTH(I577),DAY(I577)),1,LISTAFERIADOS!$B$2:$B$194)</f>
        <v>-11</v>
      </c>
      <c r="N577" s="170" t="str">
        <f>CONCATENATE(HOUR(Tabela132[[#This Row],[DATA INICIO]]),":",MINUTE(Tabela132[[#This Row],[DATA INICIO]]))</f>
        <v>15:14</v>
      </c>
      <c r="P577"/>
    </row>
    <row r="578" spans="1:16" ht="25.5" customHeight="1" x14ac:dyDescent="0.25">
      <c r="A578" s="6" t="s">
        <v>278</v>
      </c>
      <c r="B578" s="33" t="s">
        <v>416</v>
      </c>
      <c r="C578" s="34" t="s">
        <v>270</v>
      </c>
      <c r="D578" s="66" t="s">
        <v>1209</v>
      </c>
      <c r="E578" s="66" t="str">
        <f>CONCATENATE(Tabela132[[#This Row],[TRAMITE_SETOR]],"_Atualiz")</f>
        <v>CLC_Atualiz</v>
      </c>
      <c r="F578" s="35" t="s">
        <v>911</v>
      </c>
      <c r="G578" s="35"/>
      <c r="H578" s="36">
        <v>41247.565972222219</v>
      </c>
      <c r="I578" s="36">
        <v>41248.586805555555</v>
      </c>
      <c r="J578" s="1" t="s">
        <v>27</v>
      </c>
      <c r="K578" s="37">
        <f t="shared" si="16"/>
        <v>1.0208333333357587</v>
      </c>
      <c r="L578" s="38">
        <f t="shared" si="17"/>
        <v>1.0208333333357587</v>
      </c>
      <c r="M578" s="166">
        <f>NETWORKDAYS.INTL(DATE(YEAR(H578),MONTH(I578),DAY(H578)),DATE(YEAR(I578),MONTH(I578),DAY(I578)),1,LISTAFERIADOS!$B$2:$B$194)</f>
        <v>2</v>
      </c>
      <c r="N578" s="170" t="str">
        <f>CONCATENATE(HOUR(Tabela132[[#This Row],[DATA INICIO]]),":",MINUTE(Tabela132[[#This Row],[DATA INICIO]]))</f>
        <v>13:35</v>
      </c>
      <c r="P578"/>
    </row>
    <row r="579" spans="1:16" ht="25.5" customHeight="1" x14ac:dyDescent="0.25">
      <c r="A579" s="6" t="s">
        <v>278</v>
      </c>
      <c r="B579" s="33" t="s">
        <v>416</v>
      </c>
      <c r="C579" s="34" t="s">
        <v>270</v>
      </c>
      <c r="D579" s="66" t="s">
        <v>1206</v>
      </c>
      <c r="E579" s="66" t="str">
        <f>CONCATENATE(Tabela132[[#This Row],[TRAMITE_SETOR]],"_Atualiz")</f>
        <v>SPO_Atualiz</v>
      </c>
      <c r="F579" s="35" t="s">
        <v>908</v>
      </c>
      <c r="G579" s="35"/>
      <c r="H579" s="36">
        <v>41248.586805555555</v>
      </c>
      <c r="I579" s="36">
        <v>41248.800000000003</v>
      </c>
      <c r="J579" s="1" t="s">
        <v>400</v>
      </c>
      <c r="K579" s="37">
        <f t="shared" ref="K579:K642" si="18">IF(OR(H579="-",I579="-"),0,I579-H579)</f>
        <v>0.21319444444816327</v>
      </c>
      <c r="L579" s="38">
        <f t="shared" ref="L579:L642" si="19">K579</f>
        <v>0.21319444444816327</v>
      </c>
      <c r="M579" s="166">
        <f>NETWORKDAYS.INTL(DATE(YEAR(H579),MONTH(I579),DAY(H579)),DATE(YEAR(I579),MONTH(I579),DAY(I579)),1,LISTAFERIADOS!$B$2:$B$194)</f>
        <v>1</v>
      </c>
      <c r="N579" s="170" t="str">
        <f>CONCATENATE(HOUR(Tabela132[[#This Row],[DATA INICIO]]),":",MINUTE(Tabela132[[#This Row],[DATA INICIO]]))</f>
        <v>14:5</v>
      </c>
      <c r="P579"/>
    </row>
    <row r="580" spans="1:16" ht="25.5" customHeight="1" x14ac:dyDescent="0.25">
      <c r="A580" s="6" t="s">
        <v>278</v>
      </c>
      <c r="B580" s="33" t="s">
        <v>416</v>
      </c>
      <c r="C580" s="34" t="s">
        <v>270</v>
      </c>
      <c r="D580" s="66" t="s">
        <v>1210</v>
      </c>
      <c r="E580" s="66" t="str">
        <f>CONCATENATE(Tabela132[[#This Row],[TRAMITE_SETOR]],"_Atualiz")</f>
        <v>SC_Atualiz</v>
      </c>
      <c r="F580" s="35" t="s">
        <v>912</v>
      </c>
      <c r="G580" s="35"/>
      <c r="H580" s="36">
        <v>41248.800000000003</v>
      </c>
      <c r="I580" s="36">
        <v>41254.731944444444</v>
      </c>
      <c r="J580" s="1" t="s">
        <v>401</v>
      </c>
      <c r="K580" s="37">
        <f t="shared" si="18"/>
        <v>5.9319444444408873</v>
      </c>
      <c r="L580" s="38">
        <f t="shared" si="19"/>
        <v>5.9319444444408873</v>
      </c>
      <c r="M580" s="166">
        <f>NETWORKDAYS.INTL(DATE(YEAR(H580),MONTH(I580),DAY(H580)),DATE(YEAR(I580),MONTH(I580),DAY(I580)),1,LISTAFERIADOS!$B$2:$B$194)</f>
        <v>5</v>
      </c>
      <c r="N580" s="170" t="str">
        <f>CONCATENATE(HOUR(Tabela132[[#This Row],[DATA INICIO]]),":",MINUTE(Tabela132[[#This Row],[DATA INICIO]]))</f>
        <v>19:12</v>
      </c>
      <c r="P580"/>
    </row>
    <row r="581" spans="1:16" ht="25.5" customHeight="1" x14ac:dyDescent="0.25">
      <c r="A581" s="6" t="s">
        <v>278</v>
      </c>
      <c r="B581" s="33" t="s">
        <v>416</v>
      </c>
      <c r="C581" s="34" t="s">
        <v>270</v>
      </c>
      <c r="D581" s="66" t="s">
        <v>1209</v>
      </c>
      <c r="E581" s="66" t="str">
        <f>CONCATENATE(Tabela132[[#This Row],[TRAMITE_SETOR]],"_Atualiz")</f>
        <v>CLC_Atualiz</v>
      </c>
      <c r="F581" s="35" t="s">
        <v>911</v>
      </c>
      <c r="G581" s="35"/>
      <c r="H581" s="36">
        <v>41254.731944444444</v>
      </c>
      <c r="I581" s="36">
        <v>41255.574305555558</v>
      </c>
      <c r="J581" s="1" t="s">
        <v>27</v>
      </c>
      <c r="K581" s="37">
        <f t="shared" si="18"/>
        <v>0.84236111111385981</v>
      </c>
      <c r="L581" s="38">
        <f t="shared" si="19"/>
        <v>0.84236111111385981</v>
      </c>
      <c r="M581" s="166">
        <f>NETWORKDAYS.INTL(DATE(YEAR(H581),MONTH(I581),DAY(H581)),DATE(YEAR(I581),MONTH(I581),DAY(I581)),1,LISTAFERIADOS!$B$2:$B$194)</f>
        <v>2</v>
      </c>
      <c r="N581" s="170" t="str">
        <f>CONCATENATE(HOUR(Tabela132[[#This Row],[DATA INICIO]]),":",MINUTE(Tabela132[[#This Row],[DATA INICIO]]))</f>
        <v>17:34</v>
      </c>
      <c r="P581"/>
    </row>
    <row r="582" spans="1:16" ht="25.5" customHeight="1" x14ac:dyDescent="0.25">
      <c r="A582" s="6" t="s">
        <v>278</v>
      </c>
      <c r="B582" s="33" t="s">
        <v>416</v>
      </c>
      <c r="C582" s="34" t="s">
        <v>270</v>
      </c>
      <c r="D582" s="66" t="s">
        <v>1245</v>
      </c>
      <c r="E582" s="66" t="str">
        <f>CONCATENATE(Tabela132[[#This Row],[TRAMITE_SETOR]],"_Atualiz")</f>
        <v>SMIC_Atualiz</v>
      </c>
      <c r="F582" s="35" t="s">
        <v>891</v>
      </c>
      <c r="G582" s="90" t="s">
        <v>1105</v>
      </c>
      <c r="H582" s="36">
        <v>41255.574305555558</v>
      </c>
      <c r="I582" s="36">
        <v>41256.736111111109</v>
      </c>
      <c r="J582" s="1" t="s">
        <v>26</v>
      </c>
      <c r="K582" s="37">
        <f t="shared" si="18"/>
        <v>1.1618055555518367</v>
      </c>
      <c r="L582" s="38">
        <f t="shared" si="19"/>
        <v>1.1618055555518367</v>
      </c>
      <c r="M582" s="166">
        <f>NETWORKDAYS.INTL(DATE(YEAR(H582),MONTH(I582),DAY(H582)),DATE(YEAR(I582),MONTH(I582),DAY(I582)),1,LISTAFERIADOS!$B$2:$B$194)</f>
        <v>2</v>
      </c>
      <c r="N582" s="170" t="str">
        <f>CONCATENATE(HOUR(Tabela132[[#This Row],[DATA INICIO]]),":",MINUTE(Tabela132[[#This Row],[DATA INICIO]]))</f>
        <v>13:47</v>
      </c>
      <c r="P582"/>
    </row>
    <row r="583" spans="1:16" ht="25.5" customHeight="1" x14ac:dyDescent="0.25">
      <c r="A583" s="6" t="s">
        <v>278</v>
      </c>
      <c r="B583" s="33" t="s">
        <v>416</v>
      </c>
      <c r="C583" s="34" t="s">
        <v>270</v>
      </c>
      <c r="D583" s="66" t="s">
        <v>1209</v>
      </c>
      <c r="E583" s="66" t="str">
        <f>CONCATENATE(Tabela132[[#This Row],[TRAMITE_SETOR]],"_Atualiz")</f>
        <v>CLC_Atualiz</v>
      </c>
      <c r="F583" s="35" t="s">
        <v>911</v>
      </c>
      <c r="G583" s="35"/>
      <c r="H583" s="36">
        <v>41256.736111111109</v>
      </c>
      <c r="I583" s="36">
        <v>41256.836805555555</v>
      </c>
      <c r="J583" s="1" t="s">
        <v>402</v>
      </c>
      <c r="K583" s="37">
        <f t="shared" si="18"/>
        <v>0.10069444444525288</v>
      </c>
      <c r="L583" s="38">
        <f t="shared" si="19"/>
        <v>0.10069444444525288</v>
      </c>
      <c r="M583" s="166">
        <f>NETWORKDAYS.INTL(DATE(YEAR(H583),MONTH(I583),DAY(H583)),DATE(YEAR(I583),MONTH(I583),DAY(I583)),1,LISTAFERIADOS!$B$2:$B$194)</f>
        <v>1</v>
      </c>
      <c r="N583" s="170" t="str">
        <f>CONCATENATE(HOUR(Tabela132[[#This Row],[DATA INICIO]]),":",MINUTE(Tabela132[[#This Row],[DATA INICIO]]))</f>
        <v>17:40</v>
      </c>
      <c r="P583"/>
    </row>
    <row r="584" spans="1:16" ht="25.5" customHeight="1" x14ac:dyDescent="0.25">
      <c r="A584" s="6" t="s">
        <v>278</v>
      </c>
      <c r="B584" s="33" t="s">
        <v>416</v>
      </c>
      <c r="C584" s="34" t="s">
        <v>270</v>
      </c>
      <c r="D584" s="66" t="s">
        <v>1245</v>
      </c>
      <c r="E584" s="66" t="str">
        <f>CONCATENATE(Tabela132[[#This Row],[TRAMITE_SETOR]],"_Atualiz")</f>
        <v>SMIC_Atualiz</v>
      </c>
      <c r="F584" s="35" t="s">
        <v>891</v>
      </c>
      <c r="G584" s="90" t="s">
        <v>1105</v>
      </c>
      <c r="H584" s="36">
        <v>41256.836805555555</v>
      </c>
      <c r="I584" s="36">
        <v>41264.767361111109</v>
      </c>
      <c r="J584" s="1" t="s">
        <v>403</v>
      </c>
      <c r="K584" s="37">
        <f t="shared" si="18"/>
        <v>7.9305555555547471</v>
      </c>
      <c r="L584" s="38">
        <f t="shared" si="19"/>
        <v>7.9305555555547471</v>
      </c>
      <c r="M584" s="166">
        <f>NETWORKDAYS.INTL(DATE(YEAR(H584),MONTH(I584),DAY(H584)),DATE(YEAR(I584),MONTH(I584),DAY(I584)),1,LISTAFERIADOS!$B$2:$B$194)</f>
        <v>4</v>
      </c>
      <c r="N584" s="170" t="str">
        <f>CONCATENATE(HOUR(Tabela132[[#This Row],[DATA INICIO]]),":",MINUTE(Tabela132[[#This Row],[DATA INICIO]]))</f>
        <v>20:5</v>
      </c>
      <c r="P584"/>
    </row>
    <row r="585" spans="1:16" ht="25.5" customHeight="1" x14ac:dyDescent="0.25">
      <c r="A585" s="6" t="s">
        <v>278</v>
      </c>
      <c r="B585" s="33" t="s">
        <v>416</v>
      </c>
      <c r="C585" s="34" t="s">
        <v>270</v>
      </c>
      <c r="D585" s="66" t="s">
        <v>1207</v>
      </c>
      <c r="E585" s="66" t="str">
        <f>CONCATENATE(Tabela132[[#This Row],[TRAMITE_SETOR]],"_Atualiz")</f>
        <v>CO_Atualiz</v>
      </c>
      <c r="F585" s="35" t="s">
        <v>909</v>
      </c>
      <c r="G585" s="35"/>
      <c r="H585" s="36">
        <v>41264.767361111109</v>
      </c>
      <c r="I585" s="36">
        <v>41264.78125</v>
      </c>
      <c r="J585" s="1" t="s">
        <v>404</v>
      </c>
      <c r="K585" s="37">
        <f t="shared" si="18"/>
        <v>1.3888888890505768E-2</v>
      </c>
      <c r="L585" s="38">
        <f t="shared" si="19"/>
        <v>1.3888888890505768E-2</v>
      </c>
      <c r="M585" s="166">
        <f>NETWORKDAYS.INTL(DATE(YEAR(H585),MONTH(I585),DAY(H585)),DATE(YEAR(I585),MONTH(I585),DAY(I585)),1,LISTAFERIADOS!$B$2:$B$194)</f>
        <v>0</v>
      </c>
      <c r="N585" s="170" t="str">
        <f>CONCATENATE(HOUR(Tabela132[[#This Row],[DATA INICIO]]),":",MINUTE(Tabela132[[#This Row],[DATA INICIO]]))</f>
        <v>18:25</v>
      </c>
      <c r="P585"/>
    </row>
    <row r="586" spans="1:16" ht="25.5" customHeight="1" x14ac:dyDescent="0.25">
      <c r="A586" s="6" t="s">
        <v>278</v>
      </c>
      <c r="B586" s="33" t="s">
        <v>416</v>
      </c>
      <c r="C586" s="34" t="s">
        <v>270</v>
      </c>
      <c r="D586" s="66" t="s">
        <v>1206</v>
      </c>
      <c r="E586" s="66" t="str">
        <f>CONCATENATE(Tabela132[[#This Row],[TRAMITE_SETOR]],"_Atualiz")</f>
        <v>SPO_Atualiz</v>
      </c>
      <c r="F586" s="35" t="s">
        <v>908</v>
      </c>
      <c r="G586" s="35"/>
      <c r="H586" s="36">
        <v>41264.78125</v>
      </c>
      <c r="I586" s="36">
        <v>41269.50277777778</v>
      </c>
      <c r="J586" s="1" t="s">
        <v>405</v>
      </c>
      <c r="K586" s="37">
        <f t="shared" si="18"/>
        <v>4.7215277777795563</v>
      </c>
      <c r="L586" s="38">
        <f t="shared" si="19"/>
        <v>4.7215277777795563</v>
      </c>
      <c r="M586" s="166">
        <f>NETWORKDAYS.INTL(DATE(YEAR(H586),MONTH(I586),DAY(H586)),DATE(YEAR(I586),MONTH(I586),DAY(I586)),1,LISTAFERIADOS!$B$2:$B$194)</f>
        <v>0</v>
      </c>
      <c r="N586" s="170" t="str">
        <f>CONCATENATE(HOUR(Tabela132[[#This Row],[DATA INICIO]]),":",MINUTE(Tabela132[[#This Row],[DATA INICIO]]))</f>
        <v>18:45</v>
      </c>
      <c r="P586"/>
    </row>
    <row r="587" spans="1:16" ht="25.5" customHeight="1" x14ac:dyDescent="0.25">
      <c r="A587" s="6" t="s">
        <v>278</v>
      </c>
      <c r="B587" s="33" t="s">
        <v>416</v>
      </c>
      <c r="C587" s="34" t="s">
        <v>270</v>
      </c>
      <c r="D587" s="66" t="s">
        <v>1208</v>
      </c>
      <c r="E587" s="66" t="str">
        <f>CONCATENATE(Tabela132[[#This Row],[TRAMITE_SETOR]],"_Atualiz")</f>
        <v>SECOFC_Atualiz</v>
      </c>
      <c r="F587" s="35" t="s">
        <v>910</v>
      </c>
      <c r="G587" s="35"/>
      <c r="H587" s="36">
        <v>41269.50277777778</v>
      </c>
      <c r="I587" s="36">
        <v>41269.636805555558</v>
      </c>
      <c r="J587" s="1" t="s">
        <v>27</v>
      </c>
      <c r="K587" s="37">
        <f t="shared" si="18"/>
        <v>0.13402777777810115</v>
      </c>
      <c r="L587" s="38">
        <f t="shared" si="19"/>
        <v>0.13402777777810115</v>
      </c>
      <c r="M587" s="166">
        <f>NETWORKDAYS.INTL(DATE(YEAR(H587),MONTH(I587),DAY(H587)),DATE(YEAR(I587),MONTH(I587),DAY(I587)),1,LISTAFERIADOS!$B$2:$B$194)</f>
        <v>0</v>
      </c>
      <c r="N587" s="170" t="str">
        <f>CONCATENATE(HOUR(Tabela132[[#This Row],[DATA INICIO]]),":",MINUTE(Tabela132[[#This Row],[DATA INICIO]]))</f>
        <v>12:4</v>
      </c>
      <c r="P587"/>
    </row>
    <row r="588" spans="1:16" ht="25.5" customHeight="1" x14ac:dyDescent="0.25">
      <c r="A588" s="6" t="s">
        <v>278</v>
      </c>
      <c r="B588" s="33" t="s">
        <v>416</v>
      </c>
      <c r="C588" s="34" t="s">
        <v>270</v>
      </c>
      <c r="D588" s="66" t="s">
        <v>1205</v>
      </c>
      <c r="E588" s="66" t="str">
        <f>CONCATENATE(Tabela132[[#This Row],[TRAMITE_SETOR]],"_Atualiz")</f>
        <v>SECADM_Atualiz</v>
      </c>
      <c r="F588" s="35" t="s">
        <v>907</v>
      </c>
      <c r="G588" s="35"/>
      <c r="H588" s="36">
        <v>41269.636805555558</v>
      </c>
      <c r="I588" s="36">
        <v>41269.703472222223</v>
      </c>
      <c r="J588" s="1" t="s">
        <v>403</v>
      </c>
      <c r="K588" s="37">
        <f t="shared" si="18"/>
        <v>6.6666666665696539E-2</v>
      </c>
      <c r="L588" s="38">
        <f t="shared" si="19"/>
        <v>6.6666666665696539E-2</v>
      </c>
      <c r="M588" s="166">
        <f>NETWORKDAYS.INTL(DATE(YEAR(H588),MONTH(I588),DAY(H588)),DATE(YEAR(I588),MONTH(I588),DAY(I588)),1,LISTAFERIADOS!$B$2:$B$194)</f>
        <v>0</v>
      </c>
      <c r="N588" s="170" t="str">
        <f>CONCATENATE(HOUR(Tabela132[[#This Row],[DATA INICIO]]),":",MINUTE(Tabela132[[#This Row],[DATA INICIO]]))</f>
        <v>15:17</v>
      </c>
      <c r="P588"/>
    </row>
    <row r="589" spans="1:16" ht="25.5" customHeight="1" x14ac:dyDescent="0.25">
      <c r="A589" s="6" t="s">
        <v>278</v>
      </c>
      <c r="B589" s="33" t="s">
        <v>416</v>
      </c>
      <c r="C589" s="34" t="s">
        <v>270</v>
      </c>
      <c r="D589" s="66" t="s">
        <v>1204</v>
      </c>
      <c r="E589" s="66" t="str">
        <f>CONCATENATE(Tabela132[[#This Row],[TRAMITE_SETOR]],"_Atualiz")</f>
        <v>CIP_Atualiz</v>
      </c>
      <c r="F589" s="35" t="s">
        <v>884</v>
      </c>
      <c r="G589" s="90" t="s">
        <v>1105</v>
      </c>
      <c r="H589" s="36">
        <v>41269.703472222223</v>
      </c>
      <c r="I589" s="36">
        <v>41288.751388888886</v>
      </c>
      <c r="J589" s="1" t="s">
        <v>406</v>
      </c>
      <c r="K589" s="37">
        <f t="shared" si="18"/>
        <v>19.047916666662786</v>
      </c>
      <c r="L589" s="38">
        <f t="shared" si="19"/>
        <v>19.047916666662786</v>
      </c>
      <c r="M589" s="166">
        <f>NETWORKDAYS.INTL(DATE(YEAR(H589),MONTH(I589),DAY(H589)),DATE(YEAR(I589),MONTH(I589),DAY(I589)),1,LISTAFERIADOS!$B$2:$B$194)</f>
        <v>228</v>
      </c>
      <c r="N589" s="170" t="str">
        <f>CONCATENATE(HOUR(Tabela132[[#This Row],[DATA INICIO]]),":",MINUTE(Tabela132[[#This Row],[DATA INICIO]]))</f>
        <v>16:53</v>
      </c>
      <c r="P589"/>
    </row>
    <row r="590" spans="1:16" ht="25.5" customHeight="1" x14ac:dyDescent="0.25">
      <c r="A590" s="6" t="s">
        <v>278</v>
      </c>
      <c r="B590" s="33" t="s">
        <v>416</v>
      </c>
      <c r="C590" s="34" t="s">
        <v>270</v>
      </c>
      <c r="D590" s="66" t="s">
        <v>1245</v>
      </c>
      <c r="E590" s="66" t="str">
        <f>CONCATENATE(Tabela132[[#This Row],[TRAMITE_SETOR]],"_Atualiz")</f>
        <v>SMIC_Atualiz</v>
      </c>
      <c r="F590" s="35" t="s">
        <v>891</v>
      </c>
      <c r="G590" s="90" t="s">
        <v>1105</v>
      </c>
      <c r="H590" s="36">
        <v>41288.751388888886</v>
      </c>
      <c r="I590" s="36">
        <v>41288.781944444447</v>
      </c>
      <c r="J590" s="1" t="s">
        <v>407</v>
      </c>
      <c r="K590" s="37">
        <f t="shared" si="18"/>
        <v>3.0555555560567882E-2</v>
      </c>
      <c r="L590" s="38">
        <f t="shared" si="19"/>
        <v>3.0555555560567882E-2</v>
      </c>
      <c r="M590" s="166">
        <f>NETWORKDAYS.INTL(DATE(YEAR(H590),MONTH(I590),DAY(H590)),DATE(YEAR(I590),MONTH(I590),DAY(I590)),1,LISTAFERIADOS!$B$2:$B$194)</f>
        <v>1</v>
      </c>
      <c r="N590" s="170" t="str">
        <f>CONCATENATE(HOUR(Tabela132[[#This Row],[DATA INICIO]]),":",MINUTE(Tabela132[[#This Row],[DATA INICIO]]))</f>
        <v>18:2</v>
      </c>
      <c r="P590"/>
    </row>
    <row r="591" spans="1:16" ht="25.5" customHeight="1" x14ac:dyDescent="0.25">
      <c r="A591" s="6" t="s">
        <v>278</v>
      </c>
      <c r="B591" s="33" t="s">
        <v>416</v>
      </c>
      <c r="C591" s="34" t="s">
        <v>270</v>
      </c>
      <c r="D591" s="66" t="s">
        <v>1204</v>
      </c>
      <c r="E591" s="66" t="str">
        <f>CONCATENATE(Tabela132[[#This Row],[TRAMITE_SETOR]],"_Atualiz")</f>
        <v>CIP_Atualiz</v>
      </c>
      <c r="F591" s="35" t="s">
        <v>884</v>
      </c>
      <c r="G591" s="90" t="s">
        <v>1105</v>
      </c>
      <c r="H591" s="36">
        <v>41288.781944444447</v>
      </c>
      <c r="I591" s="36">
        <v>41289.537499999999</v>
      </c>
      <c r="J591" s="1" t="s">
        <v>408</v>
      </c>
      <c r="K591" s="37">
        <f t="shared" si="18"/>
        <v>0.75555555555183673</v>
      </c>
      <c r="L591" s="38">
        <f t="shared" si="19"/>
        <v>0.75555555555183673</v>
      </c>
      <c r="M591" s="166">
        <f>NETWORKDAYS.INTL(DATE(YEAR(H591),MONTH(I591),DAY(H591)),DATE(YEAR(I591),MONTH(I591),DAY(I591)),1,LISTAFERIADOS!$B$2:$B$194)</f>
        <v>2</v>
      </c>
      <c r="N591" s="170" t="str">
        <f>CONCATENATE(HOUR(Tabela132[[#This Row],[DATA INICIO]]),":",MINUTE(Tabela132[[#This Row],[DATA INICIO]]))</f>
        <v>18:46</v>
      </c>
      <c r="P591"/>
    </row>
    <row r="592" spans="1:16" ht="25.5" customHeight="1" x14ac:dyDescent="0.25">
      <c r="A592" s="6" t="s">
        <v>278</v>
      </c>
      <c r="B592" s="33" t="s">
        <v>416</v>
      </c>
      <c r="C592" s="34" t="s">
        <v>270</v>
      </c>
      <c r="D592" s="66" t="s">
        <v>1209</v>
      </c>
      <c r="E592" s="66" t="str">
        <f>CONCATENATE(Tabela132[[#This Row],[TRAMITE_SETOR]],"_Atualiz")</f>
        <v>CLC_Atualiz</v>
      </c>
      <c r="F592" s="35" t="s">
        <v>911</v>
      </c>
      <c r="G592" s="35"/>
      <c r="H592" s="36">
        <v>41289.537499999999</v>
      </c>
      <c r="I592" s="36">
        <v>41289.661805555559</v>
      </c>
      <c r="J592" s="1" t="s">
        <v>409</v>
      </c>
      <c r="K592" s="37">
        <f t="shared" si="18"/>
        <v>0.12430555556056788</v>
      </c>
      <c r="L592" s="38">
        <f t="shared" si="19"/>
        <v>0.12430555556056788</v>
      </c>
      <c r="M592" s="166">
        <f>NETWORKDAYS.INTL(DATE(YEAR(H592),MONTH(I592),DAY(H592)),DATE(YEAR(I592),MONTH(I592),DAY(I592)),1,LISTAFERIADOS!$B$2:$B$194)</f>
        <v>1</v>
      </c>
      <c r="N592" s="170" t="str">
        <f>CONCATENATE(HOUR(Tabela132[[#This Row],[DATA INICIO]]),":",MINUTE(Tabela132[[#This Row],[DATA INICIO]]))</f>
        <v>12:54</v>
      </c>
      <c r="P592"/>
    </row>
    <row r="593" spans="1:16" ht="25.5" customHeight="1" x14ac:dyDescent="0.25">
      <c r="A593" s="6" t="s">
        <v>278</v>
      </c>
      <c r="B593" s="33" t="s">
        <v>416</v>
      </c>
      <c r="C593" s="34" t="s">
        <v>270</v>
      </c>
      <c r="D593" s="66" t="s">
        <v>1206</v>
      </c>
      <c r="E593" s="66" t="str">
        <f>CONCATENATE(Tabela132[[#This Row],[TRAMITE_SETOR]],"_Atualiz")</f>
        <v>SPO_Atualiz</v>
      </c>
      <c r="F593" s="35" t="s">
        <v>908</v>
      </c>
      <c r="G593" s="35"/>
      <c r="H593" s="36">
        <v>41289.661805555559</v>
      </c>
      <c r="I593" s="36">
        <v>41289.699999999997</v>
      </c>
      <c r="J593" s="1" t="s">
        <v>284</v>
      </c>
      <c r="K593" s="37">
        <f t="shared" si="18"/>
        <v>3.8194444437976927E-2</v>
      </c>
      <c r="L593" s="38">
        <f t="shared" si="19"/>
        <v>3.8194444437976927E-2</v>
      </c>
      <c r="M593" s="166">
        <f>NETWORKDAYS.INTL(DATE(YEAR(H593),MONTH(I593),DAY(H593)),DATE(YEAR(I593),MONTH(I593),DAY(I593)),1,LISTAFERIADOS!$B$2:$B$194)</f>
        <v>1</v>
      </c>
      <c r="N593" s="170" t="str">
        <f>CONCATENATE(HOUR(Tabela132[[#This Row],[DATA INICIO]]),":",MINUTE(Tabela132[[#This Row],[DATA INICIO]]))</f>
        <v>15:53</v>
      </c>
      <c r="P593"/>
    </row>
    <row r="594" spans="1:16" ht="25.5" customHeight="1" x14ac:dyDescent="0.25">
      <c r="A594" s="6" t="s">
        <v>278</v>
      </c>
      <c r="B594" s="33" t="s">
        <v>416</v>
      </c>
      <c r="C594" s="34" t="s">
        <v>270</v>
      </c>
      <c r="D594" s="66" t="s">
        <v>1210</v>
      </c>
      <c r="E594" s="66" t="str">
        <f>CONCATENATE(Tabela132[[#This Row],[TRAMITE_SETOR]],"_Atualiz")</f>
        <v>SC_Atualiz</v>
      </c>
      <c r="F594" s="35" t="s">
        <v>912</v>
      </c>
      <c r="G594" s="35"/>
      <c r="H594" s="36">
        <v>41289.699999999997</v>
      </c>
      <c r="I594" s="36">
        <v>41296.615972222222</v>
      </c>
      <c r="J594" s="1" t="s">
        <v>410</v>
      </c>
      <c r="K594" s="37">
        <f t="shared" si="18"/>
        <v>6.9159722222248092</v>
      </c>
      <c r="L594" s="38">
        <f t="shared" si="19"/>
        <v>6.9159722222248092</v>
      </c>
      <c r="M594" s="166">
        <f>NETWORKDAYS.INTL(DATE(YEAR(H594),MONTH(I594),DAY(H594)),DATE(YEAR(I594),MONTH(I594),DAY(I594)),1,LISTAFERIADOS!$B$2:$B$194)</f>
        <v>6</v>
      </c>
      <c r="N594" s="170" t="str">
        <f>CONCATENATE(HOUR(Tabela132[[#This Row],[DATA INICIO]]),":",MINUTE(Tabela132[[#This Row],[DATA INICIO]]))</f>
        <v>16:48</v>
      </c>
      <c r="P594"/>
    </row>
    <row r="595" spans="1:16" ht="25.5" customHeight="1" x14ac:dyDescent="0.25">
      <c r="A595" s="6" t="s">
        <v>278</v>
      </c>
      <c r="B595" s="33" t="s">
        <v>416</v>
      </c>
      <c r="C595" s="34" t="s">
        <v>270</v>
      </c>
      <c r="D595" s="66" t="s">
        <v>1209</v>
      </c>
      <c r="E595" s="66" t="str">
        <f>CONCATENATE(Tabela132[[#This Row],[TRAMITE_SETOR]],"_Atualiz")</f>
        <v>CLC_Atualiz</v>
      </c>
      <c r="F595" s="35" t="s">
        <v>911</v>
      </c>
      <c r="G595" s="35"/>
      <c r="H595" s="36">
        <v>41296.615972222222</v>
      </c>
      <c r="I595" s="36">
        <v>41296.692361111112</v>
      </c>
      <c r="J595" s="1" t="s">
        <v>411</v>
      </c>
      <c r="K595" s="37">
        <f t="shared" si="18"/>
        <v>7.6388888890505768E-2</v>
      </c>
      <c r="L595" s="38">
        <f t="shared" si="19"/>
        <v>7.6388888890505768E-2</v>
      </c>
      <c r="M595" s="166">
        <f>NETWORKDAYS.INTL(DATE(YEAR(H595),MONTH(I595),DAY(H595)),DATE(YEAR(I595),MONTH(I595),DAY(I595)),1,LISTAFERIADOS!$B$2:$B$194)</f>
        <v>1</v>
      </c>
      <c r="N595" s="170" t="str">
        <f>CONCATENATE(HOUR(Tabela132[[#This Row],[DATA INICIO]]),":",MINUTE(Tabela132[[#This Row],[DATA INICIO]]))</f>
        <v>14:47</v>
      </c>
      <c r="P595"/>
    </row>
    <row r="596" spans="1:16" ht="25.5" customHeight="1" x14ac:dyDescent="0.25">
      <c r="A596" s="6" t="s">
        <v>278</v>
      </c>
      <c r="B596" s="33" t="s">
        <v>416</v>
      </c>
      <c r="C596" s="34" t="s">
        <v>270</v>
      </c>
      <c r="D596" s="66" t="s">
        <v>1206</v>
      </c>
      <c r="E596" s="66" t="str">
        <f>CONCATENATE(Tabela132[[#This Row],[TRAMITE_SETOR]],"_Atualiz")</f>
        <v>SPO_Atualiz</v>
      </c>
      <c r="F596" s="35" t="s">
        <v>908</v>
      </c>
      <c r="G596" s="35"/>
      <c r="H596" s="36">
        <v>41296.692361111112</v>
      </c>
      <c r="I596" s="36">
        <v>41334.824999999997</v>
      </c>
      <c r="J596" s="1" t="s">
        <v>18</v>
      </c>
      <c r="K596" s="37">
        <f t="shared" si="18"/>
        <v>38.132638888884685</v>
      </c>
      <c r="L596" s="38">
        <f t="shared" si="19"/>
        <v>38.132638888884685</v>
      </c>
      <c r="M596" s="166">
        <f>NETWORKDAYS.INTL(DATE(YEAR(H596),MONTH(I596),DAY(H596)),DATE(YEAR(I596),MONTH(I596),DAY(I596)),1,LISTAFERIADOS!$B$2:$B$194)</f>
        <v>-16</v>
      </c>
      <c r="N596" s="170" t="str">
        <f>CONCATENATE(HOUR(Tabela132[[#This Row],[DATA INICIO]]),":",MINUTE(Tabela132[[#This Row],[DATA INICIO]]))</f>
        <v>16:37</v>
      </c>
      <c r="P596"/>
    </row>
    <row r="597" spans="1:16" ht="25.5" customHeight="1" x14ac:dyDescent="0.25">
      <c r="A597" s="6" t="s">
        <v>278</v>
      </c>
      <c r="B597" s="33" t="s">
        <v>416</v>
      </c>
      <c r="C597" s="34" t="s">
        <v>270</v>
      </c>
      <c r="D597" s="66" t="s">
        <v>1207</v>
      </c>
      <c r="E597" s="66" t="str">
        <f>CONCATENATE(Tabela132[[#This Row],[TRAMITE_SETOR]],"_Atualiz")</f>
        <v>CO_Atualiz</v>
      </c>
      <c r="F597" s="35" t="s">
        <v>909</v>
      </c>
      <c r="G597" s="35"/>
      <c r="H597" s="36">
        <v>41334.824999999997</v>
      </c>
      <c r="I597" s="36">
        <v>41337.612500000003</v>
      </c>
      <c r="J597" s="1" t="s">
        <v>378</v>
      </c>
      <c r="K597" s="37">
        <f t="shared" si="18"/>
        <v>2.7875000000058208</v>
      </c>
      <c r="L597" s="38">
        <f t="shared" si="19"/>
        <v>2.7875000000058208</v>
      </c>
      <c r="M597" s="166">
        <f>NETWORKDAYS.INTL(DATE(YEAR(H597),MONTH(I597),DAY(H597)),DATE(YEAR(I597),MONTH(I597),DAY(I597)),1,LISTAFERIADOS!$B$2:$B$194)</f>
        <v>2</v>
      </c>
      <c r="N597" s="170" t="str">
        <f>CONCATENATE(HOUR(Tabela132[[#This Row],[DATA INICIO]]),":",MINUTE(Tabela132[[#This Row],[DATA INICIO]]))</f>
        <v>19:48</v>
      </c>
      <c r="P597"/>
    </row>
    <row r="598" spans="1:16" ht="25.5" customHeight="1" x14ac:dyDescent="0.25">
      <c r="A598" s="6" t="s">
        <v>278</v>
      </c>
      <c r="B598" s="33" t="s">
        <v>416</v>
      </c>
      <c r="C598" s="34" t="s">
        <v>270</v>
      </c>
      <c r="D598" s="66" t="s">
        <v>1208</v>
      </c>
      <c r="E598" s="66" t="str">
        <f>CONCATENATE(Tabela132[[#This Row],[TRAMITE_SETOR]],"_Atualiz")</f>
        <v>SECOFC_Atualiz</v>
      </c>
      <c r="F598" s="35" t="s">
        <v>910</v>
      </c>
      <c r="G598" s="35"/>
      <c r="H598" s="36">
        <v>41337.612500000003</v>
      </c>
      <c r="I598" s="36">
        <v>41337.643750000003</v>
      </c>
      <c r="J598" s="1" t="s">
        <v>321</v>
      </c>
      <c r="K598" s="37">
        <f t="shared" si="18"/>
        <v>3.125E-2</v>
      </c>
      <c r="L598" s="38">
        <f t="shared" si="19"/>
        <v>3.125E-2</v>
      </c>
      <c r="M598" s="166">
        <f>NETWORKDAYS.INTL(DATE(YEAR(H598),MONTH(I598),DAY(H598)),DATE(YEAR(I598),MONTH(I598),DAY(I598)),1,LISTAFERIADOS!$B$2:$B$194)</f>
        <v>1</v>
      </c>
      <c r="N598" s="170" t="str">
        <f>CONCATENATE(HOUR(Tabela132[[#This Row],[DATA INICIO]]),":",MINUTE(Tabela132[[#This Row],[DATA INICIO]]))</f>
        <v>14:42</v>
      </c>
      <c r="P598"/>
    </row>
    <row r="599" spans="1:16" ht="25.5" customHeight="1" x14ac:dyDescent="0.25">
      <c r="A599" s="6" t="s">
        <v>278</v>
      </c>
      <c r="B599" s="33" t="s">
        <v>416</v>
      </c>
      <c r="C599" s="34" t="s">
        <v>270</v>
      </c>
      <c r="D599" s="66" t="s">
        <v>1209</v>
      </c>
      <c r="E599" s="66" t="str">
        <f>CONCATENATE(Tabela132[[#This Row],[TRAMITE_SETOR]],"_Atualiz")</f>
        <v>CLC_Atualiz</v>
      </c>
      <c r="F599" s="35" t="s">
        <v>911</v>
      </c>
      <c r="G599" s="35"/>
      <c r="H599" s="36">
        <v>41337.643750000003</v>
      </c>
      <c r="I599" s="36">
        <v>41337.775000000001</v>
      </c>
      <c r="J599" s="1" t="s">
        <v>412</v>
      </c>
      <c r="K599" s="37">
        <f t="shared" si="18"/>
        <v>0.13124999999854481</v>
      </c>
      <c r="L599" s="38">
        <f t="shared" si="19"/>
        <v>0.13124999999854481</v>
      </c>
      <c r="M599" s="166">
        <f>NETWORKDAYS.INTL(DATE(YEAR(H599),MONTH(I599),DAY(H599)),DATE(YEAR(I599),MONTH(I599),DAY(I599)),1,LISTAFERIADOS!$B$2:$B$194)</f>
        <v>1</v>
      </c>
      <c r="N599" s="170" t="str">
        <f>CONCATENATE(HOUR(Tabela132[[#This Row],[DATA INICIO]]),":",MINUTE(Tabela132[[#This Row],[DATA INICIO]]))</f>
        <v>15:27</v>
      </c>
      <c r="P599"/>
    </row>
    <row r="600" spans="1:16" ht="25.5" customHeight="1" x14ac:dyDescent="0.25">
      <c r="A600" s="6" t="s">
        <v>278</v>
      </c>
      <c r="B600" s="33" t="s">
        <v>416</v>
      </c>
      <c r="C600" s="34" t="s">
        <v>270</v>
      </c>
      <c r="D600" s="66" t="s">
        <v>1210</v>
      </c>
      <c r="E600" s="66" t="str">
        <f>CONCATENATE(Tabela132[[#This Row],[TRAMITE_SETOR]],"_Atualiz")</f>
        <v>SC_Atualiz</v>
      </c>
      <c r="F600" s="35" t="s">
        <v>912</v>
      </c>
      <c r="G600" s="35"/>
      <c r="H600" s="36">
        <v>41337.775000000001</v>
      </c>
      <c r="I600" s="36">
        <v>41344.773611111108</v>
      </c>
      <c r="J600" s="1" t="s">
        <v>413</v>
      </c>
      <c r="K600" s="37">
        <f t="shared" si="18"/>
        <v>6.9986111111065838</v>
      </c>
      <c r="L600" s="38">
        <f t="shared" si="19"/>
        <v>6.9986111111065838</v>
      </c>
      <c r="M600" s="166">
        <f>NETWORKDAYS.INTL(DATE(YEAR(H600),MONTH(I600),DAY(H600)),DATE(YEAR(I600),MONTH(I600),DAY(I600)),1,LISTAFERIADOS!$B$2:$B$194)</f>
        <v>6</v>
      </c>
      <c r="N600" s="170" t="str">
        <f>CONCATENATE(HOUR(Tabela132[[#This Row],[DATA INICIO]]),":",MINUTE(Tabela132[[#This Row],[DATA INICIO]]))</f>
        <v>18:36</v>
      </c>
      <c r="P600"/>
    </row>
    <row r="601" spans="1:16" ht="25.5" customHeight="1" x14ac:dyDescent="0.25">
      <c r="A601" s="6" t="s">
        <v>278</v>
      </c>
      <c r="B601" s="33" t="s">
        <v>416</v>
      </c>
      <c r="C601" s="34" t="s">
        <v>270</v>
      </c>
      <c r="D601" s="66" t="s">
        <v>1209</v>
      </c>
      <c r="E601" s="66" t="str">
        <f>CONCATENATE(Tabela132[[#This Row],[TRAMITE_SETOR]],"_Atualiz")</f>
        <v>CLC_Atualiz</v>
      </c>
      <c r="F601" s="35" t="s">
        <v>911</v>
      </c>
      <c r="G601" s="35"/>
      <c r="H601" s="36">
        <v>41344.773611111108</v>
      </c>
      <c r="I601" s="36">
        <v>41345.589583333334</v>
      </c>
      <c r="J601" s="1" t="s">
        <v>27</v>
      </c>
      <c r="K601" s="37">
        <f t="shared" si="18"/>
        <v>0.81597222222626442</v>
      </c>
      <c r="L601" s="38">
        <f t="shared" si="19"/>
        <v>0.81597222222626442</v>
      </c>
      <c r="M601" s="166">
        <f>NETWORKDAYS.INTL(DATE(YEAR(H601),MONTH(I601),DAY(H601)),DATE(YEAR(I601),MONTH(I601),DAY(I601)),1,LISTAFERIADOS!$B$2:$B$194)</f>
        <v>2</v>
      </c>
      <c r="N601" s="170" t="str">
        <f>CONCATENATE(HOUR(Tabela132[[#This Row],[DATA INICIO]]),":",MINUTE(Tabela132[[#This Row],[DATA INICIO]]))</f>
        <v>18:34</v>
      </c>
      <c r="P601"/>
    </row>
    <row r="602" spans="1:16" ht="25.5" customHeight="1" x14ac:dyDescent="0.25">
      <c r="A602" s="6" t="s">
        <v>278</v>
      </c>
      <c r="B602" s="33" t="s">
        <v>416</v>
      </c>
      <c r="C602" s="34" t="s">
        <v>270</v>
      </c>
      <c r="D602" s="66" t="s">
        <v>1205</v>
      </c>
      <c r="E602" s="66" t="str">
        <f>CONCATENATE(Tabela132[[#This Row],[TRAMITE_SETOR]],"_Atualiz")</f>
        <v>SECADM_Atualiz</v>
      </c>
      <c r="F602" s="35" t="s">
        <v>907</v>
      </c>
      <c r="G602" s="35"/>
      <c r="H602" s="36">
        <v>41345.589583333334</v>
      </c>
      <c r="I602" s="36">
        <v>41345.725694444445</v>
      </c>
      <c r="J602" s="1" t="s">
        <v>414</v>
      </c>
      <c r="K602" s="37">
        <f t="shared" si="18"/>
        <v>0.13611111111094942</v>
      </c>
      <c r="L602" s="38">
        <f t="shared" si="19"/>
        <v>0.13611111111094942</v>
      </c>
      <c r="M602" s="166">
        <f>NETWORKDAYS.INTL(DATE(YEAR(H602),MONTH(I602),DAY(H602)),DATE(YEAR(I602),MONTH(I602),DAY(I602)),1,LISTAFERIADOS!$B$2:$B$194)</f>
        <v>1</v>
      </c>
      <c r="N602" s="170" t="str">
        <f>CONCATENATE(HOUR(Tabela132[[#This Row],[DATA INICIO]]),":",MINUTE(Tabela132[[#This Row],[DATA INICIO]]))</f>
        <v>14:9</v>
      </c>
      <c r="P602"/>
    </row>
    <row r="603" spans="1:16" ht="25.5" customHeight="1" x14ac:dyDescent="0.25">
      <c r="A603" s="6" t="s">
        <v>278</v>
      </c>
      <c r="B603" s="33" t="s">
        <v>416</v>
      </c>
      <c r="C603" s="34" t="s">
        <v>270</v>
      </c>
      <c r="D603" s="66" t="s">
        <v>1202</v>
      </c>
      <c r="E603" s="66" t="str">
        <f>CONCATENATE(Tabela132[[#This Row],[TRAMITE_SETOR]],"_Atualiz")</f>
        <v>DG_Atualiz</v>
      </c>
      <c r="F603" s="35" t="s">
        <v>905</v>
      </c>
      <c r="G603" s="35"/>
      <c r="H603" s="36">
        <v>41345.725694444445</v>
      </c>
      <c r="I603" s="36">
        <v>41345.841666666667</v>
      </c>
      <c r="J603" s="1" t="s">
        <v>415</v>
      </c>
      <c r="K603" s="37">
        <f t="shared" si="18"/>
        <v>0.11597222222189885</v>
      </c>
      <c r="L603" s="38">
        <f t="shared" si="19"/>
        <v>0.11597222222189885</v>
      </c>
      <c r="M603" s="166">
        <f>NETWORKDAYS.INTL(DATE(YEAR(H603),MONTH(I603),DAY(H603)),DATE(YEAR(I603),MONTH(I603),DAY(I603)),1,LISTAFERIADOS!$B$2:$B$194)</f>
        <v>1</v>
      </c>
      <c r="N603" s="170" t="str">
        <f>CONCATENATE(HOUR(Tabela132[[#This Row],[DATA INICIO]]),":",MINUTE(Tabela132[[#This Row],[DATA INICIO]]))</f>
        <v>17:25</v>
      </c>
      <c r="P603"/>
    </row>
    <row r="604" spans="1:16" ht="25.5" customHeight="1" x14ac:dyDescent="0.25">
      <c r="A604" s="6" t="s">
        <v>278</v>
      </c>
      <c r="B604" s="33" t="s">
        <v>416</v>
      </c>
      <c r="C604" s="34" t="s">
        <v>270</v>
      </c>
      <c r="D604" s="66" t="s">
        <v>1207</v>
      </c>
      <c r="E604" s="66" t="str">
        <f>CONCATENATE(Tabela132[[#This Row],[TRAMITE_SETOR]],"_Atualiz")</f>
        <v>CO_Atualiz</v>
      </c>
      <c r="F604" s="35" t="s">
        <v>909</v>
      </c>
      <c r="G604" s="35"/>
      <c r="H604" s="36">
        <v>41345.841666666667</v>
      </c>
      <c r="I604" s="36">
        <v>41346.552777777775</v>
      </c>
      <c r="J604" s="1" t="s">
        <v>365</v>
      </c>
      <c r="K604" s="37">
        <f t="shared" si="18"/>
        <v>0.71111111110803904</v>
      </c>
      <c r="L604" s="38">
        <f t="shared" si="19"/>
        <v>0.71111111110803904</v>
      </c>
      <c r="M604" s="166">
        <f>NETWORKDAYS.INTL(DATE(YEAR(H604),MONTH(I604),DAY(H604)),DATE(YEAR(I604),MONTH(I604),DAY(I604)),1,LISTAFERIADOS!$B$2:$B$194)</f>
        <v>2</v>
      </c>
      <c r="N604" s="170" t="str">
        <f>CONCATENATE(HOUR(Tabela132[[#This Row],[DATA INICIO]]),":",MINUTE(Tabela132[[#This Row],[DATA INICIO]]))</f>
        <v>20:12</v>
      </c>
      <c r="P604"/>
    </row>
    <row r="605" spans="1:16" ht="25.5" customHeight="1" x14ac:dyDescent="0.25">
      <c r="A605" s="6" t="s">
        <v>278</v>
      </c>
      <c r="B605" s="33" t="s">
        <v>452</v>
      </c>
      <c r="C605" s="34" t="s">
        <v>270</v>
      </c>
      <c r="D605" s="66" t="s">
        <v>1245</v>
      </c>
      <c r="E605" s="66" t="str">
        <f>CONCATENATE(Tabela132[[#This Row],[TRAMITE_SETOR]],"_Atualiz")</f>
        <v>SMIC_Atualiz</v>
      </c>
      <c r="F605" s="35" t="s">
        <v>891</v>
      </c>
      <c r="G605" s="90" t="s">
        <v>1105</v>
      </c>
      <c r="H605" s="36">
        <v>42272.732638888891</v>
      </c>
      <c r="I605" s="36">
        <v>42277.732638888891</v>
      </c>
      <c r="J605" s="1" t="s">
        <v>7</v>
      </c>
      <c r="K605" s="37">
        <f t="shared" si="18"/>
        <v>5</v>
      </c>
      <c r="L605" s="38">
        <f t="shared" si="19"/>
        <v>5</v>
      </c>
      <c r="M605" s="166">
        <f>NETWORKDAYS.INTL(DATE(YEAR(H605),MONTH(I605),DAY(H605)),DATE(YEAR(I605),MONTH(I605),DAY(I605)),1,LISTAFERIADOS!$B$2:$B$194)</f>
        <v>4</v>
      </c>
      <c r="N605" s="170" t="str">
        <f>CONCATENATE(HOUR(Tabela132[[#This Row],[DATA INICIO]]),":",MINUTE(Tabela132[[#This Row],[DATA INICIO]]))</f>
        <v>17:35</v>
      </c>
      <c r="P605"/>
    </row>
    <row r="606" spans="1:16" ht="25.5" customHeight="1" x14ac:dyDescent="0.25">
      <c r="A606" s="6" t="s">
        <v>278</v>
      </c>
      <c r="B606" s="33" t="s">
        <v>452</v>
      </c>
      <c r="C606" s="34" t="s">
        <v>270</v>
      </c>
      <c r="D606" s="66" t="s">
        <v>1204</v>
      </c>
      <c r="E606" s="66" t="str">
        <f>CONCATENATE(Tabela132[[#This Row],[TRAMITE_SETOR]],"_Atualiz")</f>
        <v>CIP_Atualiz</v>
      </c>
      <c r="F606" s="35" t="s">
        <v>884</v>
      </c>
      <c r="G606" s="90" t="s">
        <v>1105</v>
      </c>
      <c r="H606" s="36">
        <v>42277.732638888891</v>
      </c>
      <c r="I606" s="36">
        <v>42278.647916666669</v>
      </c>
      <c r="J606" s="1" t="s">
        <v>417</v>
      </c>
      <c r="K606" s="37">
        <f t="shared" si="18"/>
        <v>0.91527777777810115</v>
      </c>
      <c r="L606" s="38">
        <f t="shared" si="19"/>
        <v>0.91527777777810115</v>
      </c>
      <c r="M606" s="166">
        <f>NETWORKDAYS.INTL(DATE(YEAR(H606),MONTH(I606),DAY(H606)),DATE(YEAR(I606),MONTH(I606),DAY(I606)),1,LISTAFERIADOS!$B$2:$B$194)</f>
        <v>-20</v>
      </c>
      <c r="N606" s="170" t="str">
        <f>CONCATENATE(HOUR(Tabela132[[#This Row],[DATA INICIO]]),":",MINUTE(Tabela132[[#This Row],[DATA INICIO]]))</f>
        <v>17:35</v>
      </c>
      <c r="P606"/>
    </row>
    <row r="607" spans="1:16" ht="25.5" customHeight="1" x14ac:dyDescent="0.25">
      <c r="A607" s="6" t="s">
        <v>278</v>
      </c>
      <c r="B607" s="33" t="s">
        <v>452</v>
      </c>
      <c r="C607" s="34" t="s">
        <v>270</v>
      </c>
      <c r="D607" s="66" t="s">
        <v>1245</v>
      </c>
      <c r="E607" s="66" t="str">
        <f>CONCATENATE(Tabela132[[#This Row],[TRAMITE_SETOR]],"_Atualiz")</f>
        <v>SMIC_Atualiz</v>
      </c>
      <c r="F607" s="35" t="s">
        <v>891</v>
      </c>
      <c r="G607" s="90" t="s">
        <v>1105</v>
      </c>
      <c r="H607" s="36">
        <v>42278.647916666669</v>
      </c>
      <c r="I607" s="36">
        <v>42285.636805555558</v>
      </c>
      <c r="J607" s="1" t="s">
        <v>157</v>
      </c>
      <c r="K607" s="37">
        <f t="shared" si="18"/>
        <v>6.9888888888890506</v>
      </c>
      <c r="L607" s="38">
        <f t="shared" si="19"/>
        <v>6.9888888888890506</v>
      </c>
      <c r="M607" s="166">
        <f>NETWORKDAYS.INTL(DATE(YEAR(H607),MONTH(I607),DAY(H607)),DATE(YEAR(I607),MONTH(I607),DAY(I607)),1,LISTAFERIADOS!$B$2:$B$194)</f>
        <v>6</v>
      </c>
      <c r="N607" s="170" t="str">
        <f>CONCATENATE(HOUR(Tabela132[[#This Row],[DATA INICIO]]),":",MINUTE(Tabela132[[#This Row],[DATA INICIO]]))</f>
        <v>15:33</v>
      </c>
      <c r="P607"/>
    </row>
    <row r="608" spans="1:16" ht="25.5" customHeight="1" x14ac:dyDescent="0.25">
      <c r="A608" s="6" t="s">
        <v>278</v>
      </c>
      <c r="B608" s="33" t="s">
        <v>452</v>
      </c>
      <c r="C608" s="34" t="s">
        <v>270</v>
      </c>
      <c r="D608" s="66" t="s">
        <v>1204</v>
      </c>
      <c r="E608" s="66" t="str">
        <f>CONCATENATE(Tabela132[[#This Row],[TRAMITE_SETOR]],"_Atualiz")</f>
        <v>CIP_Atualiz</v>
      </c>
      <c r="F608" s="35" t="s">
        <v>884</v>
      </c>
      <c r="G608" s="90" t="s">
        <v>1105</v>
      </c>
      <c r="H608" s="36">
        <v>42285.636805555558</v>
      </c>
      <c r="I608" s="36">
        <v>42296.518750000003</v>
      </c>
      <c r="J608" s="1" t="s">
        <v>408</v>
      </c>
      <c r="K608" s="37">
        <f t="shared" si="18"/>
        <v>10.881944444445253</v>
      </c>
      <c r="L608" s="38">
        <f t="shared" si="19"/>
        <v>10.881944444445253</v>
      </c>
      <c r="M608" s="166">
        <f>NETWORKDAYS.INTL(DATE(YEAR(H608),MONTH(I608),DAY(H608)),DATE(YEAR(I608),MONTH(I608),DAY(I608)),1,LISTAFERIADOS!$B$2:$B$194)</f>
        <v>7</v>
      </c>
      <c r="N608" s="170" t="str">
        <f>CONCATENATE(HOUR(Tabela132[[#This Row],[DATA INICIO]]),":",MINUTE(Tabela132[[#This Row],[DATA INICIO]]))</f>
        <v>15:17</v>
      </c>
      <c r="P608"/>
    </row>
    <row r="609" spans="1:16" ht="25.5" customHeight="1" x14ac:dyDescent="0.25">
      <c r="A609" s="6" t="s">
        <v>278</v>
      </c>
      <c r="B609" s="33" t="s">
        <v>452</v>
      </c>
      <c r="C609" s="34" t="s">
        <v>270</v>
      </c>
      <c r="D609" s="66" t="s">
        <v>1205</v>
      </c>
      <c r="E609" s="66" t="str">
        <f>CONCATENATE(Tabela132[[#This Row],[TRAMITE_SETOR]],"_Atualiz")</f>
        <v>SECADM_Atualiz</v>
      </c>
      <c r="F609" s="35" t="s">
        <v>907</v>
      </c>
      <c r="G609" s="35"/>
      <c r="H609" s="36">
        <v>42296.518750000003</v>
      </c>
      <c r="I609" s="36">
        <v>42296.787499999999</v>
      </c>
      <c r="J609" s="1" t="s">
        <v>17</v>
      </c>
      <c r="K609" s="37">
        <f t="shared" si="18"/>
        <v>0.26874999999563443</v>
      </c>
      <c r="L609" s="38">
        <f t="shared" si="19"/>
        <v>0.26874999999563443</v>
      </c>
      <c r="M609" s="166">
        <f>NETWORKDAYS.INTL(DATE(YEAR(H609),MONTH(I609),DAY(H609)),DATE(YEAR(I609),MONTH(I609),DAY(I609)),1,LISTAFERIADOS!$B$2:$B$194)</f>
        <v>1</v>
      </c>
      <c r="N609" s="170" t="str">
        <f>CONCATENATE(HOUR(Tabela132[[#This Row],[DATA INICIO]]),":",MINUTE(Tabela132[[#This Row],[DATA INICIO]]))</f>
        <v>12:27</v>
      </c>
      <c r="P609"/>
    </row>
    <row r="610" spans="1:16" ht="25.5" customHeight="1" x14ac:dyDescent="0.25">
      <c r="A610" s="6" t="s">
        <v>278</v>
      </c>
      <c r="B610" s="33" t="s">
        <v>452</v>
      </c>
      <c r="C610" s="34" t="s">
        <v>270</v>
      </c>
      <c r="D610" s="66" t="s">
        <v>1246</v>
      </c>
      <c r="E610" s="66" t="str">
        <f>CONCATENATE(Tabela132[[#This Row],[TRAMITE_SETOR]],"_Atualiz")</f>
        <v>SECTI_Atualiz</v>
      </c>
      <c r="F610" s="35" t="s">
        <v>935</v>
      </c>
      <c r="G610" s="35"/>
      <c r="H610" s="36">
        <v>42296.787499999999</v>
      </c>
      <c r="I610" s="36">
        <v>42297.59375</v>
      </c>
      <c r="J610" s="1" t="s">
        <v>418</v>
      </c>
      <c r="K610" s="37">
        <f t="shared" si="18"/>
        <v>0.80625000000145519</v>
      </c>
      <c r="L610" s="38">
        <f t="shared" si="19"/>
        <v>0.80625000000145519</v>
      </c>
      <c r="M610" s="166">
        <f>NETWORKDAYS.INTL(DATE(YEAR(H610),MONTH(I610),DAY(H610)),DATE(YEAR(I610),MONTH(I610),DAY(I610)),1,LISTAFERIADOS!$B$2:$B$194)</f>
        <v>2</v>
      </c>
      <c r="N610" s="170" t="str">
        <f>CONCATENATE(HOUR(Tabela132[[#This Row],[DATA INICIO]]),":",MINUTE(Tabela132[[#This Row],[DATA INICIO]]))</f>
        <v>18:54</v>
      </c>
      <c r="P610"/>
    </row>
    <row r="611" spans="1:16" ht="25.5" customHeight="1" x14ac:dyDescent="0.25">
      <c r="A611" s="6" t="s">
        <v>278</v>
      </c>
      <c r="B611" s="33" t="s">
        <v>452</v>
      </c>
      <c r="C611" s="34" t="s">
        <v>270</v>
      </c>
      <c r="D611" s="66" t="s">
        <v>1247</v>
      </c>
      <c r="E611" s="66" t="str">
        <f>CONCATENATE(Tabela132[[#This Row],[TRAMITE_SETOR]],"_Atualiz")</f>
        <v>ASSTI_Atualiz</v>
      </c>
      <c r="F611" s="35" t="s">
        <v>936</v>
      </c>
      <c r="G611" s="35"/>
      <c r="H611" s="36">
        <v>42297.59375</v>
      </c>
      <c r="I611" s="36">
        <v>42297.81527777778</v>
      </c>
      <c r="J611" s="1" t="s">
        <v>419</v>
      </c>
      <c r="K611" s="37">
        <f t="shared" si="18"/>
        <v>0.22152777777955635</v>
      </c>
      <c r="L611" s="38">
        <f t="shared" si="19"/>
        <v>0.22152777777955635</v>
      </c>
      <c r="M611" s="166">
        <f>NETWORKDAYS.INTL(DATE(YEAR(H611),MONTH(I611),DAY(H611)),DATE(YEAR(I611),MONTH(I611),DAY(I611)),1,LISTAFERIADOS!$B$2:$B$194)</f>
        <v>1</v>
      </c>
      <c r="N611" s="170" t="str">
        <f>CONCATENATE(HOUR(Tabela132[[#This Row],[DATA INICIO]]),":",MINUTE(Tabela132[[#This Row],[DATA INICIO]]))</f>
        <v>14:15</v>
      </c>
      <c r="P611"/>
    </row>
    <row r="612" spans="1:16" ht="25.5" customHeight="1" x14ac:dyDescent="0.25">
      <c r="A612" s="6" t="s">
        <v>278</v>
      </c>
      <c r="B612" s="33" t="s">
        <v>452</v>
      </c>
      <c r="C612" s="34" t="s">
        <v>270</v>
      </c>
      <c r="D612" s="66" t="s">
        <v>1246</v>
      </c>
      <c r="E612" s="66" t="str">
        <f>CONCATENATE(Tabela132[[#This Row],[TRAMITE_SETOR]],"_Atualiz")</f>
        <v>SECTI_Atualiz</v>
      </c>
      <c r="F612" s="35" t="s">
        <v>935</v>
      </c>
      <c r="G612" s="35"/>
      <c r="H612" s="36">
        <v>42297.81527777778</v>
      </c>
      <c r="I612" s="36">
        <v>42299.315972222219</v>
      </c>
      <c r="J612" s="1" t="s">
        <v>420</v>
      </c>
      <c r="K612" s="37">
        <f t="shared" si="18"/>
        <v>1.5006944444394321</v>
      </c>
      <c r="L612" s="38">
        <f t="shared" si="19"/>
        <v>1.5006944444394321</v>
      </c>
      <c r="M612" s="166">
        <f>NETWORKDAYS.INTL(DATE(YEAR(H612),MONTH(I612),DAY(H612)),DATE(YEAR(I612),MONTH(I612),DAY(I612)),1,LISTAFERIADOS!$B$2:$B$194)</f>
        <v>3</v>
      </c>
      <c r="N612" s="170" t="str">
        <f>CONCATENATE(HOUR(Tabela132[[#This Row],[DATA INICIO]]),":",MINUTE(Tabela132[[#This Row],[DATA INICIO]]))</f>
        <v>19:34</v>
      </c>
      <c r="P612"/>
    </row>
    <row r="613" spans="1:16" ht="25.5" customHeight="1" x14ac:dyDescent="0.25">
      <c r="A613" s="6" t="s">
        <v>278</v>
      </c>
      <c r="B613" s="33" t="s">
        <v>452</v>
      </c>
      <c r="C613" s="34" t="s">
        <v>270</v>
      </c>
      <c r="D613" s="66" t="s">
        <v>1248</v>
      </c>
      <c r="E613" s="66" t="str">
        <f>CONCATENATE(Tabela132[[#This Row],[TRAMITE_SETOR]],"_Atualiz")</f>
        <v>CSUP_Atualiz</v>
      </c>
      <c r="F613" s="35" t="s">
        <v>937</v>
      </c>
      <c r="G613" s="35"/>
      <c r="H613" s="36">
        <v>42299.315972222219</v>
      </c>
      <c r="I613" s="36">
        <v>42299.617361111108</v>
      </c>
      <c r="J613" s="1" t="s">
        <v>421</v>
      </c>
      <c r="K613" s="37">
        <f t="shared" si="18"/>
        <v>0.30138888888905058</v>
      </c>
      <c r="L613" s="38">
        <f t="shared" si="19"/>
        <v>0.30138888888905058</v>
      </c>
      <c r="M613" s="166">
        <f>NETWORKDAYS.INTL(DATE(YEAR(H613),MONTH(I613),DAY(H613)),DATE(YEAR(I613),MONTH(I613),DAY(I613)),1,LISTAFERIADOS!$B$2:$B$194)</f>
        <v>1</v>
      </c>
      <c r="N613" s="170" t="str">
        <f>CONCATENATE(HOUR(Tabela132[[#This Row],[DATA INICIO]]),":",MINUTE(Tabela132[[#This Row],[DATA INICIO]]))</f>
        <v>7:35</v>
      </c>
      <c r="P613"/>
    </row>
    <row r="614" spans="1:16" ht="25.5" customHeight="1" x14ac:dyDescent="0.25">
      <c r="A614" s="6" t="s">
        <v>278</v>
      </c>
      <c r="B614" s="33" t="s">
        <v>452</v>
      </c>
      <c r="C614" s="34" t="s">
        <v>270</v>
      </c>
      <c r="D614" s="66" t="s">
        <v>1249</v>
      </c>
      <c r="E614" s="66" t="str">
        <f>CONCATENATE(Tabela132[[#This Row],[TRAMITE_SETOR]],"_Atualiz")</f>
        <v>SESOP_Atualiz</v>
      </c>
      <c r="F614" s="35" t="s">
        <v>938</v>
      </c>
      <c r="G614" s="35"/>
      <c r="H614" s="36">
        <v>42299.617361111108</v>
      </c>
      <c r="I614" s="36">
        <v>42349.647916666669</v>
      </c>
      <c r="J614" s="1" t="s">
        <v>422</v>
      </c>
      <c r="K614" s="37">
        <f t="shared" si="18"/>
        <v>50.030555555560568</v>
      </c>
      <c r="L614" s="38">
        <f t="shared" si="19"/>
        <v>50.030555555560568</v>
      </c>
      <c r="M614" s="166">
        <f>NETWORKDAYS.INTL(DATE(YEAR(H614),MONTH(I614),DAY(H614)),DATE(YEAR(I614),MONTH(I614),DAY(I614)),1,LISTAFERIADOS!$B$2:$B$194)</f>
        <v>-6</v>
      </c>
      <c r="N614" s="170" t="str">
        <f>CONCATENATE(HOUR(Tabela132[[#This Row],[DATA INICIO]]),":",MINUTE(Tabela132[[#This Row],[DATA INICIO]]))</f>
        <v>14:49</v>
      </c>
      <c r="P614"/>
    </row>
    <row r="615" spans="1:16" ht="25.5" customHeight="1" x14ac:dyDescent="0.25">
      <c r="A615" s="6" t="s">
        <v>278</v>
      </c>
      <c r="B615" s="33" t="s">
        <v>452</v>
      </c>
      <c r="C615" s="34" t="s">
        <v>270</v>
      </c>
      <c r="D615" s="66" t="s">
        <v>1248</v>
      </c>
      <c r="E615" s="66" t="str">
        <f>CONCATENATE(Tabela132[[#This Row],[TRAMITE_SETOR]],"_Atualiz")</f>
        <v>CSUP_Atualiz</v>
      </c>
      <c r="F615" s="35" t="s">
        <v>937</v>
      </c>
      <c r="G615" s="35"/>
      <c r="H615" s="36">
        <v>42349.647916666669</v>
      </c>
      <c r="I615" s="36">
        <v>42349.669444444444</v>
      </c>
      <c r="J615" s="1" t="s">
        <v>423</v>
      </c>
      <c r="K615" s="37">
        <f t="shared" si="18"/>
        <v>2.1527777775190771E-2</v>
      </c>
      <c r="L615" s="38">
        <f t="shared" si="19"/>
        <v>2.1527777775190771E-2</v>
      </c>
      <c r="M615" s="166">
        <f>NETWORKDAYS.INTL(DATE(YEAR(H615),MONTH(I615),DAY(H615)),DATE(YEAR(I615),MONTH(I615),DAY(I615)),1,LISTAFERIADOS!$B$2:$B$194)</f>
        <v>1</v>
      </c>
      <c r="N615" s="170" t="str">
        <f>CONCATENATE(HOUR(Tabela132[[#This Row],[DATA INICIO]]),":",MINUTE(Tabela132[[#This Row],[DATA INICIO]]))</f>
        <v>15:33</v>
      </c>
      <c r="P615"/>
    </row>
    <row r="616" spans="1:16" ht="25.5" customHeight="1" x14ac:dyDescent="0.25">
      <c r="A616" s="6" t="s">
        <v>278</v>
      </c>
      <c r="B616" s="33" t="s">
        <v>452</v>
      </c>
      <c r="C616" s="34" t="s">
        <v>270</v>
      </c>
      <c r="D616" s="66" t="s">
        <v>1250</v>
      </c>
      <c r="E616" s="66" t="str">
        <f>CONCATENATE(Tabela132[[#This Row],[TRAMITE_SETOR]],"_Atualiz")</f>
        <v>CGEU_Atualiz</v>
      </c>
      <c r="F616" s="35" t="s">
        <v>939</v>
      </c>
      <c r="G616" s="35"/>
      <c r="H616" s="36">
        <v>42349.669444444444</v>
      </c>
      <c r="I616" s="36">
        <v>42354.628472222219</v>
      </c>
      <c r="J616" s="1" t="s">
        <v>26</v>
      </c>
      <c r="K616" s="37">
        <f t="shared" si="18"/>
        <v>4.9590277777751908</v>
      </c>
      <c r="L616" s="38">
        <f t="shared" si="19"/>
        <v>4.9590277777751908</v>
      </c>
      <c r="M616" s="166">
        <f>NETWORKDAYS.INTL(DATE(YEAR(H616),MONTH(I616),DAY(H616)),DATE(YEAR(I616),MONTH(I616),DAY(I616)),1,LISTAFERIADOS!$B$2:$B$194)</f>
        <v>4</v>
      </c>
      <c r="N616" s="170" t="str">
        <f>CONCATENATE(HOUR(Tabela132[[#This Row],[DATA INICIO]]),":",MINUTE(Tabela132[[#This Row],[DATA INICIO]]))</f>
        <v>16:4</v>
      </c>
      <c r="P616"/>
    </row>
    <row r="617" spans="1:16" ht="25.5" customHeight="1" x14ac:dyDescent="0.25">
      <c r="A617" s="6" t="s">
        <v>278</v>
      </c>
      <c r="B617" s="33" t="s">
        <v>452</v>
      </c>
      <c r="C617" s="34" t="s">
        <v>270</v>
      </c>
      <c r="D617" s="66" t="s">
        <v>1246</v>
      </c>
      <c r="E617" s="66" t="str">
        <f>CONCATENATE(Tabela132[[#This Row],[TRAMITE_SETOR]],"_Atualiz")</f>
        <v>SECTI_Atualiz</v>
      </c>
      <c r="F617" s="35" t="s">
        <v>935</v>
      </c>
      <c r="G617" s="35"/>
      <c r="H617" s="36">
        <v>42354.628472222219</v>
      </c>
      <c r="I617" s="36">
        <v>42355.540277777778</v>
      </c>
      <c r="J617" s="1" t="s">
        <v>14</v>
      </c>
      <c r="K617" s="37">
        <f t="shared" si="18"/>
        <v>0.91180555555911269</v>
      </c>
      <c r="L617" s="38">
        <f t="shared" si="19"/>
        <v>0.91180555555911269</v>
      </c>
      <c r="M617" s="166">
        <f>NETWORKDAYS.INTL(DATE(YEAR(H617),MONTH(I617),DAY(H617)),DATE(YEAR(I617),MONTH(I617),DAY(I617)),1,LISTAFERIADOS!$B$2:$B$194)</f>
        <v>2</v>
      </c>
      <c r="N617" s="170" t="str">
        <f>CONCATENATE(HOUR(Tabela132[[#This Row],[DATA INICIO]]),":",MINUTE(Tabela132[[#This Row],[DATA INICIO]]))</f>
        <v>15:5</v>
      </c>
      <c r="P617"/>
    </row>
    <row r="618" spans="1:16" ht="25.5" customHeight="1" x14ac:dyDescent="0.25">
      <c r="A618" s="6" t="s">
        <v>278</v>
      </c>
      <c r="B618" s="33" t="s">
        <v>452</v>
      </c>
      <c r="C618" s="34" t="s">
        <v>270</v>
      </c>
      <c r="D618" s="66" t="s">
        <v>1205</v>
      </c>
      <c r="E618" s="66" t="str">
        <f>CONCATENATE(Tabela132[[#This Row],[TRAMITE_SETOR]],"_Atualiz")</f>
        <v>SECADM_Atualiz</v>
      </c>
      <c r="F618" s="35" t="s">
        <v>907</v>
      </c>
      <c r="G618" s="35"/>
      <c r="H618" s="36">
        <v>42355.540277777778</v>
      </c>
      <c r="I618" s="36">
        <v>42355.672222222223</v>
      </c>
      <c r="J618" s="1" t="s">
        <v>27</v>
      </c>
      <c r="K618" s="37">
        <f t="shared" si="18"/>
        <v>0.13194444444525288</v>
      </c>
      <c r="L618" s="38">
        <f t="shared" si="19"/>
        <v>0.13194444444525288</v>
      </c>
      <c r="M618" s="166">
        <f>NETWORKDAYS.INTL(DATE(YEAR(H618),MONTH(I618),DAY(H618)),DATE(YEAR(I618),MONTH(I618),DAY(I618)),1,LISTAFERIADOS!$B$2:$B$194)</f>
        <v>1</v>
      </c>
      <c r="N618" s="170" t="str">
        <f>CONCATENATE(HOUR(Tabela132[[#This Row],[DATA INICIO]]),":",MINUTE(Tabela132[[#This Row],[DATA INICIO]]))</f>
        <v>12:58</v>
      </c>
      <c r="P618"/>
    </row>
    <row r="619" spans="1:16" ht="25.5" customHeight="1" x14ac:dyDescent="0.25">
      <c r="A619" s="6" t="s">
        <v>278</v>
      </c>
      <c r="B619" s="33" t="s">
        <v>452</v>
      </c>
      <c r="C619" s="34" t="s">
        <v>270</v>
      </c>
      <c r="D619" s="66" t="s">
        <v>1231</v>
      </c>
      <c r="E619" s="66" t="str">
        <f>CONCATENATE(Tabela132[[#This Row],[TRAMITE_SETOR]],"_Atualiz")</f>
        <v>SMIC_Atualiz</v>
      </c>
      <c r="F619" s="35" t="s">
        <v>891</v>
      </c>
      <c r="G619" s="90" t="s">
        <v>1105</v>
      </c>
      <c r="H619" s="36">
        <v>42355.672222222223</v>
      </c>
      <c r="I619" s="36">
        <v>42461.705555555556</v>
      </c>
      <c r="J619" s="1" t="s">
        <v>424</v>
      </c>
      <c r="K619" s="37">
        <f t="shared" si="18"/>
        <v>106.03333333333285</v>
      </c>
      <c r="L619" s="38">
        <f t="shared" si="19"/>
        <v>106.03333333333285</v>
      </c>
      <c r="M619" s="166">
        <f>NETWORKDAYS.INTL(DATE(YEAR(H619),MONTH(I619),DAY(H619)),DATE(YEAR(I619),MONTH(I619),DAY(I619)),1,LISTAFERIADOS!$B$2:$B$194)</f>
        <v>223</v>
      </c>
      <c r="N619" s="170" t="str">
        <f>CONCATENATE(HOUR(Tabela132[[#This Row],[DATA INICIO]]),":",MINUTE(Tabela132[[#This Row],[DATA INICIO]]))</f>
        <v>16:8</v>
      </c>
      <c r="P619"/>
    </row>
    <row r="620" spans="1:16" ht="25.5" customHeight="1" x14ac:dyDescent="0.25">
      <c r="A620" s="6" t="s">
        <v>278</v>
      </c>
      <c r="B620" s="33" t="s">
        <v>452</v>
      </c>
      <c r="C620" s="34" t="s">
        <v>270</v>
      </c>
      <c r="D620" s="66" t="s">
        <v>1226</v>
      </c>
      <c r="E620" s="66" t="str">
        <f>CONCATENATE(Tabela132[[#This Row],[TRAMITE_SETOR]],"_Atualiz")</f>
        <v>CIP_Atualiz</v>
      </c>
      <c r="F620" s="35" t="s">
        <v>884</v>
      </c>
      <c r="G620" s="90" t="s">
        <v>1105</v>
      </c>
      <c r="H620" s="36">
        <v>42461.705555555556</v>
      </c>
      <c r="I620" s="36">
        <v>42480.609027777777</v>
      </c>
      <c r="J620" s="1" t="s">
        <v>425</v>
      </c>
      <c r="K620" s="37">
        <f t="shared" si="18"/>
        <v>18.903472222220444</v>
      </c>
      <c r="L620" s="38">
        <f t="shared" si="19"/>
        <v>18.903472222220444</v>
      </c>
      <c r="M620" s="166">
        <f>NETWORKDAYS.INTL(DATE(YEAR(H620),MONTH(I620),DAY(H620)),DATE(YEAR(I620),MONTH(I620),DAY(I620)),1,LISTAFERIADOS!$B$2:$B$194)</f>
        <v>14</v>
      </c>
      <c r="N620" s="170" t="str">
        <f>CONCATENATE(HOUR(Tabela132[[#This Row],[DATA INICIO]]),":",MINUTE(Tabela132[[#This Row],[DATA INICIO]]))</f>
        <v>16:56</v>
      </c>
      <c r="P620"/>
    </row>
    <row r="621" spans="1:16" ht="25.5" customHeight="1" x14ac:dyDescent="0.25">
      <c r="A621" s="6" t="s">
        <v>278</v>
      </c>
      <c r="B621" s="33" t="s">
        <v>452</v>
      </c>
      <c r="C621" s="34" t="s">
        <v>270</v>
      </c>
      <c r="D621" s="66" t="s">
        <v>1205</v>
      </c>
      <c r="E621" s="66" t="str">
        <f>CONCATENATE(Tabela132[[#This Row],[TRAMITE_SETOR]],"_Atualiz")</f>
        <v>SECADM_Atualiz</v>
      </c>
      <c r="F621" s="35" t="s">
        <v>907</v>
      </c>
      <c r="G621" s="35"/>
      <c r="H621" s="36">
        <v>42480.609027777777</v>
      </c>
      <c r="I621" s="36">
        <v>42487.839583333334</v>
      </c>
      <c r="J621" s="1" t="s">
        <v>426</v>
      </c>
      <c r="K621" s="37">
        <f t="shared" si="18"/>
        <v>7.2305555555576575</v>
      </c>
      <c r="L621" s="38">
        <f t="shared" si="19"/>
        <v>7.2305555555576575</v>
      </c>
      <c r="M621" s="166">
        <f>NETWORKDAYS.INTL(DATE(YEAR(H621),MONTH(I621),DAY(H621)),DATE(YEAR(I621),MONTH(I621),DAY(I621)),1,LISTAFERIADOS!$B$2:$B$194)</f>
        <v>5</v>
      </c>
      <c r="N621" s="170" t="str">
        <f>CONCATENATE(HOUR(Tabela132[[#This Row],[DATA INICIO]]),":",MINUTE(Tabela132[[#This Row],[DATA INICIO]]))</f>
        <v>14:37</v>
      </c>
      <c r="P621"/>
    </row>
    <row r="622" spans="1:16" ht="25.5" customHeight="1" x14ac:dyDescent="0.25">
      <c r="A622" s="6" t="s">
        <v>278</v>
      </c>
      <c r="B622" s="33" t="s">
        <v>452</v>
      </c>
      <c r="C622" s="34" t="s">
        <v>270</v>
      </c>
      <c r="D622" s="66" t="s">
        <v>1246</v>
      </c>
      <c r="E622" s="66" t="str">
        <f>CONCATENATE(Tabela132[[#This Row],[TRAMITE_SETOR]],"_Atualiz")</f>
        <v>SECTI_Atualiz</v>
      </c>
      <c r="F622" s="35" t="s">
        <v>935</v>
      </c>
      <c r="G622" s="35"/>
      <c r="H622" s="36">
        <v>42487.839583333334</v>
      </c>
      <c r="I622" s="36">
        <v>42492.723611111112</v>
      </c>
      <c r="J622" s="1" t="s">
        <v>427</v>
      </c>
      <c r="K622" s="37">
        <f t="shared" si="18"/>
        <v>4.8840277777781012</v>
      </c>
      <c r="L622" s="38">
        <f t="shared" si="19"/>
        <v>4.8840277777781012</v>
      </c>
      <c r="M622" s="166">
        <f>NETWORKDAYS.INTL(DATE(YEAR(H622),MONTH(I622),DAY(H622)),DATE(YEAR(I622),MONTH(I622),DAY(I622)),1,LISTAFERIADOS!$B$2:$B$194)</f>
        <v>-18</v>
      </c>
      <c r="N622" s="170" t="str">
        <f>CONCATENATE(HOUR(Tabela132[[#This Row],[DATA INICIO]]),":",MINUTE(Tabela132[[#This Row],[DATA INICIO]]))</f>
        <v>20:9</v>
      </c>
      <c r="P622"/>
    </row>
    <row r="623" spans="1:16" ht="25.5" customHeight="1" x14ac:dyDescent="0.25">
      <c r="A623" s="6" t="s">
        <v>278</v>
      </c>
      <c r="B623" s="33" t="s">
        <v>452</v>
      </c>
      <c r="C623" s="34" t="s">
        <v>270</v>
      </c>
      <c r="D623" s="66" t="s">
        <v>1248</v>
      </c>
      <c r="E623" s="66" t="str">
        <f>CONCATENATE(Tabela132[[#This Row],[TRAMITE_SETOR]],"_Atualiz")</f>
        <v>CSUP_Atualiz</v>
      </c>
      <c r="F623" s="35" t="s">
        <v>937</v>
      </c>
      <c r="G623" s="35"/>
      <c r="H623" s="36">
        <v>42492.723611111112</v>
      </c>
      <c r="I623" s="36">
        <v>42493.615972222222</v>
      </c>
      <c r="J623" s="1" t="s">
        <v>428</v>
      </c>
      <c r="K623" s="37">
        <f t="shared" si="18"/>
        <v>0.89236111110949423</v>
      </c>
      <c r="L623" s="38">
        <f t="shared" si="19"/>
        <v>0.89236111110949423</v>
      </c>
      <c r="M623" s="166">
        <f>NETWORKDAYS.INTL(DATE(YEAR(H623),MONTH(I623),DAY(H623)),DATE(YEAR(I623),MONTH(I623),DAY(I623)),1,LISTAFERIADOS!$B$2:$B$194)</f>
        <v>2</v>
      </c>
      <c r="N623" s="170" t="str">
        <f>CONCATENATE(HOUR(Tabela132[[#This Row],[DATA INICIO]]),":",MINUTE(Tabela132[[#This Row],[DATA INICIO]]))</f>
        <v>17:22</v>
      </c>
      <c r="P623"/>
    </row>
    <row r="624" spans="1:16" ht="25.5" customHeight="1" x14ac:dyDescent="0.25">
      <c r="A624" s="6" t="s">
        <v>278</v>
      </c>
      <c r="B624" s="33" t="s">
        <v>452</v>
      </c>
      <c r="C624" s="34" t="s">
        <v>270</v>
      </c>
      <c r="D624" s="66" t="s">
        <v>1249</v>
      </c>
      <c r="E624" s="66" t="str">
        <f>CONCATENATE(Tabela132[[#This Row],[TRAMITE_SETOR]],"_Atualiz")</f>
        <v>SESOP_Atualiz</v>
      </c>
      <c r="F624" s="35" t="s">
        <v>938</v>
      </c>
      <c r="G624" s="35"/>
      <c r="H624" s="36">
        <v>42493.615972222222</v>
      </c>
      <c r="I624" s="36">
        <v>42493.740972222222</v>
      </c>
      <c r="J624" s="1" t="s">
        <v>93</v>
      </c>
      <c r="K624" s="37">
        <f t="shared" si="18"/>
        <v>0.125</v>
      </c>
      <c r="L624" s="38">
        <f t="shared" si="19"/>
        <v>0.125</v>
      </c>
      <c r="M624" s="166">
        <f>NETWORKDAYS.INTL(DATE(YEAR(H624),MONTH(I624),DAY(H624)),DATE(YEAR(I624),MONTH(I624),DAY(I624)),1,LISTAFERIADOS!$B$2:$B$194)</f>
        <v>1</v>
      </c>
      <c r="N624" s="170" t="str">
        <f>CONCATENATE(HOUR(Tabela132[[#This Row],[DATA INICIO]]),":",MINUTE(Tabela132[[#This Row],[DATA INICIO]]))</f>
        <v>14:47</v>
      </c>
      <c r="P624"/>
    </row>
    <row r="625" spans="1:16" ht="25.5" customHeight="1" x14ac:dyDescent="0.25">
      <c r="A625" s="6" t="s">
        <v>278</v>
      </c>
      <c r="B625" s="33" t="s">
        <v>452</v>
      </c>
      <c r="C625" s="34" t="s">
        <v>270</v>
      </c>
      <c r="D625" s="66" t="s">
        <v>1250</v>
      </c>
      <c r="E625" s="66" t="str">
        <f>CONCATENATE(Tabela132[[#This Row],[TRAMITE_SETOR]],"_Atualiz")</f>
        <v>CGEU_Atualiz</v>
      </c>
      <c r="F625" s="35" t="s">
        <v>939</v>
      </c>
      <c r="G625" s="35"/>
      <c r="H625" s="36">
        <v>42493.740972222222</v>
      </c>
      <c r="I625" s="36">
        <v>42495.573611111111</v>
      </c>
      <c r="J625" s="1" t="s">
        <v>27</v>
      </c>
      <c r="K625" s="37">
        <f t="shared" si="18"/>
        <v>1.8326388888890506</v>
      </c>
      <c r="L625" s="38">
        <f t="shared" si="19"/>
        <v>1.8326388888890506</v>
      </c>
      <c r="M625" s="166">
        <f>NETWORKDAYS.INTL(DATE(YEAR(H625),MONTH(I625),DAY(H625)),DATE(YEAR(I625),MONTH(I625),DAY(I625)),1,LISTAFERIADOS!$B$2:$B$194)</f>
        <v>3</v>
      </c>
      <c r="N625" s="170" t="str">
        <f>CONCATENATE(HOUR(Tabela132[[#This Row],[DATA INICIO]]),":",MINUTE(Tabela132[[#This Row],[DATA INICIO]]))</f>
        <v>17:47</v>
      </c>
      <c r="P625"/>
    </row>
    <row r="626" spans="1:16" ht="25.5" customHeight="1" x14ac:dyDescent="0.25">
      <c r="A626" s="6" t="s">
        <v>278</v>
      </c>
      <c r="B626" s="33" t="s">
        <v>452</v>
      </c>
      <c r="C626" s="34" t="s">
        <v>270</v>
      </c>
      <c r="D626" s="66" t="s">
        <v>1246</v>
      </c>
      <c r="E626" s="66" t="str">
        <f>CONCATENATE(Tabela132[[#This Row],[TRAMITE_SETOR]],"_Atualiz")</f>
        <v>SECTI_Atualiz</v>
      </c>
      <c r="F626" s="35" t="s">
        <v>935</v>
      </c>
      <c r="G626" s="35"/>
      <c r="H626" s="36">
        <v>42495.573611111111</v>
      </c>
      <c r="I626" s="36">
        <v>42591.668749999997</v>
      </c>
      <c r="J626" s="1" t="s">
        <v>344</v>
      </c>
      <c r="K626" s="37">
        <f t="shared" si="18"/>
        <v>96.09513888888614</v>
      </c>
      <c r="L626" s="38">
        <f t="shared" si="19"/>
        <v>96.09513888888614</v>
      </c>
      <c r="M626" s="166">
        <f>NETWORKDAYS.INTL(DATE(YEAR(H626),MONTH(I626),DAY(H626)),DATE(YEAR(I626),MONTH(I626),DAY(I626)),1,LISTAFERIADOS!$B$2:$B$194)</f>
        <v>3</v>
      </c>
      <c r="N626" s="170" t="str">
        <f>CONCATENATE(HOUR(Tabela132[[#This Row],[DATA INICIO]]),":",MINUTE(Tabela132[[#This Row],[DATA INICIO]]))</f>
        <v>13:46</v>
      </c>
      <c r="P626"/>
    </row>
    <row r="627" spans="1:16" ht="25.5" customHeight="1" x14ac:dyDescent="0.25">
      <c r="A627" s="6" t="s">
        <v>278</v>
      </c>
      <c r="B627" s="33" t="s">
        <v>452</v>
      </c>
      <c r="C627" s="34" t="s">
        <v>270</v>
      </c>
      <c r="D627" s="66" t="s">
        <v>1222</v>
      </c>
      <c r="E627" s="66" t="str">
        <f>CONCATENATE(Tabela132[[#This Row],[TRAMITE_SETOR]],"_Atualiz")</f>
        <v>SECGA_Atualiz</v>
      </c>
      <c r="F627" s="35" t="s">
        <v>853</v>
      </c>
      <c r="G627" s="35"/>
      <c r="H627" s="36">
        <v>42591.668749999997</v>
      </c>
      <c r="I627" s="36">
        <v>42591.70416666667</v>
      </c>
      <c r="J627" s="1" t="s">
        <v>429</v>
      </c>
      <c r="K627" s="37">
        <f t="shared" si="18"/>
        <v>3.5416666672972497E-2</v>
      </c>
      <c r="L627" s="38">
        <f t="shared" si="19"/>
        <v>3.5416666672972497E-2</v>
      </c>
      <c r="M627" s="166">
        <f>NETWORKDAYS.INTL(DATE(YEAR(H627),MONTH(I627),DAY(H627)),DATE(YEAR(I627),MONTH(I627),DAY(I627)),1,LISTAFERIADOS!$B$2:$B$194)</f>
        <v>1</v>
      </c>
      <c r="N627" s="170" t="str">
        <f>CONCATENATE(HOUR(Tabela132[[#This Row],[DATA INICIO]]),":",MINUTE(Tabela132[[#This Row],[DATA INICIO]]))</f>
        <v>16:3</v>
      </c>
      <c r="P627"/>
    </row>
    <row r="628" spans="1:16" ht="25.5" customHeight="1" x14ac:dyDescent="0.25">
      <c r="A628" s="6" t="s">
        <v>278</v>
      </c>
      <c r="B628" s="33" t="s">
        <v>452</v>
      </c>
      <c r="C628" s="34" t="s">
        <v>270</v>
      </c>
      <c r="D628" s="66" t="s">
        <v>1220</v>
      </c>
      <c r="E628" s="66" t="str">
        <f>CONCATENATE(Tabela132[[#This Row],[TRAMITE_SETOR]],"_Atualiz")</f>
        <v>SECGS_Atualiz</v>
      </c>
      <c r="F628" s="35" t="s">
        <v>885</v>
      </c>
      <c r="G628" s="90" t="s">
        <v>1105</v>
      </c>
      <c r="H628" s="36">
        <v>42591.70416666667</v>
      </c>
      <c r="I628" s="36">
        <v>42591.719444444447</v>
      </c>
      <c r="J628" s="1" t="s">
        <v>430</v>
      </c>
      <c r="K628" s="37">
        <f t="shared" si="18"/>
        <v>1.5277777776645962E-2</v>
      </c>
      <c r="L628" s="38">
        <f t="shared" si="19"/>
        <v>1.5277777776645962E-2</v>
      </c>
      <c r="M628" s="166">
        <f>NETWORKDAYS.INTL(DATE(YEAR(H628),MONTH(I628),DAY(H628)),DATE(YEAR(I628),MONTH(I628),DAY(I628)),1,LISTAFERIADOS!$B$2:$B$194)</f>
        <v>1</v>
      </c>
      <c r="N628" s="170" t="str">
        <f>CONCATENATE(HOUR(Tabela132[[#This Row],[DATA INICIO]]),":",MINUTE(Tabela132[[#This Row],[DATA INICIO]]))</f>
        <v>16:54</v>
      </c>
      <c r="P628"/>
    </row>
    <row r="629" spans="1:16" ht="25.5" customHeight="1" x14ac:dyDescent="0.25">
      <c r="A629" s="6" t="s">
        <v>278</v>
      </c>
      <c r="B629" s="33" t="s">
        <v>452</v>
      </c>
      <c r="C629" s="34" t="s">
        <v>270</v>
      </c>
      <c r="D629" s="66" t="s">
        <v>1251</v>
      </c>
      <c r="E629" s="66" t="str">
        <f>CONCATENATE(Tabela132[[#This Row],[TRAMITE_SETOR]],"_Atualiz")</f>
        <v>SMIC_Atualiz</v>
      </c>
      <c r="F629" s="35" t="s">
        <v>891</v>
      </c>
      <c r="G629" s="90" t="s">
        <v>1105</v>
      </c>
      <c r="H629" s="36">
        <v>42591.719444444447</v>
      </c>
      <c r="I629" s="36">
        <v>42591.731249999997</v>
      </c>
      <c r="J629" s="1" t="s">
        <v>431</v>
      </c>
      <c r="K629" s="37">
        <f t="shared" si="18"/>
        <v>1.1805555550381541E-2</v>
      </c>
      <c r="L629" s="38">
        <f t="shared" si="19"/>
        <v>1.1805555550381541E-2</v>
      </c>
      <c r="M629" s="166">
        <f>NETWORKDAYS.INTL(DATE(YEAR(H629),MONTH(I629),DAY(H629)),DATE(YEAR(I629),MONTH(I629),DAY(I629)),1,LISTAFERIADOS!$B$2:$B$194)</f>
        <v>1</v>
      </c>
      <c r="N629" s="170" t="str">
        <f>CONCATENATE(HOUR(Tabela132[[#This Row],[DATA INICIO]]),":",MINUTE(Tabela132[[#This Row],[DATA INICIO]]))</f>
        <v>17:16</v>
      </c>
      <c r="P629"/>
    </row>
    <row r="630" spans="1:16" ht="25.5" customHeight="1" x14ac:dyDescent="0.25">
      <c r="A630" s="6" t="s">
        <v>278</v>
      </c>
      <c r="B630" s="33" t="s">
        <v>452</v>
      </c>
      <c r="C630" s="34" t="s">
        <v>270</v>
      </c>
      <c r="D630" s="66" t="s">
        <v>1209</v>
      </c>
      <c r="E630" s="66" t="str">
        <f>CONCATENATE(Tabela132[[#This Row],[TRAMITE_SETOR]],"_Atualiz")</f>
        <v>CLC_Atualiz</v>
      </c>
      <c r="F630" s="35" t="s">
        <v>911</v>
      </c>
      <c r="G630" s="35"/>
      <c r="H630" s="36">
        <v>42591.731249999997</v>
      </c>
      <c r="I630" s="36">
        <v>42593.793749999997</v>
      </c>
      <c r="J630" s="1" t="s">
        <v>432</v>
      </c>
      <c r="K630" s="37">
        <f t="shared" si="18"/>
        <v>2.0625</v>
      </c>
      <c r="L630" s="38">
        <f t="shared" si="19"/>
        <v>2.0625</v>
      </c>
      <c r="M630" s="166">
        <f>NETWORKDAYS.INTL(DATE(YEAR(H630),MONTH(I630),DAY(H630)),DATE(YEAR(I630),MONTH(I630),DAY(I630)),1,LISTAFERIADOS!$B$2:$B$194)</f>
        <v>3</v>
      </c>
      <c r="N630" s="170" t="str">
        <f>CONCATENATE(HOUR(Tabela132[[#This Row],[DATA INICIO]]),":",MINUTE(Tabela132[[#This Row],[DATA INICIO]]))</f>
        <v>17:33</v>
      </c>
      <c r="P630"/>
    </row>
    <row r="631" spans="1:16" ht="25.5" customHeight="1" x14ac:dyDescent="0.25">
      <c r="A631" s="6" t="s">
        <v>278</v>
      </c>
      <c r="B631" s="33" t="s">
        <v>452</v>
      </c>
      <c r="C631" s="34" t="s">
        <v>270</v>
      </c>
      <c r="D631" s="66" t="s">
        <v>1252</v>
      </c>
      <c r="E631" s="66" t="str">
        <f>CONCATENATE(Tabela132[[#This Row],[TRAMITE_SETOR]],"_Atualiz")</f>
        <v>SOP_Atualiz</v>
      </c>
      <c r="F631" s="35" t="s">
        <v>893</v>
      </c>
      <c r="G631" s="90" t="s">
        <v>1105</v>
      </c>
      <c r="H631" s="36">
        <v>42593.793749999997</v>
      </c>
      <c r="I631" s="36">
        <v>42607.693055555559</v>
      </c>
      <c r="J631" s="1" t="s">
        <v>202</v>
      </c>
      <c r="K631" s="37">
        <f t="shared" si="18"/>
        <v>13.899305555562023</v>
      </c>
      <c r="L631" s="38">
        <f t="shared" si="19"/>
        <v>13.899305555562023</v>
      </c>
      <c r="M631" s="166">
        <f>NETWORKDAYS.INTL(DATE(YEAR(H631),MONTH(I631),DAY(H631)),DATE(YEAR(I631),MONTH(I631),DAY(I631)),1,LISTAFERIADOS!$B$2:$B$194)</f>
        <v>11</v>
      </c>
      <c r="N631" s="170" t="str">
        <f>CONCATENATE(HOUR(Tabela132[[#This Row],[DATA INICIO]]),":",MINUTE(Tabela132[[#This Row],[DATA INICIO]]))</f>
        <v>19:3</v>
      </c>
      <c r="P631"/>
    </row>
    <row r="632" spans="1:16" ht="25.5" customHeight="1" x14ac:dyDescent="0.25">
      <c r="A632" s="6" t="s">
        <v>278</v>
      </c>
      <c r="B632" s="33" t="s">
        <v>452</v>
      </c>
      <c r="C632" s="34" t="s">
        <v>270</v>
      </c>
      <c r="D632" s="66" t="s">
        <v>1226</v>
      </c>
      <c r="E632" s="66" t="str">
        <f>CONCATENATE(Tabela132[[#This Row],[TRAMITE_SETOR]],"_Atualiz")</f>
        <v>CIP_Atualiz</v>
      </c>
      <c r="F632" s="35" t="s">
        <v>884</v>
      </c>
      <c r="G632" s="90" t="s">
        <v>1105</v>
      </c>
      <c r="H632" s="36">
        <v>42607.693055555559</v>
      </c>
      <c r="I632" s="36">
        <v>42609.655555555553</v>
      </c>
      <c r="J632" s="1" t="s">
        <v>294</v>
      </c>
      <c r="K632" s="37">
        <f t="shared" si="18"/>
        <v>1.9624999999941792</v>
      </c>
      <c r="L632" s="38">
        <f t="shared" si="19"/>
        <v>1.9624999999941792</v>
      </c>
      <c r="M632" s="166">
        <f>NETWORKDAYS.INTL(DATE(YEAR(H632),MONTH(I632),DAY(H632)),DATE(YEAR(I632),MONTH(I632),DAY(I632)),1,LISTAFERIADOS!$B$2:$B$194)</f>
        <v>2</v>
      </c>
      <c r="N632" s="170" t="str">
        <f>CONCATENATE(HOUR(Tabela132[[#This Row],[DATA INICIO]]),":",MINUTE(Tabela132[[#This Row],[DATA INICIO]]))</f>
        <v>16:38</v>
      </c>
      <c r="P632"/>
    </row>
    <row r="633" spans="1:16" ht="25.5" customHeight="1" x14ac:dyDescent="0.25">
      <c r="A633" s="6" t="s">
        <v>278</v>
      </c>
      <c r="B633" s="33" t="s">
        <v>452</v>
      </c>
      <c r="C633" s="34" t="s">
        <v>270</v>
      </c>
      <c r="D633" s="66" t="s">
        <v>1220</v>
      </c>
      <c r="E633" s="66" t="str">
        <f>CONCATENATE(Tabela132[[#This Row],[TRAMITE_SETOR]],"_Atualiz")</f>
        <v>SECGS_Atualiz</v>
      </c>
      <c r="F633" s="35" t="s">
        <v>885</v>
      </c>
      <c r="G633" s="90" t="s">
        <v>1105</v>
      </c>
      <c r="H633" s="36">
        <v>42609.655555555553</v>
      </c>
      <c r="I633" s="36">
        <v>42611.79791666667</v>
      </c>
      <c r="J633" s="1" t="s">
        <v>433</v>
      </c>
      <c r="K633" s="37">
        <f t="shared" si="18"/>
        <v>2.1423611111167702</v>
      </c>
      <c r="L633" s="38">
        <f t="shared" si="19"/>
        <v>2.1423611111167702</v>
      </c>
      <c r="M633" s="166">
        <f>NETWORKDAYS.INTL(DATE(YEAR(H633),MONTH(I633),DAY(H633)),DATE(YEAR(I633),MONTH(I633),DAY(I633)),1,LISTAFERIADOS!$B$2:$B$194)</f>
        <v>1</v>
      </c>
      <c r="N633" s="170" t="str">
        <f>CONCATENATE(HOUR(Tabela132[[#This Row],[DATA INICIO]]),":",MINUTE(Tabela132[[#This Row],[DATA INICIO]]))</f>
        <v>15:44</v>
      </c>
      <c r="P633"/>
    </row>
    <row r="634" spans="1:16" ht="25.5" customHeight="1" x14ac:dyDescent="0.25">
      <c r="A634" s="6" t="s">
        <v>278</v>
      </c>
      <c r="B634" s="33" t="s">
        <v>452</v>
      </c>
      <c r="C634" s="34" t="s">
        <v>270</v>
      </c>
      <c r="D634" s="66" t="s">
        <v>1209</v>
      </c>
      <c r="E634" s="66" t="str">
        <f>CONCATENATE(Tabela132[[#This Row],[TRAMITE_SETOR]],"_Atualiz")</f>
        <v>CLC_Atualiz</v>
      </c>
      <c r="F634" s="35" t="s">
        <v>911</v>
      </c>
      <c r="G634" s="35"/>
      <c r="H634" s="36">
        <v>42611.79791666667</v>
      </c>
      <c r="I634" s="36">
        <v>42615.619444444441</v>
      </c>
      <c r="J634" s="1" t="s">
        <v>434</v>
      </c>
      <c r="K634" s="37">
        <f t="shared" si="18"/>
        <v>3.8215277777708252</v>
      </c>
      <c r="L634" s="38">
        <f t="shared" si="19"/>
        <v>3.8215277777708252</v>
      </c>
      <c r="M634" s="166">
        <f>NETWORKDAYS.INTL(DATE(YEAR(H634),MONTH(I634),DAY(H634)),DATE(YEAR(I634),MONTH(I634),DAY(I634)),1,LISTAFERIADOS!$B$2:$B$194)</f>
        <v>-18</v>
      </c>
      <c r="N634" s="170" t="str">
        <f>CONCATENATE(HOUR(Tabela132[[#This Row],[DATA INICIO]]),":",MINUTE(Tabela132[[#This Row],[DATA INICIO]]))</f>
        <v>19:9</v>
      </c>
      <c r="P634"/>
    </row>
    <row r="635" spans="1:16" ht="25.5" customHeight="1" x14ac:dyDescent="0.25">
      <c r="A635" s="6" t="s">
        <v>278</v>
      </c>
      <c r="B635" s="33" t="s">
        <v>452</v>
      </c>
      <c r="C635" s="34" t="s">
        <v>270</v>
      </c>
      <c r="D635" s="66" t="s">
        <v>1246</v>
      </c>
      <c r="E635" s="66" t="str">
        <f>CONCATENATE(Tabela132[[#This Row],[TRAMITE_SETOR]],"_Atualiz")</f>
        <v>SECTI_Atualiz</v>
      </c>
      <c r="F635" s="35" t="s">
        <v>935</v>
      </c>
      <c r="G635" s="35"/>
      <c r="H635" s="36">
        <v>42615.619444444441</v>
      </c>
      <c r="I635" s="36">
        <v>42618.717361111114</v>
      </c>
      <c r="J635" s="1" t="s">
        <v>435</v>
      </c>
      <c r="K635" s="37">
        <f t="shared" si="18"/>
        <v>3.0979166666729725</v>
      </c>
      <c r="L635" s="38">
        <f t="shared" si="19"/>
        <v>3.0979166666729725</v>
      </c>
      <c r="M635" s="166">
        <f>NETWORKDAYS.INTL(DATE(YEAR(H635),MONTH(I635),DAY(H635)),DATE(YEAR(I635),MONTH(I635),DAY(I635)),1,LISTAFERIADOS!$B$2:$B$194)</f>
        <v>2</v>
      </c>
      <c r="N635" s="170" t="str">
        <f>CONCATENATE(HOUR(Tabela132[[#This Row],[DATA INICIO]]),":",MINUTE(Tabela132[[#This Row],[DATA INICIO]]))</f>
        <v>14:52</v>
      </c>
      <c r="P635"/>
    </row>
    <row r="636" spans="1:16" ht="25.5" customHeight="1" x14ac:dyDescent="0.25">
      <c r="A636" s="6" t="s">
        <v>278</v>
      </c>
      <c r="B636" s="33" t="s">
        <v>452</v>
      </c>
      <c r="C636" s="34" t="s">
        <v>270</v>
      </c>
      <c r="D636" s="66" t="s">
        <v>1250</v>
      </c>
      <c r="E636" s="66" t="str">
        <f>CONCATENATE(Tabela132[[#This Row],[TRAMITE_SETOR]],"_Atualiz")</f>
        <v>CGEU_Atualiz</v>
      </c>
      <c r="F636" s="35" t="s">
        <v>939</v>
      </c>
      <c r="G636" s="35"/>
      <c r="H636" s="36">
        <v>42618.717361111114</v>
      </c>
      <c r="I636" s="36">
        <v>42622.679166666669</v>
      </c>
      <c r="J636" s="1" t="s">
        <v>7</v>
      </c>
      <c r="K636" s="37">
        <f t="shared" si="18"/>
        <v>3.9618055555547471</v>
      </c>
      <c r="L636" s="38">
        <f t="shared" si="19"/>
        <v>3.9618055555547471</v>
      </c>
      <c r="M636" s="166">
        <f>NETWORKDAYS.INTL(DATE(YEAR(H636),MONTH(I636),DAY(H636)),DATE(YEAR(I636),MONTH(I636),DAY(I636)),1,LISTAFERIADOS!$B$2:$B$194)</f>
        <v>3</v>
      </c>
      <c r="N636" s="170" t="str">
        <f>CONCATENATE(HOUR(Tabela132[[#This Row],[DATA INICIO]]),":",MINUTE(Tabela132[[#This Row],[DATA INICIO]]))</f>
        <v>17:13</v>
      </c>
      <c r="P636"/>
    </row>
    <row r="637" spans="1:16" ht="25.5" customHeight="1" x14ac:dyDescent="0.25">
      <c r="A637" s="6" t="s">
        <v>278</v>
      </c>
      <c r="B637" s="33" t="s">
        <v>452</v>
      </c>
      <c r="C637" s="34" t="s">
        <v>270</v>
      </c>
      <c r="D637" s="66" t="s">
        <v>1249</v>
      </c>
      <c r="E637" s="66" t="str">
        <f>CONCATENATE(Tabela132[[#This Row],[TRAMITE_SETOR]],"_Atualiz")</f>
        <v>SESOP_Atualiz</v>
      </c>
      <c r="F637" s="35" t="s">
        <v>938</v>
      </c>
      <c r="G637" s="35"/>
      <c r="H637" s="36">
        <v>42618.717361111114</v>
      </c>
      <c r="I637" s="36">
        <v>42626.525694444441</v>
      </c>
      <c r="J637" s="1" t="s">
        <v>7</v>
      </c>
      <c r="K637" s="37">
        <f t="shared" si="18"/>
        <v>7.8083333333270275</v>
      </c>
      <c r="L637" s="38">
        <f t="shared" si="19"/>
        <v>7.8083333333270275</v>
      </c>
      <c r="M637" s="166">
        <f>NETWORKDAYS.INTL(DATE(YEAR(H637),MONTH(I637),DAY(H637)),DATE(YEAR(I637),MONTH(I637),DAY(I637)),1,LISTAFERIADOS!$B$2:$B$194)</f>
        <v>5</v>
      </c>
      <c r="N637" s="170" t="str">
        <f>CONCATENATE(HOUR(Tabela132[[#This Row],[DATA INICIO]]),":",MINUTE(Tabela132[[#This Row],[DATA INICIO]]))</f>
        <v>17:13</v>
      </c>
      <c r="P637"/>
    </row>
    <row r="638" spans="1:16" ht="25.5" customHeight="1" x14ac:dyDescent="0.25">
      <c r="A638" s="6" t="s">
        <v>278</v>
      </c>
      <c r="B638" s="33" t="s">
        <v>452</v>
      </c>
      <c r="C638" s="34" t="s">
        <v>270</v>
      </c>
      <c r="D638" s="66" t="s">
        <v>1246</v>
      </c>
      <c r="E638" s="66" t="str">
        <f>CONCATENATE(Tabela132[[#This Row],[TRAMITE_SETOR]],"_Atualiz")</f>
        <v>SECTI_Atualiz</v>
      </c>
      <c r="F638" s="35" t="s">
        <v>935</v>
      </c>
      <c r="G638" s="35"/>
      <c r="H638" s="36">
        <v>42626.525694444441</v>
      </c>
      <c r="I638" s="36">
        <v>42626.662499999999</v>
      </c>
      <c r="J638" s="1" t="s">
        <v>41</v>
      </c>
      <c r="K638" s="37">
        <f t="shared" si="18"/>
        <v>0.1368055555576575</v>
      </c>
      <c r="L638" s="38">
        <f t="shared" si="19"/>
        <v>0.1368055555576575</v>
      </c>
      <c r="M638" s="166">
        <f>NETWORKDAYS.INTL(DATE(YEAR(H638),MONTH(I638),DAY(H638)),DATE(YEAR(I638),MONTH(I638),DAY(I638)),1,LISTAFERIADOS!$B$2:$B$194)</f>
        <v>1</v>
      </c>
      <c r="N638" s="170" t="str">
        <f>CONCATENATE(HOUR(Tabela132[[#This Row],[DATA INICIO]]),":",MINUTE(Tabela132[[#This Row],[DATA INICIO]]))</f>
        <v>12:37</v>
      </c>
      <c r="P638"/>
    </row>
    <row r="639" spans="1:16" ht="25.5" customHeight="1" x14ac:dyDescent="0.25">
      <c r="A639" s="6" t="s">
        <v>278</v>
      </c>
      <c r="B639" s="33" t="s">
        <v>452</v>
      </c>
      <c r="C639" s="34" t="s">
        <v>270</v>
      </c>
      <c r="D639" s="66" t="s">
        <v>1252</v>
      </c>
      <c r="E639" s="66" t="str">
        <f>CONCATENATE(Tabela132[[#This Row],[TRAMITE_SETOR]],"_Atualiz")</f>
        <v>SOP_Atualiz</v>
      </c>
      <c r="F639" s="35" t="s">
        <v>893</v>
      </c>
      <c r="G639" s="90" t="s">
        <v>1105</v>
      </c>
      <c r="H639" s="36">
        <v>42626.662499999999</v>
      </c>
      <c r="I639" s="36">
        <v>42627.727083333331</v>
      </c>
      <c r="J639" s="1" t="s">
        <v>436</v>
      </c>
      <c r="K639" s="37">
        <f t="shared" si="18"/>
        <v>1.0645833333328483</v>
      </c>
      <c r="L639" s="38">
        <f t="shared" si="19"/>
        <v>1.0645833333328483</v>
      </c>
      <c r="M639" s="166">
        <f>NETWORKDAYS.INTL(DATE(YEAR(H639),MONTH(I639),DAY(H639)),DATE(YEAR(I639),MONTH(I639),DAY(I639)),1,LISTAFERIADOS!$B$2:$B$194)</f>
        <v>2</v>
      </c>
      <c r="N639" s="170" t="str">
        <f>CONCATENATE(HOUR(Tabela132[[#This Row],[DATA INICIO]]),":",MINUTE(Tabela132[[#This Row],[DATA INICIO]]))</f>
        <v>15:54</v>
      </c>
      <c r="P639"/>
    </row>
    <row r="640" spans="1:16" ht="25.5" customHeight="1" x14ac:dyDescent="0.25">
      <c r="A640" s="6" t="s">
        <v>278</v>
      </c>
      <c r="B640" s="33" t="s">
        <v>452</v>
      </c>
      <c r="C640" s="34" t="s">
        <v>270</v>
      </c>
      <c r="D640" s="66" t="s">
        <v>1209</v>
      </c>
      <c r="E640" s="66" t="str">
        <f>CONCATENATE(Tabela132[[#This Row],[TRAMITE_SETOR]],"_Atualiz")</f>
        <v>CLC_Atualiz</v>
      </c>
      <c r="F640" s="35" t="s">
        <v>911</v>
      </c>
      <c r="G640" s="35"/>
      <c r="H640" s="36">
        <v>42627.727083333331</v>
      </c>
      <c r="I640" s="36">
        <v>42636.67083333333</v>
      </c>
      <c r="J640" s="1" t="s">
        <v>437</v>
      </c>
      <c r="K640" s="37">
        <f t="shared" si="18"/>
        <v>8.9437499999985448</v>
      </c>
      <c r="L640" s="38">
        <f t="shared" si="19"/>
        <v>8.9437499999985448</v>
      </c>
      <c r="M640" s="166">
        <f>NETWORKDAYS.INTL(DATE(YEAR(H640),MONTH(I640),DAY(H640)),DATE(YEAR(I640),MONTH(I640),DAY(I640)),1,LISTAFERIADOS!$B$2:$B$194)</f>
        <v>8</v>
      </c>
      <c r="N640" s="170" t="str">
        <f>CONCATENATE(HOUR(Tabela132[[#This Row],[DATA INICIO]]),":",MINUTE(Tabela132[[#This Row],[DATA INICIO]]))</f>
        <v>17:27</v>
      </c>
      <c r="P640"/>
    </row>
    <row r="641" spans="1:16" ht="25.5" customHeight="1" x14ac:dyDescent="0.25">
      <c r="A641" s="6" t="s">
        <v>278</v>
      </c>
      <c r="B641" s="33" t="s">
        <v>452</v>
      </c>
      <c r="C641" s="34" t="s">
        <v>270</v>
      </c>
      <c r="D641" s="66" t="s">
        <v>1210</v>
      </c>
      <c r="E641" s="66" t="str">
        <f>CONCATENATE(Tabela132[[#This Row],[TRAMITE_SETOR]],"_Atualiz")</f>
        <v>SC_Atualiz</v>
      </c>
      <c r="F641" s="35" t="s">
        <v>912</v>
      </c>
      <c r="G641" s="35"/>
      <c r="H641" s="36">
        <v>42636.67083333333</v>
      </c>
      <c r="I641" s="36">
        <v>42642.740972222222</v>
      </c>
      <c r="J641" s="1" t="s">
        <v>438</v>
      </c>
      <c r="K641" s="37">
        <f t="shared" si="18"/>
        <v>6.070138888891961</v>
      </c>
      <c r="L641" s="38">
        <f t="shared" si="19"/>
        <v>6.070138888891961</v>
      </c>
      <c r="M641" s="166">
        <f>NETWORKDAYS.INTL(DATE(YEAR(H641),MONTH(I641),DAY(H641)),DATE(YEAR(I641),MONTH(I641),DAY(I641)),1,LISTAFERIADOS!$B$2:$B$194)</f>
        <v>5</v>
      </c>
      <c r="N641" s="170" t="str">
        <f>CONCATENATE(HOUR(Tabela132[[#This Row],[DATA INICIO]]),":",MINUTE(Tabela132[[#This Row],[DATA INICIO]]))</f>
        <v>16:6</v>
      </c>
      <c r="P641"/>
    </row>
    <row r="642" spans="1:16" ht="25.5" customHeight="1" x14ac:dyDescent="0.25">
      <c r="A642" s="6" t="s">
        <v>278</v>
      </c>
      <c r="B642" s="33" t="s">
        <v>452</v>
      </c>
      <c r="C642" s="34" t="s">
        <v>270</v>
      </c>
      <c r="D642" s="66" t="s">
        <v>1209</v>
      </c>
      <c r="E642" s="66" t="str">
        <f>CONCATENATE(Tabela132[[#This Row],[TRAMITE_SETOR]],"_Atualiz")</f>
        <v>CLC_Atualiz</v>
      </c>
      <c r="F642" s="35" t="s">
        <v>911</v>
      </c>
      <c r="G642" s="35"/>
      <c r="H642" s="36">
        <v>42642.740972222222</v>
      </c>
      <c r="I642" s="36">
        <v>42643.708333333336</v>
      </c>
      <c r="J642" s="1" t="s">
        <v>439</v>
      </c>
      <c r="K642" s="37">
        <f t="shared" si="18"/>
        <v>0.96736111111385981</v>
      </c>
      <c r="L642" s="38">
        <f t="shared" si="19"/>
        <v>0.96736111111385981</v>
      </c>
      <c r="M642" s="166">
        <f>NETWORKDAYS.INTL(DATE(YEAR(H642),MONTH(I642),DAY(H642)),DATE(YEAR(I642),MONTH(I642),DAY(I642)),1,LISTAFERIADOS!$B$2:$B$194)</f>
        <v>2</v>
      </c>
      <c r="N642" s="170" t="str">
        <f>CONCATENATE(HOUR(Tabela132[[#This Row],[DATA INICIO]]),":",MINUTE(Tabela132[[#This Row],[DATA INICIO]]))</f>
        <v>17:47</v>
      </c>
      <c r="P642"/>
    </row>
    <row r="643" spans="1:16" ht="25.5" customHeight="1" x14ac:dyDescent="0.25">
      <c r="A643" s="6" t="s">
        <v>278</v>
      </c>
      <c r="B643" s="33" t="s">
        <v>452</v>
      </c>
      <c r="C643" s="34" t="s">
        <v>270</v>
      </c>
      <c r="D643" s="66" t="s">
        <v>1206</v>
      </c>
      <c r="E643" s="66" t="str">
        <f>CONCATENATE(Tabela132[[#This Row],[TRAMITE_SETOR]],"_Atualiz")</f>
        <v>SPO_Atualiz</v>
      </c>
      <c r="F643" s="35" t="s">
        <v>908</v>
      </c>
      <c r="G643" s="35"/>
      <c r="H643" s="36">
        <v>42643.708333333336</v>
      </c>
      <c r="I643" s="36">
        <v>42643.798611111109</v>
      </c>
      <c r="J643" s="1" t="s">
        <v>440</v>
      </c>
      <c r="K643" s="37">
        <f t="shared" ref="K643:K706" si="20">IF(OR(H643="-",I643="-"),0,I643-H643)</f>
        <v>9.0277777773735579E-2</v>
      </c>
      <c r="L643" s="38">
        <f t="shared" ref="L643:L706" si="21">K643</f>
        <v>9.0277777773735579E-2</v>
      </c>
      <c r="M643" s="166">
        <f>NETWORKDAYS.INTL(DATE(YEAR(H643),MONTH(I643),DAY(H643)),DATE(YEAR(I643),MONTH(I643),DAY(I643)),1,LISTAFERIADOS!$B$2:$B$194)</f>
        <v>1</v>
      </c>
      <c r="N643" s="170" t="str">
        <f>CONCATENATE(HOUR(Tabela132[[#This Row],[DATA INICIO]]),":",MINUTE(Tabela132[[#This Row],[DATA INICIO]]))</f>
        <v>17:0</v>
      </c>
      <c r="P643"/>
    </row>
    <row r="644" spans="1:16" ht="25.5" customHeight="1" x14ac:dyDescent="0.25">
      <c r="A644" s="6" t="s">
        <v>278</v>
      </c>
      <c r="B644" s="33" t="s">
        <v>452</v>
      </c>
      <c r="C644" s="34" t="s">
        <v>270</v>
      </c>
      <c r="D644" s="66" t="s">
        <v>1207</v>
      </c>
      <c r="E644" s="66" t="str">
        <f>CONCATENATE(Tabela132[[#This Row],[TRAMITE_SETOR]],"_Atualiz")</f>
        <v>CO_Atualiz</v>
      </c>
      <c r="F644" s="35" t="s">
        <v>909</v>
      </c>
      <c r="G644" s="35"/>
      <c r="H644" s="36">
        <v>42643.798611111109</v>
      </c>
      <c r="I644" s="36">
        <v>42643.802083333336</v>
      </c>
      <c r="J644" s="1" t="s">
        <v>97</v>
      </c>
      <c r="K644" s="37">
        <f t="shared" si="20"/>
        <v>3.4722222262644209E-3</v>
      </c>
      <c r="L644" s="38">
        <f t="shared" si="21"/>
        <v>3.4722222262644209E-3</v>
      </c>
      <c r="M644" s="166">
        <f>NETWORKDAYS.INTL(DATE(YEAR(H644),MONTH(I644),DAY(H644)),DATE(YEAR(I644),MONTH(I644),DAY(I644)),1,LISTAFERIADOS!$B$2:$B$194)</f>
        <v>1</v>
      </c>
      <c r="N644" s="170" t="str">
        <f>CONCATENATE(HOUR(Tabela132[[#This Row],[DATA INICIO]]),":",MINUTE(Tabela132[[#This Row],[DATA INICIO]]))</f>
        <v>19:10</v>
      </c>
      <c r="P644"/>
    </row>
    <row r="645" spans="1:16" ht="25.5" customHeight="1" x14ac:dyDescent="0.25">
      <c r="A645" s="6" t="s">
        <v>278</v>
      </c>
      <c r="B645" s="33" t="s">
        <v>452</v>
      </c>
      <c r="C645" s="34" t="s">
        <v>270</v>
      </c>
      <c r="D645" s="66" t="s">
        <v>1208</v>
      </c>
      <c r="E645" s="66" t="str">
        <f>CONCATENATE(Tabela132[[#This Row],[TRAMITE_SETOR]],"_Atualiz")</f>
        <v>SECOFC_Atualiz</v>
      </c>
      <c r="F645" s="35" t="s">
        <v>910</v>
      </c>
      <c r="G645" s="35"/>
      <c r="H645" s="36">
        <v>42643.802083333336</v>
      </c>
      <c r="I645" s="36">
        <v>42644.70208333333</v>
      </c>
      <c r="J645" s="1" t="s">
        <v>441</v>
      </c>
      <c r="K645" s="37">
        <f t="shared" si="20"/>
        <v>0.89999999999417923</v>
      </c>
      <c r="L645" s="38">
        <f t="shared" si="21"/>
        <v>0.89999999999417923</v>
      </c>
      <c r="M645" s="166">
        <f>NETWORKDAYS.INTL(DATE(YEAR(H645),MONTH(I645),DAY(H645)),DATE(YEAR(I645),MONTH(I645),DAY(I645)),1,LISTAFERIADOS!$B$2:$B$194)</f>
        <v>-19</v>
      </c>
      <c r="N645" s="170" t="str">
        <f>CONCATENATE(HOUR(Tabela132[[#This Row],[DATA INICIO]]),":",MINUTE(Tabela132[[#This Row],[DATA INICIO]]))</f>
        <v>19:15</v>
      </c>
      <c r="P645"/>
    </row>
    <row r="646" spans="1:16" ht="25.5" customHeight="1" x14ac:dyDescent="0.25">
      <c r="A646" s="6" t="s">
        <v>278</v>
      </c>
      <c r="B646" s="33" t="s">
        <v>452</v>
      </c>
      <c r="C646" s="34" t="s">
        <v>270</v>
      </c>
      <c r="D646" s="66" t="s">
        <v>1209</v>
      </c>
      <c r="E646" s="66" t="str">
        <f>CONCATENATE(Tabela132[[#This Row],[TRAMITE_SETOR]],"_Atualiz")</f>
        <v>CLC_Atualiz</v>
      </c>
      <c r="F646" s="35" t="s">
        <v>911</v>
      </c>
      <c r="G646" s="35"/>
      <c r="H646" s="36">
        <v>42644.70208333333</v>
      </c>
      <c r="I646" s="36">
        <v>42645.642361111109</v>
      </c>
      <c r="J646" s="1" t="s">
        <v>21</v>
      </c>
      <c r="K646" s="37">
        <f t="shared" si="20"/>
        <v>0.94027777777955635</v>
      </c>
      <c r="L646" s="38">
        <f t="shared" si="21"/>
        <v>0.94027777777955635</v>
      </c>
      <c r="M646" s="166">
        <f>NETWORKDAYS.INTL(DATE(YEAR(H646),MONTH(I646),DAY(H646)),DATE(YEAR(I646),MONTH(I646),DAY(I646)),1,LISTAFERIADOS!$B$2:$B$194)</f>
        <v>0</v>
      </c>
      <c r="N646" s="170" t="str">
        <f>CONCATENATE(HOUR(Tabela132[[#This Row],[DATA INICIO]]),":",MINUTE(Tabela132[[#This Row],[DATA INICIO]]))</f>
        <v>16:51</v>
      </c>
      <c r="P646"/>
    </row>
    <row r="647" spans="1:16" ht="25.5" customHeight="1" x14ac:dyDescent="0.25">
      <c r="A647" s="6" t="s">
        <v>278</v>
      </c>
      <c r="B647" s="33" t="s">
        <v>452</v>
      </c>
      <c r="C647" s="34" t="s">
        <v>270</v>
      </c>
      <c r="D647" s="66" t="s">
        <v>1210</v>
      </c>
      <c r="E647" s="66" t="str">
        <f>CONCATENATE(Tabela132[[#This Row],[TRAMITE_SETOR]],"_Atualiz")</f>
        <v>SC_Atualiz</v>
      </c>
      <c r="F647" s="35" t="s">
        <v>912</v>
      </c>
      <c r="G647" s="35"/>
      <c r="H647" s="36">
        <v>42645.642361111109</v>
      </c>
      <c r="I647" s="36">
        <v>42646.638194444444</v>
      </c>
      <c r="J647" s="1" t="s">
        <v>166</v>
      </c>
      <c r="K647" s="37">
        <f t="shared" si="20"/>
        <v>0.99583333333430346</v>
      </c>
      <c r="L647" s="38">
        <f t="shared" si="21"/>
        <v>0.99583333333430346</v>
      </c>
      <c r="M647" s="166">
        <f>NETWORKDAYS.INTL(DATE(YEAR(H647),MONTH(I647),DAY(H647)),DATE(YEAR(I647),MONTH(I647),DAY(I647)),1,LISTAFERIADOS!$B$2:$B$194)</f>
        <v>1</v>
      </c>
      <c r="N647" s="170" t="str">
        <f>CONCATENATE(HOUR(Tabela132[[#This Row],[DATA INICIO]]),":",MINUTE(Tabela132[[#This Row],[DATA INICIO]]))</f>
        <v>15:25</v>
      </c>
      <c r="P647"/>
    </row>
    <row r="648" spans="1:16" ht="25.5" customHeight="1" x14ac:dyDescent="0.25">
      <c r="A648" s="6" t="s">
        <v>278</v>
      </c>
      <c r="B648" s="33" t="s">
        <v>452</v>
      </c>
      <c r="C648" s="34" t="s">
        <v>270</v>
      </c>
      <c r="D648" s="66" t="s">
        <v>1209</v>
      </c>
      <c r="E648" s="66" t="str">
        <f>CONCATENATE(Tabela132[[#This Row],[TRAMITE_SETOR]],"_Atualiz")</f>
        <v>CLC_Atualiz</v>
      </c>
      <c r="F648" s="35" t="s">
        <v>911</v>
      </c>
      <c r="G648" s="35"/>
      <c r="H648" s="36">
        <v>42646.638194444444</v>
      </c>
      <c r="I648" s="36">
        <v>42647.659722222219</v>
      </c>
      <c r="J648" s="1" t="s">
        <v>442</v>
      </c>
      <c r="K648" s="37">
        <f t="shared" si="20"/>
        <v>1.0215277777751908</v>
      </c>
      <c r="L648" s="38">
        <f t="shared" si="21"/>
        <v>1.0215277777751908</v>
      </c>
      <c r="M648" s="166">
        <f>NETWORKDAYS.INTL(DATE(YEAR(H648),MONTH(I648),DAY(H648)),DATE(YEAR(I648),MONTH(I648),DAY(I648)),1,LISTAFERIADOS!$B$2:$B$194)</f>
        <v>2</v>
      </c>
      <c r="N648" s="170" t="str">
        <f>CONCATENATE(HOUR(Tabela132[[#This Row],[DATA INICIO]]),":",MINUTE(Tabela132[[#This Row],[DATA INICIO]]))</f>
        <v>15:19</v>
      </c>
      <c r="P648"/>
    </row>
    <row r="649" spans="1:16" ht="25.5" customHeight="1" x14ac:dyDescent="0.25">
      <c r="A649" s="6" t="s">
        <v>278</v>
      </c>
      <c r="B649" s="33" t="s">
        <v>452</v>
      </c>
      <c r="C649" s="34" t="s">
        <v>270</v>
      </c>
      <c r="D649" s="66" t="s">
        <v>1222</v>
      </c>
      <c r="E649" s="66" t="str">
        <f>CONCATENATE(Tabela132[[#This Row],[TRAMITE_SETOR]],"_Atualiz")</f>
        <v>SECGA_Atualiz</v>
      </c>
      <c r="F649" s="35" t="s">
        <v>853</v>
      </c>
      <c r="G649" s="35"/>
      <c r="H649" s="36">
        <v>42647.659722222219</v>
      </c>
      <c r="I649" s="36">
        <v>42649.779861111114</v>
      </c>
      <c r="J649" s="1" t="s">
        <v>443</v>
      </c>
      <c r="K649" s="37">
        <f t="shared" si="20"/>
        <v>2.1201388888948713</v>
      </c>
      <c r="L649" s="38">
        <f t="shared" si="21"/>
        <v>2.1201388888948713</v>
      </c>
      <c r="M649" s="166">
        <f>NETWORKDAYS.INTL(DATE(YEAR(H649),MONTH(I649),DAY(H649)),DATE(YEAR(I649),MONTH(I649),DAY(I649)),1,LISTAFERIADOS!$B$2:$B$194)</f>
        <v>3</v>
      </c>
      <c r="N649" s="170" t="str">
        <f>CONCATENATE(HOUR(Tabela132[[#This Row],[DATA INICIO]]),":",MINUTE(Tabela132[[#This Row],[DATA INICIO]]))</f>
        <v>15:50</v>
      </c>
      <c r="P649"/>
    </row>
    <row r="650" spans="1:16" ht="25.5" customHeight="1" x14ac:dyDescent="0.25">
      <c r="A650" s="6" t="s">
        <v>278</v>
      </c>
      <c r="B650" s="33" t="s">
        <v>452</v>
      </c>
      <c r="C650" s="34" t="s">
        <v>270</v>
      </c>
      <c r="D650" s="66" t="s">
        <v>1209</v>
      </c>
      <c r="E650" s="66" t="str">
        <f>CONCATENATE(Tabela132[[#This Row],[TRAMITE_SETOR]],"_Atualiz")</f>
        <v>CLC_Atualiz</v>
      </c>
      <c r="F650" s="35" t="s">
        <v>911</v>
      </c>
      <c r="G650" s="35"/>
      <c r="H650" s="36">
        <v>42649.779861111114</v>
      </c>
      <c r="I650" s="36">
        <v>42650.675000000003</v>
      </c>
      <c r="J650" s="1" t="s">
        <v>444</v>
      </c>
      <c r="K650" s="37">
        <f t="shared" si="20"/>
        <v>0.89513888888905058</v>
      </c>
      <c r="L650" s="38">
        <f t="shared" si="21"/>
        <v>0.89513888888905058</v>
      </c>
      <c r="M650" s="166">
        <f>NETWORKDAYS.INTL(DATE(YEAR(H650),MONTH(I650),DAY(H650)),DATE(YEAR(I650),MONTH(I650),DAY(I650)),1,LISTAFERIADOS!$B$2:$B$194)</f>
        <v>2</v>
      </c>
      <c r="N650" s="170" t="str">
        <f>CONCATENATE(HOUR(Tabela132[[#This Row],[DATA INICIO]]),":",MINUTE(Tabela132[[#This Row],[DATA INICIO]]))</f>
        <v>18:43</v>
      </c>
      <c r="P650"/>
    </row>
    <row r="651" spans="1:16" ht="25.5" customHeight="1" x14ac:dyDescent="0.25">
      <c r="A651" s="6" t="s">
        <v>278</v>
      </c>
      <c r="B651" s="33" t="s">
        <v>452</v>
      </c>
      <c r="C651" s="34" t="s">
        <v>270</v>
      </c>
      <c r="D651" s="66" t="s">
        <v>1230</v>
      </c>
      <c r="E651" s="66" t="str">
        <f>CONCATENATE(Tabela132[[#This Row],[TRAMITE_SETOR]],"_Atualiz")</f>
        <v>SLIC_Atualiz</v>
      </c>
      <c r="F651" s="35" t="s">
        <v>927</v>
      </c>
      <c r="G651" s="35"/>
      <c r="H651" s="36">
        <v>42650.675000000003</v>
      </c>
      <c r="I651" s="36">
        <v>42656.705555555556</v>
      </c>
      <c r="J651" s="1" t="s">
        <v>445</v>
      </c>
      <c r="K651" s="37">
        <f t="shared" si="20"/>
        <v>6.0305555555532919</v>
      </c>
      <c r="L651" s="38">
        <f t="shared" si="21"/>
        <v>6.0305555555532919</v>
      </c>
      <c r="M651" s="166">
        <f>NETWORKDAYS.INTL(DATE(YEAR(H651),MONTH(I651),DAY(H651)),DATE(YEAR(I651),MONTH(I651),DAY(I651)),1,LISTAFERIADOS!$B$2:$B$194)</f>
        <v>4</v>
      </c>
      <c r="N651" s="170" t="str">
        <f>CONCATENATE(HOUR(Tabela132[[#This Row],[DATA INICIO]]),":",MINUTE(Tabela132[[#This Row],[DATA INICIO]]))</f>
        <v>16:12</v>
      </c>
      <c r="P651"/>
    </row>
    <row r="652" spans="1:16" ht="25.5" customHeight="1" x14ac:dyDescent="0.25">
      <c r="A652" s="6" t="s">
        <v>278</v>
      </c>
      <c r="B652" s="33" t="s">
        <v>452</v>
      </c>
      <c r="C652" s="34" t="s">
        <v>270</v>
      </c>
      <c r="D652" s="66" t="s">
        <v>1209</v>
      </c>
      <c r="E652" s="66" t="str">
        <f>CONCATENATE(Tabela132[[#This Row],[TRAMITE_SETOR]],"_Atualiz")</f>
        <v>CLC_Atualiz</v>
      </c>
      <c r="F652" s="35" t="s">
        <v>911</v>
      </c>
      <c r="G652" s="35"/>
      <c r="H652" s="36">
        <v>42656.705555555556</v>
      </c>
      <c r="I652" s="36">
        <v>42656.768750000003</v>
      </c>
      <c r="J652" s="1" t="s">
        <v>446</v>
      </c>
      <c r="K652" s="37">
        <f t="shared" si="20"/>
        <v>6.3194444446708076E-2</v>
      </c>
      <c r="L652" s="38">
        <f t="shared" si="21"/>
        <v>6.3194444446708076E-2</v>
      </c>
      <c r="M652" s="166">
        <f>NETWORKDAYS.INTL(DATE(YEAR(H652),MONTH(I652),DAY(H652)),DATE(YEAR(I652),MONTH(I652),DAY(I652)),1,LISTAFERIADOS!$B$2:$B$194)</f>
        <v>1</v>
      </c>
      <c r="N652" s="170" t="str">
        <f>CONCATENATE(HOUR(Tabela132[[#This Row],[DATA INICIO]]),":",MINUTE(Tabela132[[#This Row],[DATA INICIO]]))</f>
        <v>16:56</v>
      </c>
      <c r="P652"/>
    </row>
    <row r="653" spans="1:16" ht="25.5" customHeight="1" x14ac:dyDescent="0.25">
      <c r="A653" s="6" t="s">
        <v>278</v>
      </c>
      <c r="B653" s="33" t="s">
        <v>452</v>
      </c>
      <c r="C653" s="34" t="s">
        <v>270</v>
      </c>
      <c r="D653" s="66" t="s">
        <v>1222</v>
      </c>
      <c r="E653" s="66" t="str">
        <f>CONCATENATE(Tabela132[[#This Row],[TRAMITE_SETOR]],"_Atualiz")</f>
        <v>SECGA_Atualiz</v>
      </c>
      <c r="F653" s="35" t="s">
        <v>853</v>
      </c>
      <c r="G653" s="35"/>
      <c r="H653" s="36">
        <v>42656.768750000003</v>
      </c>
      <c r="I653" s="36">
        <v>42656.776388888888</v>
      </c>
      <c r="J653" s="1" t="s">
        <v>447</v>
      </c>
      <c r="K653" s="37">
        <f t="shared" si="20"/>
        <v>7.6388888846850023E-3</v>
      </c>
      <c r="L653" s="38">
        <f t="shared" si="21"/>
        <v>7.6388888846850023E-3</v>
      </c>
      <c r="M653" s="166">
        <f>NETWORKDAYS.INTL(DATE(YEAR(H653),MONTH(I653),DAY(H653)),DATE(YEAR(I653),MONTH(I653),DAY(I653)),1,LISTAFERIADOS!$B$2:$B$194)</f>
        <v>1</v>
      </c>
      <c r="N653" s="170" t="str">
        <f>CONCATENATE(HOUR(Tabela132[[#This Row],[DATA INICIO]]),":",MINUTE(Tabela132[[#This Row],[DATA INICIO]]))</f>
        <v>18:27</v>
      </c>
      <c r="P653"/>
    </row>
    <row r="654" spans="1:16" ht="25.5" customHeight="1" x14ac:dyDescent="0.25">
      <c r="A654" s="6" t="s">
        <v>278</v>
      </c>
      <c r="B654" s="33" t="s">
        <v>452</v>
      </c>
      <c r="C654" s="34" t="s">
        <v>270</v>
      </c>
      <c r="D654" s="66" t="s">
        <v>1212</v>
      </c>
      <c r="E654" s="66" t="str">
        <f>CONCATENATE(Tabela132[[#This Row],[TRAMITE_SETOR]],"_Atualiz")</f>
        <v>CPL_Atualiz</v>
      </c>
      <c r="F654" s="35" t="s">
        <v>914</v>
      </c>
      <c r="G654" s="35"/>
      <c r="H654" s="36">
        <v>42656.776388888888</v>
      </c>
      <c r="I654" s="36">
        <v>42656.801388888889</v>
      </c>
      <c r="J654" s="1" t="s">
        <v>448</v>
      </c>
      <c r="K654" s="37">
        <f t="shared" si="20"/>
        <v>2.5000000001455192E-2</v>
      </c>
      <c r="L654" s="38">
        <f t="shared" si="21"/>
        <v>2.5000000001455192E-2</v>
      </c>
      <c r="M654" s="166">
        <f>NETWORKDAYS.INTL(DATE(YEAR(H654),MONTH(I654),DAY(H654)),DATE(YEAR(I654),MONTH(I654),DAY(I654)),1,LISTAFERIADOS!$B$2:$B$194)</f>
        <v>1</v>
      </c>
      <c r="N654" s="170" t="str">
        <f>CONCATENATE(HOUR(Tabela132[[#This Row],[DATA INICIO]]),":",MINUTE(Tabela132[[#This Row],[DATA INICIO]]))</f>
        <v>18:38</v>
      </c>
      <c r="P654"/>
    </row>
    <row r="655" spans="1:16" ht="25.5" customHeight="1" x14ac:dyDescent="0.25">
      <c r="A655" s="6" t="s">
        <v>278</v>
      </c>
      <c r="B655" s="33" t="s">
        <v>452</v>
      </c>
      <c r="C655" s="34" t="s">
        <v>270</v>
      </c>
      <c r="D655" s="66" t="s">
        <v>1213</v>
      </c>
      <c r="E655" s="66" t="str">
        <f>CONCATENATE(Tabela132[[#This Row],[TRAMITE_SETOR]],"_Atualiz")</f>
        <v>ASSDG_Atualiz</v>
      </c>
      <c r="F655" s="35" t="s">
        <v>915</v>
      </c>
      <c r="G655" s="35"/>
      <c r="H655" s="36">
        <v>42656.801388888889</v>
      </c>
      <c r="I655" s="36">
        <v>42659.490972222222</v>
      </c>
      <c r="J655" s="1" t="s">
        <v>213</v>
      </c>
      <c r="K655" s="37">
        <f t="shared" si="20"/>
        <v>2.6895833333328483</v>
      </c>
      <c r="L655" s="38">
        <f t="shared" si="21"/>
        <v>2.6895833333328483</v>
      </c>
      <c r="M655" s="166">
        <f>NETWORKDAYS.INTL(DATE(YEAR(H655),MONTH(I655),DAY(H655)),DATE(YEAR(I655),MONTH(I655),DAY(I655)),1,LISTAFERIADOS!$B$2:$B$194)</f>
        <v>2</v>
      </c>
      <c r="N655" s="170" t="str">
        <f>CONCATENATE(HOUR(Tabela132[[#This Row],[DATA INICIO]]),":",MINUTE(Tabela132[[#This Row],[DATA INICIO]]))</f>
        <v>19:14</v>
      </c>
      <c r="P655"/>
    </row>
    <row r="656" spans="1:16" ht="25.5" customHeight="1" x14ac:dyDescent="0.25">
      <c r="A656" s="6" t="s">
        <v>278</v>
      </c>
      <c r="B656" s="33" t="s">
        <v>452</v>
      </c>
      <c r="C656" s="34" t="s">
        <v>270</v>
      </c>
      <c r="D656" s="66" t="s">
        <v>1202</v>
      </c>
      <c r="E656" s="66" t="str">
        <f>CONCATENATE(Tabela132[[#This Row],[TRAMITE_SETOR]],"_Atualiz")</f>
        <v>DG_Atualiz</v>
      </c>
      <c r="F656" s="35" t="s">
        <v>905</v>
      </c>
      <c r="G656" s="35"/>
      <c r="H656" s="36">
        <v>42659.490972222222</v>
      </c>
      <c r="I656" s="36">
        <v>42660.520138888889</v>
      </c>
      <c r="J656" s="1" t="s">
        <v>56</v>
      </c>
      <c r="K656" s="37">
        <f t="shared" si="20"/>
        <v>1.0291666666671517</v>
      </c>
      <c r="L656" s="38">
        <f t="shared" si="21"/>
        <v>1.0291666666671517</v>
      </c>
      <c r="M656" s="166">
        <f>NETWORKDAYS.INTL(DATE(YEAR(H656),MONTH(I656),DAY(H656)),DATE(YEAR(I656),MONTH(I656),DAY(I656)),1,LISTAFERIADOS!$B$2:$B$194)</f>
        <v>1</v>
      </c>
      <c r="N656" s="170" t="str">
        <f>CONCATENATE(HOUR(Tabela132[[#This Row],[DATA INICIO]]),":",MINUTE(Tabela132[[#This Row],[DATA INICIO]]))</f>
        <v>11:47</v>
      </c>
      <c r="P656"/>
    </row>
    <row r="657" spans="1:16" ht="25.5" customHeight="1" x14ac:dyDescent="0.25">
      <c r="A657" s="6" t="s">
        <v>278</v>
      </c>
      <c r="B657" s="33" t="s">
        <v>452</v>
      </c>
      <c r="C657" s="34" t="s">
        <v>270</v>
      </c>
      <c r="D657" s="66" t="s">
        <v>1230</v>
      </c>
      <c r="E657" s="66" t="str">
        <f>CONCATENATE(Tabela132[[#This Row],[TRAMITE_SETOR]],"_Atualiz")</f>
        <v>SLIC_Atualiz</v>
      </c>
      <c r="F657" s="35" t="s">
        <v>927</v>
      </c>
      <c r="G657" s="35"/>
      <c r="H657" s="36">
        <v>42660.520138888889</v>
      </c>
      <c r="I657" s="36">
        <v>42661.536111111112</v>
      </c>
      <c r="J657" s="1" t="s">
        <v>449</v>
      </c>
      <c r="K657" s="37">
        <f t="shared" si="20"/>
        <v>1.015972222223354</v>
      </c>
      <c r="L657" s="38">
        <f t="shared" si="21"/>
        <v>1.015972222223354</v>
      </c>
      <c r="M657" s="166">
        <f>NETWORKDAYS.INTL(DATE(YEAR(H657),MONTH(I657),DAY(H657)),DATE(YEAR(I657),MONTH(I657),DAY(I657)),1,LISTAFERIADOS!$B$2:$B$194)</f>
        <v>2</v>
      </c>
      <c r="N657" s="170" t="str">
        <f>CONCATENATE(HOUR(Tabela132[[#This Row],[DATA INICIO]]),":",MINUTE(Tabela132[[#This Row],[DATA INICIO]]))</f>
        <v>12:29</v>
      </c>
      <c r="P657"/>
    </row>
    <row r="658" spans="1:16" ht="25.5" customHeight="1" x14ac:dyDescent="0.25">
      <c r="A658" s="6" t="s">
        <v>278</v>
      </c>
      <c r="B658" s="33" t="s">
        <v>452</v>
      </c>
      <c r="C658" s="34" t="s">
        <v>270</v>
      </c>
      <c r="D658" s="66" t="s">
        <v>1212</v>
      </c>
      <c r="E658" s="66" t="str">
        <f>CONCATENATE(Tabela132[[#This Row],[TRAMITE_SETOR]],"_Atualiz")</f>
        <v>CPL_Atualiz</v>
      </c>
      <c r="F658" s="35" t="s">
        <v>914</v>
      </c>
      <c r="G658" s="35"/>
      <c r="H658" s="36">
        <v>42661.536111111112</v>
      </c>
      <c r="I658" s="36">
        <v>42661.588888888888</v>
      </c>
      <c r="J658" s="1" t="s">
        <v>450</v>
      </c>
      <c r="K658" s="37">
        <f t="shared" si="20"/>
        <v>5.2777777775190771E-2</v>
      </c>
      <c r="L658" s="38">
        <f t="shared" si="21"/>
        <v>5.2777777775190771E-2</v>
      </c>
      <c r="M658" s="166">
        <f>NETWORKDAYS.INTL(DATE(YEAR(H658),MONTH(I658),DAY(H658)),DATE(YEAR(I658),MONTH(I658),DAY(I658)),1,LISTAFERIADOS!$B$2:$B$194)</f>
        <v>1</v>
      </c>
      <c r="N658" s="170" t="str">
        <f>CONCATENATE(HOUR(Tabela132[[#This Row],[DATA INICIO]]),":",MINUTE(Tabela132[[#This Row],[DATA INICIO]]))</f>
        <v>12:52</v>
      </c>
      <c r="P658"/>
    </row>
    <row r="659" spans="1:16" ht="25.5" customHeight="1" x14ac:dyDescent="0.25">
      <c r="A659" s="6" t="s">
        <v>278</v>
      </c>
      <c r="B659" s="33" t="s">
        <v>452</v>
      </c>
      <c r="C659" s="34" t="s">
        <v>270</v>
      </c>
      <c r="D659" s="66" t="s">
        <v>1230</v>
      </c>
      <c r="E659" s="66" t="str">
        <f>CONCATENATE(Tabela132[[#This Row],[TRAMITE_SETOR]],"_Atualiz")</f>
        <v>SLIC_Atualiz</v>
      </c>
      <c r="F659" s="35" t="s">
        <v>927</v>
      </c>
      <c r="G659" s="35"/>
      <c r="H659" s="36">
        <v>42661.588888888888</v>
      </c>
      <c r="I659" s="36">
        <v>42661.626388888886</v>
      </c>
      <c r="J659" s="1" t="s">
        <v>202</v>
      </c>
      <c r="K659" s="37">
        <f t="shared" si="20"/>
        <v>3.7499999998544808E-2</v>
      </c>
      <c r="L659" s="38">
        <f t="shared" si="21"/>
        <v>3.7499999998544808E-2</v>
      </c>
      <c r="M659" s="166">
        <f>NETWORKDAYS.INTL(DATE(YEAR(H659),MONTH(I659),DAY(H659)),DATE(YEAR(I659),MONTH(I659),DAY(I659)),1,LISTAFERIADOS!$B$2:$B$194)</f>
        <v>1</v>
      </c>
      <c r="N659" s="170" t="str">
        <f>CONCATENATE(HOUR(Tabela132[[#This Row],[DATA INICIO]]),":",MINUTE(Tabela132[[#This Row],[DATA INICIO]]))</f>
        <v>14:8</v>
      </c>
      <c r="P659"/>
    </row>
    <row r="660" spans="1:16" ht="25.5" customHeight="1" x14ac:dyDescent="0.25">
      <c r="A660" s="6" t="s">
        <v>278</v>
      </c>
      <c r="B660" s="33" t="s">
        <v>452</v>
      </c>
      <c r="C660" s="34" t="s">
        <v>270</v>
      </c>
      <c r="D660" s="66" t="s">
        <v>1212</v>
      </c>
      <c r="E660" s="66" t="str">
        <f>CONCATENATE(Tabela132[[#This Row],[TRAMITE_SETOR]],"_Atualiz")</f>
        <v>CPL_Atualiz</v>
      </c>
      <c r="F660" s="35" t="s">
        <v>914</v>
      </c>
      <c r="G660" s="35"/>
      <c r="H660" s="36">
        <v>42661.626388888886</v>
      </c>
      <c r="I660" s="36">
        <v>42661.640277777777</v>
      </c>
      <c r="J660" s="1" t="s">
        <v>291</v>
      </c>
      <c r="K660" s="37">
        <f t="shared" si="20"/>
        <v>1.3888888890505768E-2</v>
      </c>
      <c r="L660" s="38">
        <f t="shared" si="21"/>
        <v>1.3888888890505768E-2</v>
      </c>
      <c r="M660" s="166">
        <f>NETWORKDAYS.INTL(DATE(YEAR(H660),MONTH(I660),DAY(H660)),DATE(YEAR(I660),MONTH(I660),DAY(I660)),1,LISTAFERIADOS!$B$2:$B$194)</f>
        <v>1</v>
      </c>
      <c r="N660" s="170" t="str">
        <f>CONCATENATE(HOUR(Tabela132[[#This Row],[DATA INICIO]]),":",MINUTE(Tabela132[[#This Row],[DATA INICIO]]))</f>
        <v>15:2</v>
      </c>
      <c r="P660"/>
    </row>
    <row r="661" spans="1:16" ht="25.5" customHeight="1" x14ac:dyDescent="0.25">
      <c r="A661" s="6" t="s">
        <v>278</v>
      </c>
      <c r="B661" s="33" t="s">
        <v>452</v>
      </c>
      <c r="C661" s="34" t="s">
        <v>270</v>
      </c>
      <c r="D661" s="66" t="s">
        <v>1230</v>
      </c>
      <c r="E661" s="66" t="str">
        <f>CONCATENATE(Tabela132[[#This Row],[TRAMITE_SETOR]],"_Atualiz")</f>
        <v>SLIC_Atualiz</v>
      </c>
      <c r="F661" s="35" t="s">
        <v>927</v>
      </c>
      <c r="G661" s="35"/>
      <c r="H661" s="36">
        <v>42661.640277777777</v>
      </c>
      <c r="I661" s="36">
        <v>42662.664583333331</v>
      </c>
      <c r="J661" s="1" t="s">
        <v>180</v>
      </c>
      <c r="K661" s="37">
        <f t="shared" si="20"/>
        <v>1.0243055555547471</v>
      </c>
      <c r="L661" s="38">
        <f t="shared" si="21"/>
        <v>1.0243055555547471</v>
      </c>
      <c r="M661" s="166">
        <f>NETWORKDAYS.INTL(DATE(YEAR(H661),MONTH(I661),DAY(H661)),DATE(YEAR(I661),MONTH(I661),DAY(I661)),1,LISTAFERIADOS!$B$2:$B$194)</f>
        <v>2</v>
      </c>
      <c r="N661" s="170" t="str">
        <f>CONCATENATE(HOUR(Tabela132[[#This Row],[DATA INICIO]]),":",MINUTE(Tabela132[[#This Row],[DATA INICIO]]))</f>
        <v>15:22</v>
      </c>
      <c r="P661"/>
    </row>
    <row r="662" spans="1:16" ht="25.5" customHeight="1" x14ac:dyDescent="0.25">
      <c r="A662" s="6" t="s">
        <v>278</v>
      </c>
      <c r="B662" s="33" t="s">
        <v>452</v>
      </c>
      <c r="C662" s="34" t="s">
        <v>270</v>
      </c>
      <c r="D662" s="66" t="s">
        <v>1212</v>
      </c>
      <c r="E662" s="66" t="str">
        <f>CONCATENATE(Tabela132[[#This Row],[TRAMITE_SETOR]],"_Atualiz")</f>
        <v>CPL_Atualiz</v>
      </c>
      <c r="F662" s="35" t="s">
        <v>914</v>
      </c>
      <c r="G662" s="35"/>
      <c r="H662" s="36">
        <v>42662.664583333331</v>
      </c>
      <c r="I662" s="36">
        <v>42678.615277777775</v>
      </c>
      <c r="J662" s="1" t="s">
        <v>451</v>
      </c>
      <c r="K662" s="37">
        <f t="shared" si="20"/>
        <v>15.950694444443798</v>
      </c>
      <c r="L662" s="38">
        <f t="shared" si="21"/>
        <v>15.950694444443798</v>
      </c>
      <c r="M662" s="166">
        <f>NETWORKDAYS.INTL(DATE(YEAR(H662),MONTH(I662),DAY(H662)),DATE(YEAR(I662),MONTH(I662),DAY(I662)),1,LISTAFERIADOS!$B$2:$B$194)</f>
        <v>-9</v>
      </c>
      <c r="N662" s="170" t="str">
        <f>CONCATENATE(HOUR(Tabela132[[#This Row],[DATA INICIO]]),":",MINUTE(Tabela132[[#This Row],[DATA INICIO]]))</f>
        <v>15:57</v>
      </c>
      <c r="P662"/>
    </row>
    <row r="663" spans="1:16" ht="25.5" customHeight="1" x14ac:dyDescent="0.25">
      <c r="A663" s="6" t="s">
        <v>278</v>
      </c>
      <c r="B663" s="33" t="s">
        <v>452</v>
      </c>
      <c r="C663" s="34" t="s">
        <v>270</v>
      </c>
      <c r="D663" s="66" t="s">
        <v>1213</v>
      </c>
      <c r="E663" s="66" t="str">
        <f>CONCATENATE(Tabela132[[#This Row],[TRAMITE_SETOR]],"_Atualiz")</f>
        <v>ASSDG_Atualiz</v>
      </c>
      <c r="F663" s="35" t="s">
        <v>915</v>
      </c>
      <c r="G663" s="35"/>
      <c r="H663" s="36">
        <v>42678.615277777775</v>
      </c>
      <c r="I663" s="36">
        <v>42678.745833333334</v>
      </c>
      <c r="J663" s="1" t="s">
        <v>355</v>
      </c>
      <c r="K663" s="37">
        <f t="shared" si="20"/>
        <v>0.13055555555911269</v>
      </c>
      <c r="L663" s="38">
        <f t="shared" si="21"/>
        <v>0.13055555555911269</v>
      </c>
      <c r="M663" s="166">
        <f>NETWORKDAYS.INTL(DATE(YEAR(H663),MONTH(I663),DAY(H663)),DATE(YEAR(I663),MONTH(I663),DAY(I663)),1,LISTAFERIADOS!$B$2:$B$194)</f>
        <v>1</v>
      </c>
      <c r="N663" s="170" t="str">
        <f>CONCATENATE(HOUR(Tabela132[[#This Row],[DATA INICIO]]),":",MINUTE(Tabela132[[#This Row],[DATA INICIO]]))</f>
        <v>14:46</v>
      </c>
      <c r="P663"/>
    </row>
    <row r="664" spans="1:16" ht="25.5" customHeight="1" x14ac:dyDescent="0.25">
      <c r="A664" s="6" t="s">
        <v>278</v>
      </c>
      <c r="B664" s="33" t="s">
        <v>466</v>
      </c>
      <c r="C664" s="34" t="s">
        <v>8</v>
      </c>
      <c r="D664" s="66" t="s">
        <v>1245</v>
      </c>
      <c r="E664" s="66" t="str">
        <f>CONCATENATE(Tabela132[[#This Row],[TRAMITE_SETOR]],"_Atualiz")</f>
        <v>SMIC_Atualiz</v>
      </c>
      <c r="F664" s="35" t="s">
        <v>891</v>
      </c>
      <c r="G664" s="90" t="s">
        <v>1105</v>
      </c>
      <c r="H664" s="36">
        <v>42135.773611111108</v>
      </c>
      <c r="I664" s="36">
        <v>42136.773611111108</v>
      </c>
      <c r="J664" s="1" t="s">
        <v>7</v>
      </c>
      <c r="K664" s="37">
        <f t="shared" si="20"/>
        <v>1</v>
      </c>
      <c r="L664" s="38">
        <f t="shared" si="21"/>
        <v>1</v>
      </c>
      <c r="M664" s="166">
        <f>NETWORKDAYS.INTL(DATE(YEAR(H664),MONTH(I664),DAY(H664)),DATE(YEAR(I664),MONTH(I664),DAY(I664)),1,LISTAFERIADOS!$B$2:$B$194)</f>
        <v>2</v>
      </c>
      <c r="N664" s="170" t="str">
        <f>CONCATENATE(HOUR(Tabela132[[#This Row],[DATA INICIO]]),":",MINUTE(Tabela132[[#This Row],[DATA INICIO]]))</f>
        <v>18:34</v>
      </c>
      <c r="P664"/>
    </row>
    <row r="665" spans="1:16" ht="25.5" customHeight="1" x14ac:dyDescent="0.25">
      <c r="A665" s="6" t="s">
        <v>278</v>
      </c>
      <c r="B665" s="33" t="s">
        <v>466</v>
      </c>
      <c r="C665" s="34" t="s">
        <v>8</v>
      </c>
      <c r="D665" s="66" t="s">
        <v>1204</v>
      </c>
      <c r="E665" s="66" t="str">
        <f>CONCATENATE(Tabela132[[#This Row],[TRAMITE_SETOR]],"_Atualiz")</f>
        <v>CIP_Atualiz</v>
      </c>
      <c r="F665" s="35" t="s">
        <v>884</v>
      </c>
      <c r="G665" s="90" t="s">
        <v>1105</v>
      </c>
      <c r="H665" s="36">
        <v>42136.773611111108</v>
      </c>
      <c r="I665" s="36">
        <v>42138.526388888888</v>
      </c>
      <c r="J665" s="1" t="s">
        <v>417</v>
      </c>
      <c r="K665" s="37">
        <f t="shared" si="20"/>
        <v>1.7527777777795563</v>
      </c>
      <c r="L665" s="38">
        <f t="shared" si="21"/>
        <v>1.7527777777795563</v>
      </c>
      <c r="M665" s="166">
        <f>NETWORKDAYS.INTL(DATE(YEAR(H665),MONTH(I665),DAY(H665)),DATE(YEAR(I665),MONTH(I665),DAY(I665)),1,LISTAFERIADOS!$B$2:$B$194)</f>
        <v>3</v>
      </c>
      <c r="N665" s="170" t="str">
        <f>CONCATENATE(HOUR(Tabela132[[#This Row],[DATA INICIO]]),":",MINUTE(Tabela132[[#This Row],[DATA INICIO]]))</f>
        <v>18:34</v>
      </c>
      <c r="P665"/>
    </row>
    <row r="666" spans="1:16" ht="25.5" customHeight="1" x14ac:dyDescent="0.25">
      <c r="A666" s="6" t="s">
        <v>278</v>
      </c>
      <c r="B666" s="33" t="s">
        <v>466</v>
      </c>
      <c r="C666" s="34" t="s">
        <v>8</v>
      </c>
      <c r="D666" s="66" t="s">
        <v>1205</v>
      </c>
      <c r="E666" s="66" t="str">
        <f>CONCATENATE(Tabela132[[#This Row],[TRAMITE_SETOR]],"_Atualiz")</f>
        <v>SECADM_Atualiz</v>
      </c>
      <c r="F666" s="35" t="s">
        <v>907</v>
      </c>
      <c r="G666" s="35"/>
      <c r="H666" s="36">
        <v>42138.526388888888</v>
      </c>
      <c r="I666" s="36">
        <v>42138.759027777778</v>
      </c>
      <c r="J666" s="1" t="s">
        <v>12</v>
      </c>
      <c r="K666" s="37">
        <f t="shared" si="20"/>
        <v>0.23263888889050577</v>
      </c>
      <c r="L666" s="38">
        <f t="shared" si="21"/>
        <v>0.23263888889050577</v>
      </c>
      <c r="M666" s="166">
        <f>NETWORKDAYS.INTL(DATE(YEAR(H666),MONTH(I666),DAY(H666)),DATE(YEAR(I666),MONTH(I666),DAY(I666)),1,LISTAFERIADOS!$B$2:$B$194)</f>
        <v>1</v>
      </c>
      <c r="N666" s="170" t="str">
        <f>CONCATENATE(HOUR(Tabela132[[#This Row],[DATA INICIO]]),":",MINUTE(Tabela132[[#This Row],[DATA INICIO]]))</f>
        <v>12:38</v>
      </c>
      <c r="P666"/>
    </row>
    <row r="667" spans="1:16" ht="25.5" customHeight="1" x14ac:dyDescent="0.25">
      <c r="A667" s="6" t="s">
        <v>278</v>
      </c>
      <c r="B667" s="33" t="s">
        <v>466</v>
      </c>
      <c r="C667" s="34" t="s">
        <v>8</v>
      </c>
      <c r="D667" s="66" t="s">
        <v>1206</v>
      </c>
      <c r="E667" s="66" t="str">
        <f>CONCATENATE(Tabela132[[#This Row],[TRAMITE_SETOR]],"_Atualiz")</f>
        <v>SPO_Atualiz</v>
      </c>
      <c r="F667" s="35" t="s">
        <v>908</v>
      </c>
      <c r="G667" s="35"/>
      <c r="H667" s="36">
        <v>42138.759027777778</v>
      </c>
      <c r="I667" s="36">
        <v>42138.808333333334</v>
      </c>
      <c r="J667" s="1" t="s">
        <v>453</v>
      </c>
      <c r="K667" s="37">
        <f t="shared" si="20"/>
        <v>4.9305555556202307E-2</v>
      </c>
      <c r="L667" s="38">
        <f t="shared" si="21"/>
        <v>4.9305555556202307E-2</v>
      </c>
      <c r="M667" s="166">
        <f>NETWORKDAYS.INTL(DATE(YEAR(H667),MONTH(I667),DAY(H667)),DATE(YEAR(I667),MONTH(I667),DAY(I667)),1,LISTAFERIADOS!$B$2:$B$194)</f>
        <v>1</v>
      </c>
      <c r="N667" s="170" t="str">
        <f>CONCATENATE(HOUR(Tabela132[[#This Row],[DATA INICIO]]),":",MINUTE(Tabela132[[#This Row],[DATA INICIO]]))</f>
        <v>18:13</v>
      </c>
      <c r="P667"/>
    </row>
    <row r="668" spans="1:16" ht="25.5" customHeight="1" x14ac:dyDescent="0.25">
      <c r="A668" s="6" t="s">
        <v>278</v>
      </c>
      <c r="B668" s="33" t="s">
        <v>466</v>
      </c>
      <c r="C668" s="34" t="s">
        <v>8</v>
      </c>
      <c r="D668" s="66" t="s">
        <v>1207</v>
      </c>
      <c r="E668" s="66" t="str">
        <f>CONCATENATE(Tabela132[[#This Row],[TRAMITE_SETOR]],"_Atualiz")</f>
        <v>CO_Atualiz</v>
      </c>
      <c r="F668" s="35" t="s">
        <v>909</v>
      </c>
      <c r="G668" s="35"/>
      <c r="H668" s="36">
        <v>42138.808333333334</v>
      </c>
      <c r="I668" s="36">
        <v>42139.541666666664</v>
      </c>
      <c r="J668" s="1" t="s">
        <v>27</v>
      </c>
      <c r="K668" s="37">
        <f t="shared" si="20"/>
        <v>0.73333333332993789</v>
      </c>
      <c r="L668" s="38">
        <f t="shared" si="21"/>
        <v>0.73333333332993789</v>
      </c>
      <c r="M668" s="166">
        <f>NETWORKDAYS.INTL(DATE(YEAR(H668),MONTH(I668),DAY(H668)),DATE(YEAR(I668),MONTH(I668),DAY(I668)),1,LISTAFERIADOS!$B$2:$B$194)</f>
        <v>2</v>
      </c>
      <c r="N668" s="170" t="str">
        <f>CONCATENATE(HOUR(Tabela132[[#This Row],[DATA INICIO]]),":",MINUTE(Tabela132[[#This Row],[DATA INICIO]]))</f>
        <v>19:24</v>
      </c>
      <c r="P668"/>
    </row>
    <row r="669" spans="1:16" ht="25.5" customHeight="1" x14ac:dyDescent="0.25">
      <c r="A669" s="6" t="s">
        <v>278</v>
      </c>
      <c r="B669" s="33" t="s">
        <v>466</v>
      </c>
      <c r="C669" s="34" t="s">
        <v>8</v>
      </c>
      <c r="D669" s="66" t="s">
        <v>1208</v>
      </c>
      <c r="E669" s="66" t="str">
        <f>CONCATENATE(Tabela132[[#This Row],[TRAMITE_SETOR]],"_Atualiz")</f>
        <v>SECOFC_Atualiz</v>
      </c>
      <c r="F669" s="35" t="s">
        <v>910</v>
      </c>
      <c r="G669" s="35"/>
      <c r="H669" s="36">
        <v>42139.541666666664</v>
      </c>
      <c r="I669" s="36">
        <v>42139.705555555556</v>
      </c>
      <c r="J669" s="1" t="s">
        <v>20</v>
      </c>
      <c r="K669" s="37">
        <f t="shared" si="20"/>
        <v>0.16388888889196096</v>
      </c>
      <c r="L669" s="38">
        <f t="shared" si="21"/>
        <v>0.16388888889196096</v>
      </c>
      <c r="M669" s="166">
        <f>NETWORKDAYS.INTL(DATE(YEAR(H669),MONTH(I669),DAY(H669)),DATE(YEAR(I669),MONTH(I669),DAY(I669)),1,LISTAFERIADOS!$B$2:$B$194)</f>
        <v>1</v>
      </c>
      <c r="N669" s="170" t="str">
        <f>CONCATENATE(HOUR(Tabela132[[#This Row],[DATA INICIO]]),":",MINUTE(Tabela132[[#This Row],[DATA INICIO]]))</f>
        <v>13:0</v>
      </c>
      <c r="P669"/>
    </row>
    <row r="670" spans="1:16" ht="25.5" customHeight="1" x14ac:dyDescent="0.25">
      <c r="A670" s="6" t="s">
        <v>278</v>
      </c>
      <c r="B670" s="33" t="s">
        <v>466</v>
      </c>
      <c r="C670" s="34" t="s">
        <v>8</v>
      </c>
      <c r="D670" s="66" t="s">
        <v>1209</v>
      </c>
      <c r="E670" s="66" t="str">
        <f>CONCATENATE(Tabela132[[#This Row],[TRAMITE_SETOR]],"_Atualiz")</f>
        <v>CLC_Atualiz</v>
      </c>
      <c r="F670" s="35" t="s">
        <v>911</v>
      </c>
      <c r="G670" s="35"/>
      <c r="H670" s="36">
        <v>42139.705555555556</v>
      </c>
      <c r="I670" s="36">
        <v>42142.826388888891</v>
      </c>
      <c r="J670" s="1" t="s">
        <v>21</v>
      </c>
      <c r="K670" s="37">
        <f t="shared" si="20"/>
        <v>3.1208333333343035</v>
      </c>
      <c r="L670" s="38">
        <f t="shared" si="21"/>
        <v>3.1208333333343035</v>
      </c>
      <c r="M670" s="166">
        <f>NETWORKDAYS.INTL(DATE(YEAR(H670),MONTH(I670),DAY(H670)),DATE(YEAR(I670),MONTH(I670),DAY(I670)),1,LISTAFERIADOS!$B$2:$B$194)</f>
        <v>2</v>
      </c>
      <c r="N670" s="170" t="str">
        <f>CONCATENATE(HOUR(Tabela132[[#This Row],[DATA INICIO]]),":",MINUTE(Tabela132[[#This Row],[DATA INICIO]]))</f>
        <v>16:56</v>
      </c>
      <c r="P670"/>
    </row>
    <row r="671" spans="1:16" ht="25.5" customHeight="1" x14ac:dyDescent="0.25">
      <c r="A671" s="6" t="s">
        <v>278</v>
      </c>
      <c r="B671" s="33" t="s">
        <v>466</v>
      </c>
      <c r="C671" s="34" t="s">
        <v>8</v>
      </c>
      <c r="D671" s="66" t="s">
        <v>1205</v>
      </c>
      <c r="E671" s="66" t="str">
        <f>CONCATENATE(Tabela132[[#This Row],[TRAMITE_SETOR]],"_Atualiz")</f>
        <v>SECADM_Atualiz</v>
      </c>
      <c r="F671" s="35" t="s">
        <v>907</v>
      </c>
      <c r="G671" s="35"/>
      <c r="H671" s="36">
        <v>42142.826388888891</v>
      </c>
      <c r="I671" s="36">
        <v>42144.853472222225</v>
      </c>
      <c r="J671" s="1" t="s">
        <v>454</v>
      </c>
      <c r="K671" s="37">
        <f t="shared" si="20"/>
        <v>2.0270833333343035</v>
      </c>
      <c r="L671" s="38">
        <f t="shared" si="21"/>
        <v>2.0270833333343035</v>
      </c>
      <c r="M671" s="166">
        <f>NETWORKDAYS.INTL(DATE(YEAR(H671),MONTH(I671),DAY(H671)),DATE(YEAR(I671),MONTH(I671),DAY(I671)),1,LISTAFERIADOS!$B$2:$B$194)</f>
        <v>3</v>
      </c>
      <c r="N671" s="170" t="str">
        <f>CONCATENATE(HOUR(Tabela132[[#This Row],[DATA INICIO]]),":",MINUTE(Tabela132[[#This Row],[DATA INICIO]]))</f>
        <v>19:50</v>
      </c>
      <c r="P671"/>
    </row>
    <row r="672" spans="1:16" ht="25.5" customHeight="1" x14ac:dyDescent="0.25">
      <c r="A672" s="6" t="s">
        <v>278</v>
      </c>
      <c r="B672" s="33" t="s">
        <v>466</v>
      </c>
      <c r="C672" s="34" t="s">
        <v>8</v>
      </c>
      <c r="D672" s="66" t="s">
        <v>1209</v>
      </c>
      <c r="E672" s="66" t="str">
        <f>CONCATENATE(Tabela132[[#This Row],[TRAMITE_SETOR]],"_Atualiz")</f>
        <v>CLC_Atualiz</v>
      </c>
      <c r="F672" s="35" t="s">
        <v>911</v>
      </c>
      <c r="G672" s="35"/>
      <c r="H672" s="36">
        <v>42144.853472222225</v>
      </c>
      <c r="I672" s="36">
        <v>42145.622916666667</v>
      </c>
      <c r="J672" s="1" t="s">
        <v>455</v>
      </c>
      <c r="K672" s="37">
        <f t="shared" si="20"/>
        <v>0.7694444444423425</v>
      </c>
      <c r="L672" s="38">
        <f t="shared" si="21"/>
        <v>0.7694444444423425</v>
      </c>
      <c r="M672" s="166">
        <f>NETWORKDAYS.INTL(DATE(YEAR(H672),MONTH(I672),DAY(H672)),DATE(YEAR(I672),MONTH(I672),DAY(I672)),1,LISTAFERIADOS!$B$2:$B$194)</f>
        <v>2</v>
      </c>
      <c r="N672" s="170" t="str">
        <f>CONCATENATE(HOUR(Tabela132[[#This Row],[DATA INICIO]]),":",MINUTE(Tabela132[[#This Row],[DATA INICIO]]))</f>
        <v>20:29</v>
      </c>
      <c r="P672"/>
    </row>
    <row r="673" spans="1:16" ht="25.5" customHeight="1" x14ac:dyDescent="0.25">
      <c r="A673" s="6" t="s">
        <v>278</v>
      </c>
      <c r="B673" s="33" t="s">
        <v>466</v>
      </c>
      <c r="C673" s="34" t="s">
        <v>8</v>
      </c>
      <c r="D673" s="66" t="s">
        <v>1210</v>
      </c>
      <c r="E673" s="66" t="str">
        <f>CONCATENATE(Tabela132[[#This Row],[TRAMITE_SETOR]],"_Atualiz")</f>
        <v>SC_Atualiz</v>
      </c>
      <c r="F673" s="35" t="s">
        <v>912</v>
      </c>
      <c r="G673" s="35"/>
      <c r="H673" s="36">
        <v>42145.622916666667</v>
      </c>
      <c r="I673" s="36">
        <v>42149.65902777778</v>
      </c>
      <c r="J673" s="1" t="s">
        <v>456</v>
      </c>
      <c r="K673" s="37">
        <f t="shared" si="20"/>
        <v>4.0361111111124046</v>
      </c>
      <c r="L673" s="38">
        <f t="shared" si="21"/>
        <v>4.0361111111124046</v>
      </c>
      <c r="M673" s="166">
        <f>NETWORKDAYS.INTL(DATE(YEAR(H673),MONTH(I673),DAY(H673)),DATE(YEAR(I673),MONTH(I673),DAY(I673)),1,LISTAFERIADOS!$B$2:$B$194)</f>
        <v>3</v>
      </c>
      <c r="N673" s="170" t="str">
        <f>CONCATENATE(HOUR(Tabela132[[#This Row],[DATA INICIO]]),":",MINUTE(Tabela132[[#This Row],[DATA INICIO]]))</f>
        <v>14:57</v>
      </c>
      <c r="P673"/>
    </row>
    <row r="674" spans="1:16" ht="25.5" customHeight="1" x14ac:dyDescent="0.25">
      <c r="A674" s="6" t="s">
        <v>278</v>
      </c>
      <c r="B674" s="33" t="s">
        <v>466</v>
      </c>
      <c r="C674" s="34" t="s">
        <v>8</v>
      </c>
      <c r="D674" s="66" t="s">
        <v>1209</v>
      </c>
      <c r="E674" s="66" t="str">
        <f>CONCATENATE(Tabela132[[#This Row],[TRAMITE_SETOR]],"_Atualiz")</f>
        <v>CLC_Atualiz</v>
      </c>
      <c r="F674" s="35" t="s">
        <v>911</v>
      </c>
      <c r="G674" s="35"/>
      <c r="H674" s="36">
        <v>42149.65902777778</v>
      </c>
      <c r="I674" s="36">
        <v>42151.70208333333</v>
      </c>
      <c r="J674" s="1" t="s">
        <v>457</v>
      </c>
      <c r="K674" s="37">
        <f t="shared" si="20"/>
        <v>2.0430555555503815</v>
      </c>
      <c r="L674" s="38">
        <f t="shared" si="21"/>
        <v>2.0430555555503815</v>
      </c>
      <c r="M674" s="166">
        <f>NETWORKDAYS.INTL(DATE(YEAR(H674),MONTH(I674),DAY(H674)),DATE(YEAR(I674),MONTH(I674),DAY(I674)),1,LISTAFERIADOS!$B$2:$B$194)</f>
        <v>3</v>
      </c>
      <c r="N674" s="170" t="str">
        <f>CONCATENATE(HOUR(Tabela132[[#This Row],[DATA INICIO]]),":",MINUTE(Tabela132[[#This Row],[DATA INICIO]]))</f>
        <v>15:49</v>
      </c>
      <c r="P674"/>
    </row>
    <row r="675" spans="1:16" ht="25.5" customHeight="1" x14ac:dyDescent="0.25">
      <c r="A675" s="6" t="s">
        <v>278</v>
      </c>
      <c r="B675" s="33" t="s">
        <v>466</v>
      </c>
      <c r="C675" s="34" t="s">
        <v>8</v>
      </c>
      <c r="D675" s="66" t="s">
        <v>1205</v>
      </c>
      <c r="E675" s="66" t="str">
        <f>CONCATENATE(Tabela132[[#This Row],[TRAMITE_SETOR]],"_Atualiz")</f>
        <v>SECADM_Atualiz</v>
      </c>
      <c r="F675" s="35" t="s">
        <v>907</v>
      </c>
      <c r="G675" s="35"/>
      <c r="H675" s="36">
        <v>42151.70208333333</v>
      </c>
      <c r="I675" s="36">
        <v>42156.843055555553</v>
      </c>
      <c r="J675" s="1" t="s">
        <v>458</v>
      </c>
      <c r="K675" s="37">
        <f t="shared" si="20"/>
        <v>5.140972222223354</v>
      </c>
      <c r="L675" s="38">
        <f t="shared" si="21"/>
        <v>5.140972222223354</v>
      </c>
      <c r="M675" s="166">
        <f>NETWORKDAYS.INTL(DATE(YEAR(H675),MONTH(I675),DAY(H675)),DATE(YEAR(I675),MONTH(I675),DAY(I675)),1,LISTAFERIADOS!$B$2:$B$194)</f>
        <v>-19</v>
      </c>
      <c r="N675" s="170" t="str">
        <f>CONCATENATE(HOUR(Tabela132[[#This Row],[DATA INICIO]]),":",MINUTE(Tabela132[[#This Row],[DATA INICIO]]))</f>
        <v>16:51</v>
      </c>
      <c r="P675"/>
    </row>
    <row r="676" spans="1:16" ht="25.5" customHeight="1" x14ac:dyDescent="0.25">
      <c r="A676" s="6" t="s">
        <v>278</v>
      </c>
      <c r="B676" s="33" t="s">
        <v>466</v>
      </c>
      <c r="C676" s="34" t="s">
        <v>8</v>
      </c>
      <c r="D676" s="66" t="s">
        <v>1209</v>
      </c>
      <c r="E676" s="66" t="str">
        <f>CONCATENATE(Tabela132[[#This Row],[TRAMITE_SETOR]],"_Atualiz")</f>
        <v>CLC_Atualiz</v>
      </c>
      <c r="F676" s="35" t="s">
        <v>911</v>
      </c>
      <c r="G676" s="35"/>
      <c r="H676" s="36">
        <v>42156.843055555553</v>
      </c>
      <c r="I676" s="36">
        <v>42156.851388888892</v>
      </c>
      <c r="J676" s="1" t="s">
        <v>455</v>
      </c>
      <c r="K676" s="37">
        <f t="shared" si="20"/>
        <v>8.3333333386690356E-3</v>
      </c>
      <c r="L676" s="38">
        <f t="shared" si="21"/>
        <v>8.3333333386690356E-3</v>
      </c>
      <c r="M676" s="166">
        <f>NETWORKDAYS.INTL(DATE(YEAR(H676),MONTH(I676),DAY(H676)),DATE(YEAR(I676),MONTH(I676),DAY(I676)),1,LISTAFERIADOS!$B$2:$B$194)</f>
        <v>1</v>
      </c>
      <c r="N676" s="170" t="str">
        <f>CONCATENATE(HOUR(Tabela132[[#This Row],[DATA INICIO]]),":",MINUTE(Tabela132[[#This Row],[DATA INICIO]]))</f>
        <v>20:14</v>
      </c>
      <c r="P676"/>
    </row>
    <row r="677" spans="1:16" ht="25.5" customHeight="1" x14ac:dyDescent="0.25">
      <c r="A677" s="6" t="s">
        <v>278</v>
      </c>
      <c r="B677" s="33" t="s">
        <v>466</v>
      </c>
      <c r="C677" s="34" t="s">
        <v>8</v>
      </c>
      <c r="D677" s="66" t="s">
        <v>1210</v>
      </c>
      <c r="E677" s="66" t="str">
        <f>CONCATENATE(Tabela132[[#This Row],[TRAMITE_SETOR]],"_Atualiz")</f>
        <v>SC_Atualiz</v>
      </c>
      <c r="F677" s="35" t="s">
        <v>912</v>
      </c>
      <c r="G677" s="35"/>
      <c r="H677" s="36">
        <v>42156.851388888892</v>
      </c>
      <c r="I677" s="36">
        <v>42158.682638888888</v>
      </c>
      <c r="J677" s="1" t="s">
        <v>459</v>
      </c>
      <c r="K677" s="37">
        <f t="shared" si="20"/>
        <v>1.8312499999956344</v>
      </c>
      <c r="L677" s="38">
        <f t="shared" si="21"/>
        <v>1.8312499999956344</v>
      </c>
      <c r="M677" s="166">
        <f>NETWORKDAYS.INTL(DATE(YEAR(H677),MONTH(I677),DAY(H677)),DATE(YEAR(I677),MONTH(I677),DAY(I677)),1,LISTAFERIADOS!$B$2:$B$194)</f>
        <v>3</v>
      </c>
      <c r="N677" s="170" t="str">
        <f>CONCATENATE(HOUR(Tabela132[[#This Row],[DATA INICIO]]),":",MINUTE(Tabela132[[#This Row],[DATA INICIO]]))</f>
        <v>20:26</v>
      </c>
      <c r="P677"/>
    </row>
    <row r="678" spans="1:16" ht="25.5" customHeight="1" x14ac:dyDescent="0.25">
      <c r="A678" s="6" t="s">
        <v>278</v>
      </c>
      <c r="B678" s="33" t="s">
        <v>466</v>
      </c>
      <c r="C678" s="34" t="s">
        <v>8</v>
      </c>
      <c r="D678" s="66" t="s">
        <v>1209</v>
      </c>
      <c r="E678" s="66" t="str">
        <f>CONCATENATE(Tabela132[[#This Row],[TRAMITE_SETOR]],"_Atualiz")</f>
        <v>CLC_Atualiz</v>
      </c>
      <c r="F678" s="35" t="s">
        <v>911</v>
      </c>
      <c r="G678" s="35"/>
      <c r="H678" s="36">
        <v>42158.682638888888</v>
      </c>
      <c r="I678" s="36">
        <v>42158.838888888888</v>
      </c>
      <c r="J678" s="1" t="s">
        <v>460</v>
      </c>
      <c r="K678" s="37">
        <f t="shared" si="20"/>
        <v>0.15625</v>
      </c>
      <c r="L678" s="38">
        <f t="shared" si="21"/>
        <v>0.15625</v>
      </c>
      <c r="M678" s="166">
        <f>NETWORKDAYS.INTL(DATE(YEAR(H678),MONTH(I678),DAY(H678)),DATE(YEAR(I678),MONTH(I678),DAY(I678)),1,LISTAFERIADOS!$B$2:$B$194)</f>
        <v>1</v>
      </c>
      <c r="N678" s="170" t="str">
        <f>CONCATENATE(HOUR(Tabela132[[#This Row],[DATA INICIO]]),":",MINUTE(Tabela132[[#This Row],[DATA INICIO]]))</f>
        <v>16:23</v>
      </c>
      <c r="P678"/>
    </row>
    <row r="679" spans="1:16" ht="25.5" customHeight="1" x14ac:dyDescent="0.25">
      <c r="A679" s="6" t="s">
        <v>278</v>
      </c>
      <c r="B679" s="33" t="s">
        <v>466</v>
      </c>
      <c r="C679" s="34" t="s">
        <v>8</v>
      </c>
      <c r="D679" s="66" t="s">
        <v>1211</v>
      </c>
      <c r="E679" s="66" t="str">
        <f>CONCATENATE(Tabela132[[#This Row],[TRAMITE_SETOR]],"_Atualiz")</f>
        <v>SCON_Atualiz</v>
      </c>
      <c r="F679" s="35" t="s">
        <v>913</v>
      </c>
      <c r="G679" s="35"/>
      <c r="H679" s="36">
        <v>42158.838888888888</v>
      </c>
      <c r="I679" s="36">
        <v>42165.754166666666</v>
      </c>
      <c r="J679" s="1" t="s">
        <v>461</v>
      </c>
      <c r="K679" s="37">
        <f t="shared" si="20"/>
        <v>6.9152777777781012</v>
      </c>
      <c r="L679" s="38">
        <f t="shared" si="21"/>
        <v>6.9152777777781012</v>
      </c>
      <c r="M679" s="166">
        <f>NETWORKDAYS.INTL(DATE(YEAR(H679),MONTH(I679),DAY(H679)),DATE(YEAR(I679),MONTH(I679),DAY(I679)),1,LISTAFERIADOS!$B$2:$B$194)</f>
        <v>5</v>
      </c>
      <c r="N679" s="170" t="str">
        <f>CONCATENATE(HOUR(Tabela132[[#This Row],[DATA INICIO]]),":",MINUTE(Tabela132[[#This Row],[DATA INICIO]]))</f>
        <v>20:8</v>
      </c>
      <c r="P679"/>
    </row>
    <row r="680" spans="1:16" ht="25.5" customHeight="1" x14ac:dyDescent="0.25">
      <c r="A680" s="6" t="s">
        <v>278</v>
      </c>
      <c r="B680" s="33" t="s">
        <v>466</v>
      </c>
      <c r="C680" s="34" t="s">
        <v>8</v>
      </c>
      <c r="D680" s="66" t="s">
        <v>1210</v>
      </c>
      <c r="E680" s="66" t="str">
        <f>CONCATENATE(Tabela132[[#This Row],[TRAMITE_SETOR]],"_Atualiz")</f>
        <v>SC_Atualiz</v>
      </c>
      <c r="F680" s="35" t="s">
        <v>912</v>
      </c>
      <c r="G680" s="35"/>
      <c r="H680" s="36">
        <v>42165.754166666666</v>
      </c>
      <c r="I680" s="36">
        <v>42166.616666666669</v>
      </c>
      <c r="J680" s="1" t="s">
        <v>462</v>
      </c>
      <c r="K680" s="37">
        <f t="shared" si="20"/>
        <v>0.86250000000291038</v>
      </c>
      <c r="L680" s="38">
        <f t="shared" si="21"/>
        <v>0.86250000000291038</v>
      </c>
      <c r="M680" s="166">
        <f>NETWORKDAYS.INTL(DATE(YEAR(H680),MONTH(I680),DAY(H680)),DATE(YEAR(I680),MONTH(I680),DAY(I680)),1,LISTAFERIADOS!$B$2:$B$194)</f>
        <v>2</v>
      </c>
      <c r="N680" s="170" t="str">
        <f>CONCATENATE(HOUR(Tabela132[[#This Row],[DATA INICIO]]),":",MINUTE(Tabela132[[#This Row],[DATA INICIO]]))</f>
        <v>18:6</v>
      </c>
      <c r="P680"/>
    </row>
    <row r="681" spans="1:16" ht="25.5" customHeight="1" x14ac:dyDescent="0.25">
      <c r="A681" s="6" t="s">
        <v>278</v>
      </c>
      <c r="B681" s="33" t="s">
        <v>466</v>
      </c>
      <c r="C681" s="34" t="s">
        <v>8</v>
      </c>
      <c r="D681" s="66" t="s">
        <v>1211</v>
      </c>
      <c r="E681" s="66" t="str">
        <f>CONCATENATE(Tabela132[[#This Row],[TRAMITE_SETOR]],"_Atualiz")</f>
        <v>SCON_Atualiz</v>
      </c>
      <c r="F681" s="35" t="s">
        <v>913</v>
      </c>
      <c r="G681" s="35"/>
      <c r="H681" s="36">
        <v>42166.616666666669</v>
      </c>
      <c r="I681" s="36">
        <v>42166.738888888889</v>
      </c>
      <c r="J681" s="1" t="s">
        <v>27</v>
      </c>
      <c r="K681" s="37">
        <f t="shared" si="20"/>
        <v>0.12222222222044365</v>
      </c>
      <c r="L681" s="38">
        <f t="shared" si="21"/>
        <v>0.12222222222044365</v>
      </c>
      <c r="M681" s="166">
        <f>NETWORKDAYS.INTL(DATE(YEAR(H681),MONTH(I681),DAY(H681)),DATE(YEAR(I681),MONTH(I681),DAY(I681)),1,LISTAFERIADOS!$B$2:$B$194)</f>
        <v>1</v>
      </c>
      <c r="N681" s="170" t="str">
        <f>CONCATENATE(HOUR(Tabela132[[#This Row],[DATA INICIO]]),":",MINUTE(Tabela132[[#This Row],[DATA INICIO]]))</f>
        <v>14:48</v>
      </c>
      <c r="P681"/>
    </row>
    <row r="682" spans="1:16" ht="25.5" customHeight="1" x14ac:dyDescent="0.25">
      <c r="A682" s="6" t="s">
        <v>278</v>
      </c>
      <c r="B682" s="33" t="s">
        <v>466</v>
      </c>
      <c r="C682" s="34" t="s">
        <v>8</v>
      </c>
      <c r="D682" s="66" t="s">
        <v>1209</v>
      </c>
      <c r="E682" s="66" t="str">
        <f>CONCATENATE(Tabela132[[#This Row],[TRAMITE_SETOR]],"_Atualiz")</f>
        <v>CLC_Atualiz</v>
      </c>
      <c r="F682" s="35" t="s">
        <v>911</v>
      </c>
      <c r="G682" s="35"/>
      <c r="H682" s="36">
        <v>42166.738888888889</v>
      </c>
      <c r="I682" s="36">
        <v>42167.70208333333</v>
      </c>
      <c r="J682" s="1" t="s">
        <v>463</v>
      </c>
      <c r="K682" s="37">
        <f t="shared" si="20"/>
        <v>0.96319444444088731</v>
      </c>
      <c r="L682" s="38">
        <f t="shared" si="21"/>
        <v>0.96319444444088731</v>
      </c>
      <c r="M682" s="166">
        <f>NETWORKDAYS.INTL(DATE(YEAR(H682),MONTH(I682),DAY(H682)),DATE(YEAR(I682),MONTH(I682),DAY(I682)),1,LISTAFERIADOS!$B$2:$B$194)</f>
        <v>2</v>
      </c>
      <c r="N682" s="170" t="str">
        <f>CONCATENATE(HOUR(Tabela132[[#This Row],[DATA INICIO]]),":",MINUTE(Tabela132[[#This Row],[DATA INICIO]]))</f>
        <v>17:44</v>
      </c>
      <c r="P682"/>
    </row>
    <row r="683" spans="1:16" ht="25.5" customHeight="1" x14ac:dyDescent="0.25">
      <c r="A683" s="6" t="s">
        <v>278</v>
      </c>
      <c r="B683" s="33" t="s">
        <v>466</v>
      </c>
      <c r="C683" s="34" t="s">
        <v>8</v>
      </c>
      <c r="D683" s="66" t="s">
        <v>1205</v>
      </c>
      <c r="E683" s="66" t="str">
        <f>CONCATENATE(Tabela132[[#This Row],[TRAMITE_SETOR]],"_Atualiz")</f>
        <v>SECADM_Atualiz</v>
      </c>
      <c r="F683" s="35" t="s">
        <v>907</v>
      </c>
      <c r="G683" s="35"/>
      <c r="H683" s="36">
        <v>42167.70208333333</v>
      </c>
      <c r="I683" s="36">
        <v>42170.695833333331</v>
      </c>
      <c r="J683" s="1" t="s">
        <v>173</v>
      </c>
      <c r="K683" s="37">
        <f t="shared" si="20"/>
        <v>2.9937500000014552</v>
      </c>
      <c r="L683" s="38">
        <f t="shared" si="21"/>
        <v>2.9937500000014552</v>
      </c>
      <c r="M683" s="166">
        <f>NETWORKDAYS.INTL(DATE(YEAR(H683),MONTH(I683),DAY(H683)),DATE(YEAR(I683),MONTH(I683),DAY(I683)),1,LISTAFERIADOS!$B$2:$B$194)</f>
        <v>2</v>
      </c>
      <c r="N683" s="170" t="str">
        <f>CONCATENATE(HOUR(Tabela132[[#This Row],[DATA INICIO]]),":",MINUTE(Tabela132[[#This Row],[DATA INICIO]]))</f>
        <v>16:51</v>
      </c>
      <c r="P683"/>
    </row>
    <row r="684" spans="1:16" ht="25.5" customHeight="1" x14ac:dyDescent="0.25">
      <c r="A684" s="6" t="s">
        <v>278</v>
      </c>
      <c r="B684" s="33" t="s">
        <v>466</v>
      </c>
      <c r="C684" s="34" t="s">
        <v>8</v>
      </c>
      <c r="D684" s="66" t="s">
        <v>1213</v>
      </c>
      <c r="E684" s="66" t="str">
        <f>CONCATENATE(Tabela132[[#This Row],[TRAMITE_SETOR]],"_Atualiz")</f>
        <v>ASSDG_Atualiz</v>
      </c>
      <c r="F684" s="35" t="s">
        <v>915</v>
      </c>
      <c r="G684" s="35"/>
      <c r="H684" s="36">
        <v>42170.695833333331</v>
      </c>
      <c r="I684" s="36">
        <v>42171.73333333333</v>
      </c>
      <c r="J684" s="1" t="s">
        <v>464</v>
      </c>
      <c r="K684" s="37">
        <f t="shared" si="20"/>
        <v>1.0374999999985448</v>
      </c>
      <c r="L684" s="38">
        <f t="shared" si="21"/>
        <v>1.0374999999985448</v>
      </c>
      <c r="M684" s="166">
        <f>NETWORKDAYS.INTL(DATE(YEAR(H684),MONTH(I684),DAY(H684)),DATE(YEAR(I684),MONTH(I684),DAY(I684)),1,LISTAFERIADOS!$B$2:$B$194)</f>
        <v>2</v>
      </c>
      <c r="N684" s="170" t="str">
        <f>CONCATENATE(HOUR(Tabela132[[#This Row],[DATA INICIO]]),":",MINUTE(Tabela132[[#This Row],[DATA INICIO]]))</f>
        <v>16:42</v>
      </c>
      <c r="P684"/>
    </row>
    <row r="685" spans="1:16" ht="25.5" customHeight="1" x14ac:dyDescent="0.25">
      <c r="A685" s="6" t="s">
        <v>278</v>
      </c>
      <c r="B685" s="33" t="s">
        <v>466</v>
      </c>
      <c r="C685" s="34" t="s">
        <v>8</v>
      </c>
      <c r="D685" s="66" t="s">
        <v>1202</v>
      </c>
      <c r="E685" s="66" t="str">
        <f>CONCATENATE(Tabela132[[#This Row],[TRAMITE_SETOR]],"_Atualiz")</f>
        <v>DG_Atualiz</v>
      </c>
      <c r="F685" s="35" t="s">
        <v>905</v>
      </c>
      <c r="G685" s="35"/>
      <c r="H685" s="36">
        <v>42171.73333333333</v>
      </c>
      <c r="I685" s="36">
        <v>42171.796527777777</v>
      </c>
      <c r="J685" s="1" t="s">
        <v>465</v>
      </c>
      <c r="K685" s="37">
        <f t="shared" si="20"/>
        <v>6.3194444446708076E-2</v>
      </c>
      <c r="L685" s="38">
        <f t="shared" si="21"/>
        <v>6.3194444446708076E-2</v>
      </c>
      <c r="M685" s="166">
        <f>NETWORKDAYS.INTL(DATE(YEAR(H685),MONTH(I685),DAY(H685)),DATE(YEAR(I685),MONTH(I685),DAY(I685)),1,LISTAFERIADOS!$B$2:$B$194)</f>
        <v>1</v>
      </c>
      <c r="N685" s="170" t="str">
        <f>CONCATENATE(HOUR(Tabela132[[#This Row],[DATA INICIO]]),":",MINUTE(Tabela132[[#This Row],[DATA INICIO]]))</f>
        <v>17:36</v>
      </c>
      <c r="P685"/>
    </row>
    <row r="686" spans="1:16" ht="25.5" customHeight="1" x14ac:dyDescent="0.25">
      <c r="A686" s="6" t="s">
        <v>278</v>
      </c>
      <c r="B686" s="33" t="s">
        <v>466</v>
      </c>
      <c r="C686" s="34" t="s">
        <v>8</v>
      </c>
      <c r="D686" s="66" t="s">
        <v>1207</v>
      </c>
      <c r="E686" s="66" t="str">
        <f>CONCATENATE(Tabela132[[#This Row],[TRAMITE_SETOR]],"_Atualiz")</f>
        <v>CO_Atualiz</v>
      </c>
      <c r="F686" s="35" t="s">
        <v>909</v>
      </c>
      <c r="G686" s="35"/>
      <c r="H686" s="36">
        <v>42171.796527777777</v>
      </c>
      <c r="I686" s="36">
        <v>42171.804861111108</v>
      </c>
      <c r="J686" s="1" t="s">
        <v>57</v>
      </c>
      <c r="K686" s="37">
        <f t="shared" si="20"/>
        <v>8.333333331393078E-3</v>
      </c>
      <c r="L686" s="38">
        <f t="shared" si="21"/>
        <v>8.333333331393078E-3</v>
      </c>
      <c r="M686" s="166">
        <f>NETWORKDAYS.INTL(DATE(YEAR(H686),MONTH(I686),DAY(H686)),DATE(YEAR(I686),MONTH(I686),DAY(I686)),1,LISTAFERIADOS!$B$2:$B$194)</f>
        <v>1</v>
      </c>
      <c r="N686" s="170" t="str">
        <f>CONCATENATE(HOUR(Tabela132[[#This Row],[DATA INICIO]]),":",MINUTE(Tabela132[[#This Row],[DATA INICIO]]))</f>
        <v>19:7</v>
      </c>
      <c r="P686"/>
    </row>
    <row r="687" spans="1:16" ht="25.5" customHeight="1" x14ac:dyDescent="0.25">
      <c r="A687" s="6" t="s">
        <v>278</v>
      </c>
      <c r="B687" s="33" t="s">
        <v>485</v>
      </c>
      <c r="C687" s="34" t="s">
        <v>270</v>
      </c>
      <c r="D687" s="66" t="s">
        <v>1245</v>
      </c>
      <c r="E687" s="66" t="str">
        <f>CONCATENATE(Tabela132[[#This Row],[TRAMITE_SETOR]],"_Atualiz")</f>
        <v>SMIC_Atualiz</v>
      </c>
      <c r="F687" s="35" t="s">
        <v>891</v>
      </c>
      <c r="G687" s="90" t="s">
        <v>1105</v>
      </c>
      <c r="H687" s="36">
        <v>41540.727083333331</v>
      </c>
      <c r="I687" s="36">
        <v>41541.727083333331</v>
      </c>
      <c r="J687" s="1" t="s">
        <v>7</v>
      </c>
      <c r="K687" s="37">
        <f t="shared" si="20"/>
        <v>1</v>
      </c>
      <c r="L687" s="38">
        <f t="shared" si="21"/>
        <v>1</v>
      </c>
      <c r="M687" s="166">
        <f>NETWORKDAYS.INTL(DATE(YEAR(H687),MONTH(I687),DAY(H687)),DATE(YEAR(I687),MONTH(I687),DAY(I687)),1,LISTAFERIADOS!$B$2:$B$194)</f>
        <v>2</v>
      </c>
      <c r="N687" s="170" t="str">
        <f>CONCATENATE(HOUR(Tabela132[[#This Row],[DATA INICIO]]),":",MINUTE(Tabela132[[#This Row],[DATA INICIO]]))</f>
        <v>17:27</v>
      </c>
      <c r="P687"/>
    </row>
    <row r="688" spans="1:16" ht="25.5" customHeight="1" x14ac:dyDescent="0.25">
      <c r="A688" s="6" t="s">
        <v>278</v>
      </c>
      <c r="B688" s="33" t="s">
        <v>485</v>
      </c>
      <c r="C688" s="34" t="s">
        <v>270</v>
      </c>
      <c r="D688" s="66" t="s">
        <v>1204</v>
      </c>
      <c r="E688" s="66" t="str">
        <f>CONCATENATE(Tabela132[[#This Row],[TRAMITE_SETOR]],"_Atualiz")</f>
        <v>CIP_Atualiz</v>
      </c>
      <c r="F688" s="35" t="s">
        <v>884</v>
      </c>
      <c r="G688" s="90" t="s">
        <v>1105</v>
      </c>
      <c r="H688" s="36">
        <v>41541.727083333331</v>
      </c>
      <c r="I688" s="36">
        <v>41542.667361111111</v>
      </c>
      <c r="J688" s="1" t="s">
        <v>408</v>
      </c>
      <c r="K688" s="37">
        <f t="shared" si="20"/>
        <v>0.94027777777955635</v>
      </c>
      <c r="L688" s="38">
        <f t="shared" si="21"/>
        <v>0.94027777777955635</v>
      </c>
      <c r="M688" s="166">
        <f>NETWORKDAYS.INTL(DATE(YEAR(H688),MONTH(I688),DAY(H688)),DATE(YEAR(I688),MONTH(I688),DAY(I688)),1,LISTAFERIADOS!$B$2:$B$194)</f>
        <v>2</v>
      </c>
      <c r="N688" s="170" t="str">
        <f>CONCATENATE(HOUR(Tabela132[[#This Row],[DATA INICIO]]),":",MINUTE(Tabela132[[#This Row],[DATA INICIO]]))</f>
        <v>17:27</v>
      </c>
      <c r="P688"/>
    </row>
    <row r="689" spans="1:16" ht="25.5" customHeight="1" x14ac:dyDescent="0.25">
      <c r="A689" s="6" t="s">
        <v>278</v>
      </c>
      <c r="B689" s="33" t="s">
        <v>485</v>
      </c>
      <c r="C689" s="34" t="s">
        <v>270</v>
      </c>
      <c r="D689" s="66" t="s">
        <v>1245</v>
      </c>
      <c r="E689" s="66" t="str">
        <f>CONCATENATE(Tabela132[[#This Row],[TRAMITE_SETOR]],"_Atualiz")</f>
        <v>SMIC_Atualiz</v>
      </c>
      <c r="F689" s="35" t="s">
        <v>891</v>
      </c>
      <c r="G689" s="90" t="s">
        <v>1105</v>
      </c>
      <c r="H689" s="36">
        <v>41542.667361111111</v>
      </c>
      <c r="I689" s="36">
        <v>41542.71875</v>
      </c>
      <c r="J689" s="1" t="s">
        <v>157</v>
      </c>
      <c r="K689" s="37">
        <f t="shared" si="20"/>
        <v>5.1388888889050577E-2</v>
      </c>
      <c r="L689" s="38">
        <f t="shared" si="21"/>
        <v>5.1388888889050577E-2</v>
      </c>
      <c r="M689" s="166">
        <f>NETWORKDAYS.INTL(DATE(YEAR(H689),MONTH(I689),DAY(H689)),DATE(YEAR(I689),MONTH(I689),DAY(I689)),1,LISTAFERIADOS!$B$2:$B$194)</f>
        <v>1</v>
      </c>
      <c r="N689" s="170" t="str">
        <f>CONCATENATE(HOUR(Tabela132[[#This Row],[DATA INICIO]]),":",MINUTE(Tabela132[[#This Row],[DATA INICIO]]))</f>
        <v>16:1</v>
      </c>
      <c r="P689"/>
    </row>
    <row r="690" spans="1:16" ht="25.5" customHeight="1" x14ac:dyDescent="0.25">
      <c r="A690" s="6" t="s">
        <v>278</v>
      </c>
      <c r="B690" s="33" t="s">
        <v>485</v>
      </c>
      <c r="C690" s="34" t="s">
        <v>270</v>
      </c>
      <c r="D690" s="66" t="s">
        <v>1204</v>
      </c>
      <c r="E690" s="66" t="str">
        <f>CONCATENATE(Tabela132[[#This Row],[TRAMITE_SETOR]],"_Atualiz")</f>
        <v>CIP_Atualiz</v>
      </c>
      <c r="F690" s="35" t="s">
        <v>884</v>
      </c>
      <c r="G690" s="90" t="s">
        <v>1105</v>
      </c>
      <c r="H690" s="36">
        <v>41542.71875</v>
      </c>
      <c r="I690" s="36">
        <v>41542.747916666667</v>
      </c>
      <c r="J690" s="1" t="s">
        <v>408</v>
      </c>
      <c r="K690" s="37">
        <f t="shared" si="20"/>
        <v>2.9166666667151731E-2</v>
      </c>
      <c r="L690" s="38">
        <f t="shared" si="21"/>
        <v>2.9166666667151731E-2</v>
      </c>
      <c r="M690" s="166">
        <f>NETWORKDAYS.INTL(DATE(YEAR(H690),MONTH(I690),DAY(H690)),DATE(YEAR(I690),MONTH(I690),DAY(I690)),1,LISTAFERIADOS!$B$2:$B$194)</f>
        <v>1</v>
      </c>
      <c r="N690" s="170" t="str">
        <f>CONCATENATE(HOUR(Tabela132[[#This Row],[DATA INICIO]]),":",MINUTE(Tabela132[[#This Row],[DATA INICIO]]))</f>
        <v>17:15</v>
      </c>
      <c r="P690"/>
    </row>
    <row r="691" spans="1:16" ht="25.5" customHeight="1" x14ac:dyDescent="0.25">
      <c r="A691" s="6" t="s">
        <v>278</v>
      </c>
      <c r="B691" s="33" t="s">
        <v>485</v>
      </c>
      <c r="C691" s="34" t="s">
        <v>270</v>
      </c>
      <c r="D691" s="66" t="s">
        <v>1205</v>
      </c>
      <c r="E691" s="66" t="str">
        <f>CONCATENATE(Tabela132[[#This Row],[TRAMITE_SETOR]],"_Atualiz")</f>
        <v>SECADM_Atualiz</v>
      </c>
      <c r="F691" s="35" t="s">
        <v>907</v>
      </c>
      <c r="G691" s="35"/>
      <c r="H691" s="36">
        <v>41542.747916666667</v>
      </c>
      <c r="I691" s="36">
        <v>41542.821527777778</v>
      </c>
      <c r="J691" s="1" t="s">
        <v>467</v>
      </c>
      <c r="K691" s="37">
        <f t="shared" si="20"/>
        <v>7.3611111110949423E-2</v>
      </c>
      <c r="L691" s="38">
        <f t="shared" si="21"/>
        <v>7.3611111110949423E-2</v>
      </c>
      <c r="M691" s="166">
        <f>NETWORKDAYS.INTL(DATE(YEAR(H691),MONTH(I691),DAY(H691)),DATE(YEAR(I691),MONTH(I691),DAY(I691)),1,LISTAFERIADOS!$B$2:$B$194)</f>
        <v>1</v>
      </c>
      <c r="N691" s="170" t="str">
        <f>CONCATENATE(HOUR(Tabela132[[#This Row],[DATA INICIO]]),":",MINUTE(Tabela132[[#This Row],[DATA INICIO]]))</f>
        <v>17:57</v>
      </c>
      <c r="P691"/>
    </row>
    <row r="692" spans="1:16" ht="25.5" customHeight="1" x14ac:dyDescent="0.25">
      <c r="A692" s="6" t="s">
        <v>278</v>
      </c>
      <c r="B692" s="33" t="s">
        <v>485</v>
      </c>
      <c r="C692" s="34" t="s">
        <v>270</v>
      </c>
      <c r="D692" s="66" t="s">
        <v>1209</v>
      </c>
      <c r="E692" s="66" t="str">
        <f>CONCATENATE(Tabela132[[#This Row],[TRAMITE_SETOR]],"_Atualiz")</f>
        <v>CLC_Atualiz</v>
      </c>
      <c r="F692" s="35" t="s">
        <v>911</v>
      </c>
      <c r="G692" s="35"/>
      <c r="H692" s="36">
        <v>41542.821527777778</v>
      </c>
      <c r="I692" s="36">
        <v>41543.70416666667</v>
      </c>
      <c r="J692" s="1" t="s">
        <v>468</v>
      </c>
      <c r="K692" s="37">
        <f t="shared" si="20"/>
        <v>0.88263888889196096</v>
      </c>
      <c r="L692" s="38">
        <f t="shared" si="21"/>
        <v>0.88263888889196096</v>
      </c>
      <c r="M692" s="166">
        <f>NETWORKDAYS.INTL(DATE(YEAR(H692),MONTH(I692),DAY(H692)),DATE(YEAR(I692),MONTH(I692),DAY(I692)),1,LISTAFERIADOS!$B$2:$B$194)</f>
        <v>2</v>
      </c>
      <c r="N692" s="170" t="str">
        <f>CONCATENATE(HOUR(Tabela132[[#This Row],[DATA INICIO]]),":",MINUTE(Tabela132[[#This Row],[DATA INICIO]]))</f>
        <v>19:43</v>
      </c>
      <c r="P692"/>
    </row>
    <row r="693" spans="1:16" ht="25.5" customHeight="1" x14ac:dyDescent="0.25">
      <c r="A693" s="6" t="s">
        <v>278</v>
      </c>
      <c r="B693" s="33" t="s">
        <v>485</v>
      </c>
      <c r="C693" s="34" t="s">
        <v>270</v>
      </c>
      <c r="D693" s="66" t="s">
        <v>1210</v>
      </c>
      <c r="E693" s="66" t="str">
        <f>CONCATENATE(Tabela132[[#This Row],[TRAMITE_SETOR]],"_Atualiz")</f>
        <v>SC_Atualiz</v>
      </c>
      <c r="F693" s="35" t="s">
        <v>912</v>
      </c>
      <c r="G693" s="35"/>
      <c r="H693" s="36">
        <v>41543.70416666667</v>
      </c>
      <c r="I693" s="36">
        <v>41558.759722222225</v>
      </c>
      <c r="J693" s="1" t="s">
        <v>163</v>
      </c>
      <c r="K693" s="37">
        <f t="shared" si="20"/>
        <v>15.055555555554747</v>
      </c>
      <c r="L693" s="38">
        <f t="shared" si="21"/>
        <v>15.055555555554747</v>
      </c>
      <c r="M693" s="166">
        <f>NETWORKDAYS.INTL(DATE(YEAR(H693),MONTH(I693),DAY(H693)),DATE(YEAR(I693),MONTH(I693),DAY(I693)),1,LISTAFERIADOS!$B$2:$B$194)</f>
        <v>-11</v>
      </c>
      <c r="N693" s="170" t="str">
        <f>CONCATENATE(HOUR(Tabela132[[#This Row],[DATA INICIO]]),":",MINUTE(Tabela132[[#This Row],[DATA INICIO]]))</f>
        <v>16:54</v>
      </c>
      <c r="P693"/>
    </row>
    <row r="694" spans="1:16" ht="25.5" customHeight="1" x14ac:dyDescent="0.25">
      <c r="A694" s="6" t="s">
        <v>278</v>
      </c>
      <c r="B694" s="33" t="s">
        <v>485</v>
      </c>
      <c r="C694" s="34" t="s">
        <v>270</v>
      </c>
      <c r="D694" s="66" t="s">
        <v>1209</v>
      </c>
      <c r="E694" s="66" t="str">
        <f>CONCATENATE(Tabela132[[#This Row],[TRAMITE_SETOR]],"_Atualiz")</f>
        <v>CLC_Atualiz</v>
      </c>
      <c r="F694" s="35" t="s">
        <v>911</v>
      </c>
      <c r="G694" s="35"/>
      <c r="H694" s="36">
        <v>41558.759722222225</v>
      </c>
      <c r="I694" s="36">
        <v>41561.584027777775</v>
      </c>
      <c r="J694" s="1" t="s">
        <v>469</v>
      </c>
      <c r="K694" s="37">
        <f t="shared" si="20"/>
        <v>2.8243055555503815</v>
      </c>
      <c r="L694" s="38">
        <f t="shared" si="21"/>
        <v>2.8243055555503815</v>
      </c>
      <c r="M694" s="166">
        <f>NETWORKDAYS.INTL(DATE(YEAR(H694),MONTH(I694),DAY(H694)),DATE(YEAR(I694),MONTH(I694),DAY(I694)),1,LISTAFERIADOS!$B$2:$B$194)</f>
        <v>2</v>
      </c>
      <c r="N694" s="170" t="str">
        <f>CONCATENATE(HOUR(Tabela132[[#This Row],[DATA INICIO]]),":",MINUTE(Tabela132[[#This Row],[DATA INICIO]]))</f>
        <v>18:14</v>
      </c>
      <c r="P694"/>
    </row>
    <row r="695" spans="1:16" ht="25.5" customHeight="1" x14ac:dyDescent="0.25">
      <c r="A695" s="6" t="s">
        <v>278</v>
      </c>
      <c r="B695" s="33" t="s">
        <v>485</v>
      </c>
      <c r="C695" s="34" t="s">
        <v>270</v>
      </c>
      <c r="D695" s="66" t="s">
        <v>1206</v>
      </c>
      <c r="E695" s="66" t="str">
        <f>CONCATENATE(Tabela132[[#This Row],[TRAMITE_SETOR]],"_Atualiz")</f>
        <v>SPO_Atualiz</v>
      </c>
      <c r="F695" s="35" t="s">
        <v>908</v>
      </c>
      <c r="G695" s="35"/>
      <c r="H695" s="36">
        <v>41561.584027777775</v>
      </c>
      <c r="I695" s="36">
        <v>41561.767361111109</v>
      </c>
      <c r="J695" s="1" t="s">
        <v>18</v>
      </c>
      <c r="K695" s="37">
        <f t="shared" si="20"/>
        <v>0.18333333333430346</v>
      </c>
      <c r="L695" s="38">
        <f t="shared" si="21"/>
        <v>0.18333333333430346</v>
      </c>
      <c r="M695" s="166">
        <f>NETWORKDAYS.INTL(DATE(YEAR(H695),MONTH(I695),DAY(H695)),DATE(YEAR(I695),MONTH(I695),DAY(I695)),1,LISTAFERIADOS!$B$2:$B$194)</f>
        <v>1</v>
      </c>
      <c r="N695" s="170" t="str">
        <f>CONCATENATE(HOUR(Tabela132[[#This Row],[DATA INICIO]]),":",MINUTE(Tabela132[[#This Row],[DATA INICIO]]))</f>
        <v>14:1</v>
      </c>
      <c r="P695"/>
    </row>
    <row r="696" spans="1:16" ht="25.5" customHeight="1" x14ac:dyDescent="0.25">
      <c r="A696" s="6" t="s">
        <v>278</v>
      </c>
      <c r="B696" s="33" t="s">
        <v>485</v>
      </c>
      <c r="C696" s="34" t="s">
        <v>270</v>
      </c>
      <c r="D696" s="66" t="s">
        <v>1245</v>
      </c>
      <c r="E696" s="66" t="str">
        <f>CONCATENATE(Tabela132[[#This Row],[TRAMITE_SETOR]],"_Atualiz")</f>
        <v>SMIC_Atualiz</v>
      </c>
      <c r="F696" s="35" t="s">
        <v>891</v>
      </c>
      <c r="G696" s="90" t="s">
        <v>1105</v>
      </c>
      <c r="H696" s="36">
        <v>41561.767361111109</v>
      </c>
      <c r="I696" s="36">
        <v>41562.570833333331</v>
      </c>
      <c r="J696" s="1" t="s">
        <v>26</v>
      </c>
      <c r="K696" s="37">
        <f t="shared" si="20"/>
        <v>0.80347222222189885</v>
      </c>
      <c r="L696" s="38">
        <f t="shared" si="21"/>
        <v>0.80347222222189885</v>
      </c>
      <c r="M696" s="166">
        <f>NETWORKDAYS.INTL(DATE(YEAR(H696),MONTH(I696),DAY(H696)),DATE(YEAR(I696),MONTH(I696),DAY(I696)),1,LISTAFERIADOS!$B$2:$B$194)</f>
        <v>2</v>
      </c>
      <c r="N696" s="170" t="str">
        <f>CONCATENATE(HOUR(Tabela132[[#This Row],[DATA INICIO]]),":",MINUTE(Tabela132[[#This Row],[DATA INICIO]]))</f>
        <v>18:25</v>
      </c>
      <c r="P696"/>
    </row>
    <row r="697" spans="1:16" ht="25.5" customHeight="1" x14ac:dyDescent="0.25">
      <c r="A697" s="6" t="s">
        <v>278</v>
      </c>
      <c r="B697" s="33" t="s">
        <v>485</v>
      </c>
      <c r="C697" s="34" t="s">
        <v>270</v>
      </c>
      <c r="D697" s="66" t="s">
        <v>1204</v>
      </c>
      <c r="E697" s="66" t="str">
        <f>CONCATENATE(Tabela132[[#This Row],[TRAMITE_SETOR]],"_Atualiz")</f>
        <v>CIP_Atualiz</v>
      </c>
      <c r="F697" s="35" t="s">
        <v>884</v>
      </c>
      <c r="G697" s="90" t="s">
        <v>1105</v>
      </c>
      <c r="H697" s="36">
        <v>41562.570833333331</v>
      </c>
      <c r="I697" s="36">
        <v>41562.696527777778</v>
      </c>
      <c r="J697" s="1" t="s">
        <v>17</v>
      </c>
      <c r="K697" s="37">
        <f t="shared" si="20"/>
        <v>0.12569444444670808</v>
      </c>
      <c r="L697" s="38">
        <f t="shared" si="21"/>
        <v>0.12569444444670808</v>
      </c>
      <c r="M697" s="166">
        <f>NETWORKDAYS.INTL(DATE(YEAR(H697),MONTH(I697),DAY(H697)),DATE(YEAR(I697),MONTH(I697),DAY(I697)),1,LISTAFERIADOS!$B$2:$B$194)</f>
        <v>1</v>
      </c>
      <c r="N697" s="170" t="str">
        <f>CONCATENATE(HOUR(Tabela132[[#This Row],[DATA INICIO]]),":",MINUTE(Tabela132[[#This Row],[DATA INICIO]]))</f>
        <v>13:42</v>
      </c>
      <c r="P697"/>
    </row>
    <row r="698" spans="1:16" ht="25.5" customHeight="1" x14ac:dyDescent="0.25">
      <c r="A698" s="6" t="s">
        <v>278</v>
      </c>
      <c r="B698" s="33" t="s">
        <v>485</v>
      </c>
      <c r="C698" s="34" t="s">
        <v>270</v>
      </c>
      <c r="D698" s="66" t="s">
        <v>1205</v>
      </c>
      <c r="E698" s="66" t="str">
        <f>CONCATENATE(Tabela132[[#This Row],[TRAMITE_SETOR]],"_Atualiz")</f>
        <v>SECADM_Atualiz</v>
      </c>
      <c r="F698" s="35" t="s">
        <v>907</v>
      </c>
      <c r="G698" s="35"/>
      <c r="H698" s="36">
        <v>41562.696527777778</v>
      </c>
      <c r="I698" s="36">
        <v>41564.853472222225</v>
      </c>
      <c r="J698" s="1" t="s">
        <v>470</v>
      </c>
      <c r="K698" s="37">
        <f t="shared" si="20"/>
        <v>2.1569444444467081</v>
      </c>
      <c r="L698" s="38">
        <f t="shared" si="21"/>
        <v>2.1569444444467081</v>
      </c>
      <c r="M698" s="166">
        <f>NETWORKDAYS.INTL(DATE(YEAR(H698),MONTH(I698),DAY(H698)),DATE(YEAR(I698),MONTH(I698),DAY(I698)),1,LISTAFERIADOS!$B$2:$B$194)</f>
        <v>3</v>
      </c>
      <c r="N698" s="170" t="str">
        <f>CONCATENATE(HOUR(Tabela132[[#This Row],[DATA INICIO]]),":",MINUTE(Tabela132[[#This Row],[DATA INICIO]]))</f>
        <v>16:43</v>
      </c>
      <c r="P698"/>
    </row>
    <row r="699" spans="1:16" ht="25.5" customHeight="1" x14ac:dyDescent="0.25">
      <c r="A699" s="6" t="s">
        <v>278</v>
      </c>
      <c r="B699" s="33" t="s">
        <v>485</v>
      </c>
      <c r="C699" s="34" t="s">
        <v>270</v>
      </c>
      <c r="D699" s="66" t="s">
        <v>1206</v>
      </c>
      <c r="E699" s="66" t="str">
        <f>CONCATENATE(Tabela132[[#This Row],[TRAMITE_SETOR]],"_Atualiz")</f>
        <v>SPO_Atualiz</v>
      </c>
      <c r="F699" s="35" t="s">
        <v>908</v>
      </c>
      <c r="G699" s="35"/>
      <c r="H699" s="36">
        <v>41564.853472222225</v>
      </c>
      <c r="I699" s="36">
        <v>41565.772222222222</v>
      </c>
      <c r="J699" s="1" t="s">
        <v>903</v>
      </c>
      <c r="K699" s="37">
        <f t="shared" si="20"/>
        <v>0.91874999999708962</v>
      </c>
      <c r="L699" s="38">
        <f t="shared" si="21"/>
        <v>0.91874999999708962</v>
      </c>
      <c r="M699" s="166">
        <f>NETWORKDAYS.INTL(DATE(YEAR(H699),MONTH(I699),DAY(H699)),DATE(YEAR(I699),MONTH(I699),DAY(I699)),1,LISTAFERIADOS!$B$2:$B$194)</f>
        <v>2</v>
      </c>
      <c r="N699" s="170" t="str">
        <f>CONCATENATE(HOUR(Tabela132[[#This Row],[DATA INICIO]]),":",MINUTE(Tabela132[[#This Row],[DATA INICIO]]))</f>
        <v>20:29</v>
      </c>
      <c r="P699"/>
    </row>
    <row r="700" spans="1:16" ht="25.5" customHeight="1" x14ac:dyDescent="0.25">
      <c r="A700" s="6" t="s">
        <v>278</v>
      </c>
      <c r="B700" s="33" t="s">
        <v>485</v>
      </c>
      <c r="C700" s="34" t="s">
        <v>270</v>
      </c>
      <c r="D700" s="66" t="s">
        <v>1207</v>
      </c>
      <c r="E700" s="66" t="str">
        <f>CONCATENATE(Tabela132[[#This Row],[TRAMITE_SETOR]],"_Atualiz")</f>
        <v>CO_Atualiz</v>
      </c>
      <c r="F700" s="35" t="s">
        <v>909</v>
      </c>
      <c r="G700" s="35"/>
      <c r="H700" s="36">
        <v>41565.772222222222</v>
      </c>
      <c r="I700" s="36">
        <v>41565.806250000001</v>
      </c>
      <c r="J700" s="1" t="s">
        <v>27</v>
      </c>
      <c r="K700" s="37">
        <f t="shared" si="20"/>
        <v>3.4027777779556345E-2</v>
      </c>
      <c r="L700" s="38">
        <f t="shared" si="21"/>
        <v>3.4027777779556345E-2</v>
      </c>
      <c r="M700" s="166">
        <f>NETWORKDAYS.INTL(DATE(YEAR(H700),MONTH(I700),DAY(H700)),DATE(YEAR(I700),MONTH(I700),DAY(I700)),1,LISTAFERIADOS!$B$2:$B$194)</f>
        <v>1</v>
      </c>
      <c r="N700" s="170" t="str">
        <f>CONCATENATE(HOUR(Tabela132[[#This Row],[DATA INICIO]]),":",MINUTE(Tabela132[[#This Row],[DATA INICIO]]))</f>
        <v>18:32</v>
      </c>
      <c r="P700"/>
    </row>
    <row r="701" spans="1:16" ht="25.5" customHeight="1" x14ac:dyDescent="0.25">
      <c r="A701" s="6" t="s">
        <v>278</v>
      </c>
      <c r="B701" s="33" t="s">
        <v>485</v>
      </c>
      <c r="C701" s="34" t="s">
        <v>270</v>
      </c>
      <c r="D701" s="66" t="s">
        <v>1208</v>
      </c>
      <c r="E701" s="66" t="str">
        <f>CONCATENATE(Tabela132[[#This Row],[TRAMITE_SETOR]],"_Atualiz")</f>
        <v>SECOFC_Atualiz</v>
      </c>
      <c r="F701" s="35" t="s">
        <v>910</v>
      </c>
      <c r="G701" s="35"/>
      <c r="H701" s="36">
        <v>41565.806250000001</v>
      </c>
      <c r="I701" s="36">
        <v>41568.618055555555</v>
      </c>
      <c r="J701" s="1" t="s">
        <v>20</v>
      </c>
      <c r="K701" s="37">
        <f t="shared" si="20"/>
        <v>2.8118055555532919</v>
      </c>
      <c r="L701" s="38">
        <f t="shared" si="21"/>
        <v>2.8118055555532919</v>
      </c>
      <c r="M701" s="166">
        <f>NETWORKDAYS.INTL(DATE(YEAR(H701),MONTH(I701),DAY(H701)),DATE(YEAR(I701),MONTH(I701),DAY(I701)),1,LISTAFERIADOS!$B$2:$B$194)</f>
        <v>2</v>
      </c>
      <c r="N701" s="170" t="str">
        <f>CONCATENATE(HOUR(Tabela132[[#This Row],[DATA INICIO]]),":",MINUTE(Tabela132[[#This Row],[DATA INICIO]]))</f>
        <v>19:21</v>
      </c>
      <c r="P701"/>
    </row>
    <row r="702" spans="1:16" ht="25.5" customHeight="1" x14ac:dyDescent="0.25">
      <c r="A702" s="6" t="s">
        <v>278</v>
      </c>
      <c r="B702" s="33" t="s">
        <v>485</v>
      </c>
      <c r="C702" s="34" t="s">
        <v>270</v>
      </c>
      <c r="D702" s="66" t="s">
        <v>1209</v>
      </c>
      <c r="E702" s="66" t="str">
        <f>CONCATENATE(Tabela132[[#This Row],[TRAMITE_SETOR]],"_Atualiz")</f>
        <v>CLC_Atualiz</v>
      </c>
      <c r="F702" s="35" t="s">
        <v>911</v>
      </c>
      <c r="G702" s="35"/>
      <c r="H702" s="36">
        <v>41568.618055555555</v>
      </c>
      <c r="I702" s="36">
        <v>41569.661805555559</v>
      </c>
      <c r="J702" s="1" t="s">
        <v>138</v>
      </c>
      <c r="K702" s="37">
        <f t="shared" si="20"/>
        <v>1.0437500000043656</v>
      </c>
      <c r="L702" s="38">
        <f t="shared" si="21"/>
        <v>1.0437500000043656</v>
      </c>
      <c r="M702" s="166">
        <f>NETWORKDAYS.INTL(DATE(YEAR(H702),MONTH(I702),DAY(H702)),DATE(YEAR(I702),MONTH(I702),DAY(I702)),1,LISTAFERIADOS!$B$2:$B$194)</f>
        <v>2</v>
      </c>
      <c r="N702" s="170" t="str">
        <f>CONCATENATE(HOUR(Tabela132[[#This Row],[DATA INICIO]]),":",MINUTE(Tabela132[[#This Row],[DATA INICIO]]))</f>
        <v>14:50</v>
      </c>
      <c r="P702"/>
    </row>
    <row r="703" spans="1:16" ht="25.5" customHeight="1" x14ac:dyDescent="0.25">
      <c r="A703" s="6" t="s">
        <v>278</v>
      </c>
      <c r="B703" s="33" t="s">
        <v>485</v>
      </c>
      <c r="C703" s="34" t="s">
        <v>270</v>
      </c>
      <c r="D703" s="66" t="s">
        <v>1210</v>
      </c>
      <c r="E703" s="66" t="str">
        <f>CONCATENATE(Tabela132[[#This Row],[TRAMITE_SETOR]],"_Atualiz")</f>
        <v>SC_Atualiz</v>
      </c>
      <c r="F703" s="35" t="s">
        <v>912</v>
      </c>
      <c r="G703" s="35"/>
      <c r="H703" s="36">
        <v>41569.661805555559</v>
      </c>
      <c r="I703" s="36">
        <v>41571.765972222223</v>
      </c>
      <c r="J703" s="1" t="s">
        <v>166</v>
      </c>
      <c r="K703" s="37">
        <f t="shared" si="20"/>
        <v>2.1041666666642413</v>
      </c>
      <c r="L703" s="38">
        <f t="shared" si="21"/>
        <v>2.1041666666642413</v>
      </c>
      <c r="M703" s="166">
        <f>NETWORKDAYS.INTL(DATE(YEAR(H703),MONTH(I703),DAY(H703)),DATE(YEAR(I703),MONTH(I703),DAY(I703)),1,LISTAFERIADOS!$B$2:$B$194)</f>
        <v>3</v>
      </c>
      <c r="N703" s="170" t="str">
        <f>CONCATENATE(HOUR(Tabela132[[#This Row],[DATA INICIO]]),":",MINUTE(Tabela132[[#This Row],[DATA INICIO]]))</f>
        <v>15:53</v>
      </c>
      <c r="P703"/>
    </row>
    <row r="704" spans="1:16" ht="25.5" customHeight="1" x14ac:dyDescent="0.25">
      <c r="A704" s="6" t="s">
        <v>278</v>
      </c>
      <c r="B704" s="33" t="s">
        <v>485</v>
      </c>
      <c r="C704" s="34" t="s">
        <v>270</v>
      </c>
      <c r="D704" s="66" t="s">
        <v>1209</v>
      </c>
      <c r="E704" s="66" t="str">
        <f>CONCATENATE(Tabela132[[#This Row],[TRAMITE_SETOR]],"_Atualiz")</f>
        <v>CLC_Atualiz</v>
      </c>
      <c r="F704" s="35" t="s">
        <v>911</v>
      </c>
      <c r="G704" s="35"/>
      <c r="H704" s="36">
        <v>41571.765972222223</v>
      </c>
      <c r="I704" s="36">
        <v>41572.633333333331</v>
      </c>
      <c r="J704" s="1" t="s">
        <v>471</v>
      </c>
      <c r="K704" s="37">
        <f t="shared" si="20"/>
        <v>0.86736111110803904</v>
      </c>
      <c r="L704" s="38">
        <f t="shared" si="21"/>
        <v>0.86736111110803904</v>
      </c>
      <c r="M704" s="166">
        <f>NETWORKDAYS.INTL(DATE(YEAR(H704),MONTH(I704),DAY(H704)),DATE(YEAR(I704),MONTH(I704),DAY(I704)),1,LISTAFERIADOS!$B$2:$B$194)</f>
        <v>2</v>
      </c>
      <c r="N704" s="170" t="str">
        <f>CONCATENATE(HOUR(Tabela132[[#This Row],[DATA INICIO]]),":",MINUTE(Tabela132[[#This Row],[DATA INICIO]]))</f>
        <v>18:23</v>
      </c>
      <c r="P704"/>
    </row>
    <row r="705" spans="1:16" ht="25.5" customHeight="1" x14ac:dyDescent="0.25">
      <c r="A705" s="6" t="s">
        <v>278</v>
      </c>
      <c r="B705" s="33" t="s">
        <v>485</v>
      </c>
      <c r="C705" s="34" t="s">
        <v>270</v>
      </c>
      <c r="D705" s="66" t="s">
        <v>1210</v>
      </c>
      <c r="E705" s="66" t="str">
        <f>CONCATENATE(Tabela132[[#This Row],[TRAMITE_SETOR]],"_Atualiz")</f>
        <v>SC_Atualiz</v>
      </c>
      <c r="F705" s="35" t="s">
        <v>912</v>
      </c>
      <c r="G705" s="35"/>
      <c r="H705" s="36">
        <v>41572.633333333331</v>
      </c>
      <c r="I705" s="36">
        <v>41575.746527777781</v>
      </c>
      <c r="J705" s="1" t="s">
        <v>472</v>
      </c>
      <c r="K705" s="37">
        <f t="shared" si="20"/>
        <v>3.1131944444496185</v>
      </c>
      <c r="L705" s="38">
        <f t="shared" si="21"/>
        <v>3.1131944444496185</v>
      </c>
      <c r="M705" s="166">
        <f>NETWORKDAYS.INTL(DATE(YEAR(H705),MONTH(I705),DAY(H705)),DATE(YEAR(I705),MONTH(I705),DAY(I705)),1,LISTAFERIADOS!$B$2:$B$194)</f>
        <v>2</v>
      </c>
      <c r="N705" s="170" t="str">
        <f>CONCATENATE(HOUR(Tabela132[[#This Row],[DATA INICIO]]),":",MINUTE(Tabela132[[#This Row],[DATA INICIO]]))</f>
        <v>15:12</v>
      </c>
      <c r="P705"/>
    </row>
    <row r="706" spans="1:16" ht="25.5" customHeight="1" x14ac:dyDescent="0.25">
      <c r="A706" s="6" t="s">
        <v>278</v>
      </c>
      <c r="B706" s="33" t="s">
        <v>485</v>
      </c>
      <c r="C706" s="34" t="s">
        <v>270</v>
      </c>
      <c r="D706" s="66" t="s">
        <v>1209</v>
      </c>
      <c r="E706" s="66" t="str">
        <f>CONCATENATE(Tabela132[[#This Row],[TRAMITE_SETOR]],"_Atualiz")</f>
        <v>CLC_Atualiz</v>
      </c>
      <c r="F706" s="35" t="s">
        <v>911</v>
      </c>
      <c r="G706" s="35"/>
      <c r="H706" s="36">
        <v>41575.746527777781</v>
      </c>
      <c r="I706" s="36">
        <v>41575.847916666666</v>
      </c>
      <c r="J706" s="1" t="s">
        <v>473</v>
      </c>
      <c r="K706" s="37">
        <f t="shared" si="20"/>
        <v>0.101388888884685</v>
      </c>
      <c r="L706" s="38">
        <f t="shared" si="21"/>
        <v>0.101388888884685</v>
      </c>
      <c r="M706" s="166">
        <f>NETWORKDAYS.INTL(DATE(YEAR(H706),MONTH(I706),DAY(H706)),DATE(YEAR(I706),MONTH(I706),DAY(I706)),1,LISTAFERIADOS!$B$2:$B$194)</f>
        <v>1</v>
      </c>
      <c r="N706" s="170" t="str">
        <f>CONCATENATE(HOUR(Tabela132[[#This Row],[DATA INICIO]]),":",MINUTE(Tabela132[[#This Row],[DATA INICIO]]))</f>
        <v>17:55</v>
      </c>
      <c r="P706"/>
    </row>
    <row r="707" spans="1:16" ht="25.5" customHeight="1" x14ac:dyDescent="0.25">
      <c r="A707" s="6" t="s">
        <v>278</v>
      </c>
      <c r="B707" s="33" t="s">
        <v>485</v>
      </c>
      <c r="C707" s="34" t="s">
        <v>270</v>
      </c>
      <c r="D707" s="66" t="s">
        <v>1205</v>
      </c>
      <c r="E707" s="66" t="str">
        <f>CONCATENATE(Tabela132[[#This Row],[TRAMITE_SETOR]],"_Atualiz")</f>
        <v>SECADM_Atualiz</v>
      </c>
      <c r="F707" s="35" t="s">
        <v>907</v>
      </c>
      <c r="G707" s="35"/>
      <c r="H707" s="36">
        <v>41575.847916666666</v>
      </c>
      <c r="I707" s="36">
        <v>41576.727083333331</v>
      </c>
      <c r="J707" s="1" t="s">
        <v>474</v>
      </c>
      <c r="K707" s="37">
        <f t="shared" ref="K707:K770" si="22">IF(OR(H707="-",I707="-"),0,I707-H707)</f>
        <v>0.87916666666569654</v>
      </c>
      <c r="L707" s="38">
        <f t="shared" ref="L707:L770" si="23">K707</f>
        <v>0.87916666666569654</v>
      </c>
      <c r="M707" s="166">
        <f>NETWORKDAYS.INTL(DATE(YEAR(H707),MONTH(I707),DAY(H707)),DATE(YEAR(I707),MONTH(I707),DAY(I707)),1,LISTAFERIADOS!$B$2:$B$194)</f>
        <v>2</v>
      </c>
      <c r="N707" s="170" t="str">
        <f>CONCATENATE(HOUR(Tabela132[[#This Row],[DATA INICIO]]),":",MINUTE(Tabela132[[#This Row],[DATA INICIO]]))</f>
        <v>20:21</v>
      </c>
      <c r="P707"/>
    </row>
    <row r="708" spans="1:16" ht="25.5" customHeight="1" x14ac:dyDescent="0.25">
      <c r="A708" s="6" t="s">
        <v>278</v>
      </c>
      <c r="B708" s="33" t="s">
        <v>485</v>
      </c>
      <c r="C708" s="34" t="s">
        <v>270</v>
      </c>
      <c r="D708" s="66" t="s">
        <v>1209</v>
      </c>
      <c r="E708" s="66" t="str">
        <f>CONCATENATE(Tabela132[[#This Row],[TRAMITE_SETOR]],"_Atualiz")</f>
        <v>CLC_Atualiz</v>
      </c>
      <c r="F708" s="35" t="s">
        <v>911</v>
      </c>
      <c r="G708" s="35"/>
      <c r="H708" s="36">
        <v>41576.727083333331</v>
      </c>
      <c r="I708" s="36">
        <v>41576.774305555555</v>
      </c>
      <c r="J708" s="1" t="s">
        <v>475</v>
      </c>
      <c r="K708" s="37">
        <f t="shared" si="22"/>
        <v>4.7222222223354038E-2</v>
      </c>
      <c r="L708" s="38">
        <f t="shared" si="23"/>
        <v>4.7222222223354038E-2</v>
      </c>
      <c r="M708" s="166">
        <f>NETWORKDAYS.INTL(DATE(YEAR(H708),MONTH(I708),DAY(H708)),DATE(YEAR(I708),MONTH(I708),DAY(I708)),1,LISTAFERIADOS!$B$2:$B$194)</f>
        <v>1</v>
      </c>
      <c r="N708" s="170" t="str">
        <f>CONCATENATE(HOUR(Tabela132[[#This Row],[DATA INICIO]]),":",MINUTE(Tabela132[[#This Row],[DATA INICIO]]))</f>
        <v>17:27</v>
      </c>
      <c r="P708"/>
    </row>
    <row r="709" spans="1:16" ht="25.5" customHeight="1" x14ac:dyDescent="0.25">
      <c r="A709" s="6" t="s">
        <v>278</v>
      </c>
      <c r="B709" s="33" t="s">
        <v>485</v>
      </c>
      <c r="C709" s="34" t="s">
        <v>270</v>
      </c>
      <c r="D709" s="66" t="s">
        <v>1230</v>
      </c>
      <c r="E709" s="66" t="str">
        <f>CONCATENATE(Tabela132[[#This Row],[TRAMITE_SETOR]],"_Atualiz")</f>
        <v>SLIC_Atualiz</v>
      </c>
      <c r="F709" s="35" t="s">
        <v>927</v>
      </c>
      <c r="G709" s="35"/>
      <c r="H709" s="36">
        <v>41576.774305555555</v>
      </c>
      <c r="I709" s="36">
        <v>41590.603472222225</v>
      </c>
      <c r="J709" s="1" t="s">
        <v>288</v>
      </c>
      <c r="K709" s="37">
        <f t="shared" si="22"/>
        <v>13.829166666670062</v>
      </c>
      <c r="L709" s="38">
        <f t="shared" si="23"/>
        <v>13.829166666670062</v>
      </c>
      <c r="M709" s="166">
        <f>NETWORKDAYS.INTL(DATE(YEAR(H709),MONTH(I709),DAY(H709)),DATE(YEAR(I709),MONTH(I709),DAY(I709)),1,LISTAFERIADOS!$B$2:$B$194)</f>
        <v>-13</v>
      </c>
      <c r="N709" s="170" t="str">
        <f>CONCATENATE(HOUR(Tabela132[[#This Row],[DATA INICIO]]),":",MINUTE(Tabela132[[#This Row],[DATA INICIO]]))</f>
        <v>18:35</v>
      </c>
      <c r="P709"/>
    </row>
    <row r="710" spans="1:16" ht="25.5" customHeight="1" x14ac:dyDescent="0.25">
      <c r="A710" s="6" t="s">
        <v>278</v>
      </c>
      <c r="B710" s="33" t="s">
        <v>485</v>
      </c>
      <c r="C710" s="34" t="s">
        <v>270</v>
      </c>
      <c r="D710" s="66" t="s">
        <v>1211</v>
      </c>
      <c r="E710" s="66" t="str">
        <f>CONCATENATE(Tabela132[[#This Row],[TRAMITE_SETOR]],"_Atualiz")</f>
        <v>SCON_Atualiz</v>
      </c>
      <c r="F710" s="35" t="s">
        <v>913</v>
      </c>
      <c r="G710" s="35"/>
      <c r="H710" s="36">
        <v>41590.603472222225</v>
      </c>
      <c r="I710" s="36">
        <v>41598.617361111108</v>
      </c>
      <c r="J710" s="1" t="s">
        <v>376</v>
      </c>
      <c r="K710" s="37">
        <f t="shared" si="22"/>
        <v>8.0138888888832298</v>
      </c>
      <c r="L710" s="38">
        <f t="shared" si="23"/>
        <v>8.0138888888832298</v>
      </c>
      <c r="M710" s="166">
        <f>NETWORKDAYS.INTL(DATE(YEAR(H710),MONTH(I710),DAY(H710)),DATE(YEAR(I710),MONTH(I710),DAY(I710)),1,LISTAFERIADOS!$B$2:$B$194)</f>
        <v>6</v>
      </c>
      <c r="N710" s="170" t="str">
        <f>CONCATENATE(HOUR(Tabela132[[#This Row],[DATA INICIO]]),":",MINUTE(Tabela132[[#This Row],[DATA INICIO]]))</f>
        <v>14:29</v>
      </c>
      <c r="P710"/>
    </row>
    <row r="711" spans="1:16" ht="25.5" customHeight="1" x14ac:dyDescent="0.25">
      <c r="A711" s="6" t="s">
        <v>278</v>
      </c>
      <c r="B711" s="33" t="s">
        <v>485</v>
      </c>
      <c r="C711" s="34" t="s">
        <v>270</v>
      </c>
      <c r="D711" s="66" t="s">
        <v>1230</v>
      </c>
      <c r="E711" s="66" t="str">
        <f>CONCATENATE(Tabela132[[#This Row],[TRAMITE_SETOR]],"_Atualiz")</f>
        <v>SLIC_Atualiz</v>
      </c>
      <c r="F711" s="35" t="s">
        <v>927</v>
      </c>
      <c r="G711" s="35"/>
      <c r="H711" s="36">
        <v>41598.617361111108</v>
      </c>
      <c r="I711" s="36">
        <v>41598.681944444441</v>
      </c>
      <c r="J711" s="1" t="s">
        <v>476</v>
      </c>
      <c r="K711" s="37">
        <f t="shared" si="22"/>
        <v>6.4583333332848269E-2</v>
      </c>
      <c r="L711" s="38">
        <f t="shared" si="23"/>
        <v>6.4583333332848269E-2</v>
      </c>
      <c r="M711" s="166">
        <f>NETWORKDAYS.INTL(DATE(YEAR(H711),MONTH(I711),DAY(H711)),DATE(YEAR(I711),MONTH(I711),DAY(I711)),1,LISTAFERIADOS!$B$2:$B$194)</f>
        <v>1</v>
      </c>
      <c r="N711" s="170" t="str">
        <f>CONCATENATE(HOUR(Tabela132[[#This Row],[DATA INICIO]]),":",MINUTE(Tabela132[[#This Row],[DATA INICIO]]))</f>
        <v>14:49</v>
      </c>
      <c r="P711"/>
    </row>
    <row r="712" spans="1:16" ht="25.5" customHeight="1" x14ac:dyDescent="0.25">
      <c r="A712" s="6" t="s">
        <v>278</v>
      </c>
      <c r="B712" s="33" t="s">
        <v>485</v>
      </c>
      <c r="C712" s="34" t="s">
        <v>270</v>
      </c>
      <c r="D712" s="66" t="s">
        <v>1209</v>
      </c>
      <c r="E712" s="66" t="str">
        <f>CONCATENATE(Tabela132[[#This Row],[TRAMITE_SETOR]],"_Atualiz")</f>
        <v>CLC_Atualiz</v>
      </c>
      <c r="F712" s="35" t="s">
        <v>911</v>
      </c>
      <c r="G712" s="35"/>
      <c r="H712" s="36">
        <v>41598.681944444441</v>
      </c>
      <c r="I712" s="36">
        <v>41598.734722222223</v>
      </c>
      <c r="J712" s="1" t="s">
        <v>17</v>
      </c>
      <c r="K712" s="37">
        <f t="shared" si="22"/>
        <v>5.2777777782466728E-2</v>
      </c>
      <c r="L712" s="38">
        <f t="shared" si="23"/>
        <v>5.2777777782466728E-2</v>
      </c>
      <c r="M712" s="166">
        <f>NETWORKDAYS.INTL(DATE(YEAR(H712),MONTH(I712),DAY(H712)),DATE(YEAR(I712),MONTH(I712),DAY(I712)),1,LISTAFERIADOS!$B$2:$B$194)</f>
        <v>1</v>
      </c>
      <c r="N712" s="170" t="str">
        <f>CONCATENATE(HOUR(Tabela132[[#This Row],[DATA INICIO]]),":",MINUTE(Tabela132[[#This Row],[DATA INICIO]]))</f>
        <v>16:22</v>
      </c>
      <c r="P712"/>
    </row>
    <row r="713" spans="1:16" ht="25.5" customHeight="1" x14ac:dyDescent="0.25">
      <c r="A713" s="6" t="s">
        <v>278</v>
      </c>
      <c r="B713" s="33" t="s">
        <v>485</v>
      </c>
      <c r="C713" s="34" t="s">
        <v>270</v>
      </c>
      <c r="D713" s="66" t="s">
        <v>1205</v>
      </c>
      <c r="E713" s="66" t="str">
        <f>CONCATENATE(Tabela132[[#This Row],[TRAMITE_SETOR]],"_Atualiz")</f>
        <v>SECADM_Atualiz</v>
      </c>
      <c r="F713" s="35" t="s">
        <v>907</v>
      </c>
      <c r="G713" s="35"/>
      <c r="H713" s="36">
        <v>41598.734722222223</v>
      </c>
      <c r="I713" s="36">
        <v>41598.834722222222</v>
      </c>
      <c r="J713" s="1" t="s">
        <v>195</v>
      </c>
      <c r="K713" s="37">
        <f t="shared" si="22"/>
        <v>9.9999999998544808E-2</v>
      </c>
      <c r="L713" s="38">
        <f t="shared" si="23"/>
        <v>9.9999999998544808E-2</v>
      </c>
      <c r="M713" s="166">
        <f>NETWORKDAYS.INTL(DATE(YEAR(H713),MONTH(I713),DAY(H713)),DATE(YEAR(I713),MONTH(I713),DAY(I713)),1,LISTAFERIADOS!$B$2:$B$194)</f>
        <v>1</v>
      </c>
      <c r="N713" s="170" t="str">
        <f>CONCATENATE(HOUR(Tabela132[[#This Row],[DATA INICIO]]),":",MINUTE(Tabela132[[#This Row],[DATA INICIO]]))</f>
        <v>17:38</v>
      </c>
      <c r="P713"/>
    </row>
    <row r="714" spans="1:16" ht="25.5" customHeight="1" x14ac:dyDescent="0.25">
      <c r="A714" s="6" t="s">
        <v>278</v>
      </c>
      <c r="B714" s="33" t="s">
        <v>485</v>
      </c>
      <c r="C714" s="34" t="s">
        <v>270</v>
      </c>
      <c r="D714" s="66" t="s">
        <v>1212</v>
      </c>
      <c r="E714" s="66" t="str">
        <f>CONCATENATE(Tabela132[[#This Row],[TRAMITE_SETOR]],"_Atualiz")</f>
        <v>CPL_Atualiz</v>
      </c>
      <c r="F714" s="35" t="s">
        <v>914</v>
      </c>
      <c r="G714" s="35"/>
      <c r="H714" s="36">
        <v>41598.834722222222</v>
      </c>
      <c r="I714" s="36">
        <v>41600.863888888889</v>
      </c>
      <c r="J714" s="1" t="s">
        <v>477</v>
      </c>
      <c r="K714" s="37">
        <f t="shared" si="22"/>
        <v>2.0291666666671517</v>
      </c>
      <c r="L714" s="38">
        <f t="shared" si="23"/>
        <v>2.0291666666671517</v>
      </c>
      <c r="M714" s="166">
        <f>NETWORKDAYS.INTL(DATE(YEAR(H714),MONTH(I714),DAY(H714)),DATE(YEAR(I714),MONTH(I714),DAY(I714)),1,LISTAFERIADOS!$B$2:$B$194)</f>
        <v>3</v>
      </c>
      <c r="N714" s="170" t="str">
        <f>CONCATENATE(HOUR(Tabela132[[#This Row],[DATA INICIO]]),":",MINUTE(Tabela132[[#This Row],[DATA INICIO]]))</f>
        <v>20:2</v>
      </c>
      <c r="P714"/>
    </row>
    <row r="715" spans="1:16" ht="25.5" customHeight="1" x14ac:dyDescent="0.25">
      <c r="A715" s="6" t="s">
        <v>278</v>
      </c>
      <c r="B715" s="33" t="s">
        <v>485</v>
      </c>
      <c r="C715" s="34" t="s">
        <v>270</v>
      </c>
      <c r="D715" s="66" t="s">
        <v>1213</v>
      </c>
      <c r="E715" s="66" t="str">
        <f>CONCATENATE(Tabela132[[#This Row],[TRAMITE_SETOR]],"_Atualiz")</f>
        <v>ASSDG_Atualiz</v>
      </c>
      <c r="F715" s="35" t="s">
        <v>915</v>
      </c>
      <c r="G715" s="35"/>
      <c r="H715" s="36">
        <v>41600.863888888889</v>
      </c>
      <c r="I715" s="36">
        <v>41606.802083333336</v>
      </c>
      <c r="J715" s="1" t="s">
        <v>218</v>
      </c>
      <c r="K715" s="37">
        <f t="shared" si="22"/>
        <v>5.9381944444467081</v>
      </c>
      <c r="L715" s="38">
        <f t="shared" si="23"/>
        <v>5.9381944444467081</v>
      </c>
      <c r="M715" s="166">
        <f>NETWORKDAYS.INTL(DATE(YEAR(H715),MONTH(I715),DAY(H715)),DATE(YEAR(I715),MONTH(I715),DAY(I715)),1,LISTAFERIADOS!$B$2:$B$194)</f>
        <v>5</v>
      </c>
      <c r="N715" s="170" t="str">
        <f>CONCATENATE(HOUR(Tabela132[[#This Row],[DATA INICIO]]),":",MINUTE(Tabela132[[#This Row],[DATA INICIO]]))</f>
        <v>20:44</v>
      </c>
      <c r="P715"/>
    </row>
    <row r="716" spans="1:16" ht="25.5" customHeight="1" x14ac:dyDescent="0.25">
      <c r="A716" s="6" t="s">
        <v>278</v>
      </c>
      <c r="B716" s="33" t="s">
        <v>485</v>
      </c>
      <c r="C716" s="34" t="s">
        <v>270</v>
      </c>
      <c r="D716" s="66" t="s">
        <v>1202</v>
      </c>
      <c r="E716" s="66" t="str">
        <f>CONCATENATE(Tabela132[[#This Row],[TRAMITE_SETOR]],"_Atualiz")</f>
        <v>DG_Atualiz</v>
      </c>
      <c r="F716" s="35" t="s">
        <v>905</v>
      </c>
      <c r="G716" s="35"/>
      <c r="H716" s="36">
        <v>41606.802083333336</v>
      </c>
      <c r="I716" s="36">
        <v>41606.84375</v>
      </c>
      <c r="J716" s="1" t="s">
        <v>478</v>
      </c>
      <c r="K716" s="37">
        <f t="shared" si="22"/>
        <v>4.1666666664241347E-2</v>
      </c>
      <c r="L716" s="38">
        <f t="shared" si="23"/>
        <v>4.1666666664241347E-2</v>
      </c>
      <c r="M716" s="166">
        <f>NETWORKDAYS.INTL(DATE(YEAR(H716),MONTH(I716),DAY(H716)),DATE(YEAR(I716),MONTH(I716),DAY(I716)),1,LISTAFERIADOS!$B$2:$B$194)</f>
        <v>1</v>
      </c>
      <c r="N716" s="170" t="str">
        <f>CONCATENATE(HOUR(Tabela132[[#This Row],[DATA INICIO]]),":",MINUTE(Tabela132[[#This Row],[DATA INICIO]]))</f>
        <v>19:15</v>
      </c>
      <c r="P716"/>
    </row>
    <row r="717" spans="1:16" ht="25.5" customHeight="1" x14ac:dyDescent="0.25">
      <c r="A717" s="6" t="s">
        <v>278</v>
      </c>
      <c r="B717" s="33" t="s">
        <v>485</v>
      </c>
      <c r="C717" s="34" t="s">
        <v>270</v>
      </c>
      <c r="D717" s="66" t="s">
        <v>1230</v>
      </c>
      <c r="E717" s="66" t="str">
        <f>CONCATENATE(Tabela132[[#This Row],[TRAMITE_SETOR]],"_Atualiz")</f>
        <v>SLIC_Atualiz</v>
      </c>
      <c r="F717" s="35" t="s">
        <v>927</v>
      </c>
      <c r="G717" s="35"/>
      <c r="H717" s="36">
        <v>41606.84375</v>
      </c>
      <c r="I717" s="36">
        <v>41607.679166666669</v>
      </c>
      <c r="J717" s="1" t="s">
        <v>479</v>
      </c>
      <c r="K717" s="37">
        <f t="shared" si="22"/>
        <v>0.83541666666860692</v>
      </c>
      <c r="L717" s="38">
        <f t="shared" si="23"/>
        <v>0.83541666666860692</v>
      </c>
      <c r="M717" s="166">
        <f>NETWORKDAYS.INTL(DATE(YEAR(H717),MONTH(I717),DAY(H717)),DATE(YEAR(I717),MONTH(I717),DAY(I717)),1,LISTAFERIADOS!$B$2:$B$194)</f>
        <v>2</v>
      </c>
      <c r="N717" s="170" t="str">
        <f>CONCATENATE(HOUR(Tabela132[[#This Row],[DATA INICIO]]),":",MINUTE(Tabela132[[#This Row],[DATA INICIO]]))</f>
        <v>20:15</v>
      </c>
      <c r="P717"/>
    </row>
    <row r="718" spans="1:16" ht="25.5" customHeight="1" x14ac:dyDescent="0.25">
      <c r="A718" s="6" t="s">
        <v>278</v>
      </c>
      <c r="B718" s="33" t="s">
        <v>485</v>
      </c>
      <c r="C718" s="34" t="s">
        <v>270</v>
      </c>
      <c r="D718" s="66" t="s">
        <v>1209</v>
      </c>
      <c r="E718" s="66" t="str">
        <f>CONCATENATE(Tabela132[[#This Row],[TRAMITE_SETOR]],"_Atualiz")</f>
        <v>CLC_Atualiz</v>
      </c>
      <c r="F718" s="35" t="s">
        <v>911</v>
      </c>
      <c r="G718" s="35"/>
      <c r="H718" s="36">
        <v>41607.679166666669</v>
      </c>
      <c r="I718" s="36">
        <v>41607.685416666667</v>
      </c>
      <c r="J718" s="1" t="s">
        <v>202</v>
      </c>
      <c r="K718" s="37">
        <f t="shared" si="22"/>
        <v>6.2499999985448085E-3</v>
      </c>
      <c r="L718" s="38">
        <f t="shared" si="23"/>
        <v>6.2499999985448085E-3</v>
      </c>
      <c r="M718" s="166">
        <f>NETWORKDAYS.INTL(DATE(YEAR(H718),MONTH(I718),DAY(H718)),DATE(YEAR(I718),MONTH(I718),DAY(I718)),1,LISTAFERIADOS!$B$2:$B$194)</f>
        <v>1</v>
      </c>
      <c r="N718" s="170" t="str">
        <f>CONCATENATE(HOUR(Tabela132[[#This Row],[DATA INICIO]]),":",MINUTE(Tabela132[[#This Row],[DATA INICIO]]))</f>
        <v>16:18</v>
      </c>
      <c r="P718"/>
    </row>
    <row r="719" spans="1:16" ht="25.5" customHeight="1" x14ac:dyDescent="0.25">
      <c r="A719" s="6" t="s">
        <v>278</v>
      </c>
      <c r="B719" s="33" t="s">
        <v>485</v>
      </c>
      <c r="C719" s="34" t="s">
        <v>270</v>
      </c>
      <c r="D719" s="66" t="s">
        <v>1230</v>
      </c>
      <c r="E719" s="66" t="str">
        <f>CONCATENATE(Tabela132[[#This Row],[TRAMITE_SETOR]],"_Atualiz")</f>
        <v>SLIC_Atualiz</v>
      </c>
      <c r="F719" s="35" t="s">
        <v>927</v>
      </c>
      <c r="G719" s="35"/>
      <c r="H719" s="36">
        <v>41607.685416666667</v>
      </c>
      <c r="I719" s="36">
        <v>41607.731249999997</v>
      </c>
      <c r="J719" s="1" t="s">
        <v>480</v>
      </c>
      <c r="K719" s="37">
        <f t="shared" si="22"/>
        <v>4.5833333329937886E-2</v>
      </c>
      <c r="L719" s="38">
        <f t="shared" si="23"/>
        <v>4.5833333329937886E-2</v>
      </c>
      <c r="M719" s="166">
        <f>NETWORKDAYS.INTL(DATE(YEAR(H719),MONTH(I719),DAY(H719)),DATE(YEAR(I719),MONTH(I719),DAY(I719)),1,LISTAFERIADOS!$B$2:$B$194)</f>
        <v>1</v>
      </c>
      <c r="N719" s="170" t="str">
        <f>CONCATENATE(HOUR(Tabela132[[#This Row],[DATA INICIO]]),":",MINUTE(Tabela132[[#This Row],[DATA INICIO]]))</f>
        <v>16:27</v>
      </c>
      <c r="P719"/>
    </row>
    <row r="720" spans="1:16" ht="25.5" customHeight="1" x14ac:dyDescent="0.25">
      <c r="A720" s="6" t="s">
        <v>278</v>
      </c>
      <c r="B720" s="33" t="s">
        <v>485</v>
      </c>
      <c r="C720" s="34" t="s">
        <v>270</v>
      </c>
      <c r="D720" s="66" t="s">
        <v>1206</v>
      </c>
      <c r="E720" s="66" t="str">
        <f>CONCATENATE(Tabela132[[#This Row],[TRAMITE_SETOR]],"_Atualiz")</f>
        <v>SPO_Atualiz</v>
      </c>
      <c r="F720" s="35" t="s">
        <v>908</v>
      </c>
      <c r="G720" s="35"/>
      <c r="H720" s="36">
        <v>41607.731249999997</v>
      </c>
      <c r="I720" s="36">
        <v>41607.780555555553</v>
      </c>
      <c r="J720" s="1" t="s">
        <v>481</v>
      </c>
      <c r="K720" s="37">
        <f t="shared" si="22"/>
        <v>4.9305555556202307E-2</v>
      </c>
      <c r="L720" s="38">
        <f t="shared" si="23"/>
        <v>4.9305555556202307E-2</v>
      </c>
      <c r="M720" s="166">
        <f>NETWORKDAYS.INTL(DATE(YEAR(H720),MONTH(I720),DAY(H720)),DATE(YEAR(I720),MONTH(I720),DAY(I720)),1,LISTAFERIADOS!$B$2:$B$194)</f>
        <v>1</v>
      </c>
      <c r="N720" s="170" t="str">
        <f>CONCATENATE(HOUR(Tabela132[[#This Row],[DATA INICIO]]),":",MINUTE(Tabela132[[#This Row],[DATA INICIO]]))</f>
        <v>17:33</v>
      </c>
      <c r="P720"/>
    </row>
    <row r="721" spans="1:16" ht="25.5" customHeight="1" x14ac:dyDescent="0.25">
      <c r="A721" s="6" t="s">
        <v>278</v>
      </c>
      <c r="B721" s="33" t="s">
        <v>485</v>
      </c>
      <c r="C721" s="34" t="s">
        <v>270</v>
      </c>
      <c r="D721" s="66" t="s">
        <v>1207</v>
      </c>
      <c r="E721" s="66" t="str">
        <f>CONCATENATE(Tabela132[[#This Row],[TRAMITE_SETOR]],"_Atualiz")</f>
        <v>CO_Atualiz</v>
      </c>
      <c r="F721" s="35" t="s">
        <v>909</v>
      </c>
      <c r="G721" s="35"/>
      <c r="H721" s="36">
        <v>41607.780555555553</v>
      </c>
      <c r="I721" s="36">
        <v>41607.794444444444</v>
      </c>
      <c r="J721" s="1" t="s">
        <v>27</v>
      </c>
      <c r="K721" s="37">
        <f t="shared" si="22"/>
        <v>1.3888888890505768E-2</v>
      </c>
      <c r="L721" s="38">
        <f t="shared" si="23"/>
        <v>1.3888888890505768E-2</v>
      </c>
      <c r="M721" s="166">
        <f>NETWORKDAYS.INTL(DATE(YEAR(H721),MONTH(I721),DAY(H721)),DATE(YEAR(I721),MONTH(I721),DAY(I721)),1,LISTAFERIADOS!$B$2:$B$194)</f>
        <v>1</v>
      </c>
      <c r="N721" s="170" t="str">
        <f>CONCATENATE(HOUR(Tabela132[[#This Row],[DATA INICIO]]),":",MINUTE(Tabela132[[#This Row],[DATA INICIO]]))</f>
        <v>18:44</v>
      </c>
      <c r="P721"/>
    </row>
    <row r="722" spans="1:16" ht="25.5" customHeight="1" x14ac:dyDescent="0.25">
      <c r="A722" s="6" t="s">
        <v>278</v>
      </c>
      <c r="B722" s="33" t="s">
        <v>485</v>
      </c>
      <c r="C722" s="34" t="s">
        <v>270</v>
      </c>
      <c r="D722" s="66" t="s">
        <v>1230</v>
      </c>
      <c r="E722" s="66" t="str">
        <f>CONCATENATE(Tabela132[[#This Row],[TRAMITE_SETOR]],"_Atualiz")</f>
        <v>SLIC_Atualiz</v>
      </c>
      <c r="F722" s="35" t="s">
        <v>927</v>
      </c>
      <c r="G722" s="35"/>
      <c r="H722" s="36">
        <v>41607.794444444444</v>
      </c>
      <c r="I722" s="36">
        <v>41610.636805555558</v>
      </c>
      <c r="J722" s="1" t="s">
        <v>482</v>
      </c>
      <c r="K722" s="37">
        <f t="shared" si="22"/>
        <v>2.8423611111138598</v>
      </c>
      <c r="L722" s="38">
        <f t="shared" si="23"/>
        <v>2.8423611111138598</v>
      </c>
      <c r="M722" s="166">
        <f>NETWORKDAYS.INTL(DATE(YEAR(H722),MONTH(I722),DAY(H722)),DATE(YEAR(I722),MONTH(I722),DAY(I722)),1,LISTAFERIADOS!$B$2:$B$194)</f>
        <v>-13</v>
      </c>
      <c r="N722" s="170" t="str">
        <f>CONCATENATE(HOUR(Tabela132[[#This Row],[DATA INICIO]]),":",MINUTE(Tabela132[[#This Row],[DATA INICIO]]))</f>
        <v>19:4</v>
      </c>
      <c r="P722"/>
    </row>
    <row r="723" spans="1:16" ht="25.5" customHeight="1" x14ac:dyDescent="0.25">
      <c r="A723" s="6" t="s">
        <v>278</v>
      </c>
      <c r="B723" s="33" t="s">
        <v>485</v>
      </c>
      <c r="C723" s="34" t="s">
        <v>270</v>
      </c>
      <c r="D723" s="66" t="s">
        <v>1212</v>
      </c>
      <c r="E723" s="66" t="str">
        <f>CONCATENATE(Tabela132[[#This Row],[TRAMITE_SETOR]],"_Atualiz")</f>
        <v>CPL_Atualiz</v>
      </c>
      <c r="F723" s="35" t="s">
        <v>914</v>
      </c>
      <c r="G723" s="35"/>
      <c r="H723" s="36">
        <v>41610.636805555558</v>
      </c>
      <c r="I723" s="36">
        <v>41610.644444444442</v>
      </c>
      <c r="J723" s="1" t="s">
        <v>483</v>
      </c>
      <c r="K723" s="37">
        <f t="shared" si="22"/>
        <v>7.6388888846850023E-3</v>
      </c>
      <c r="L723" s="38">
        <f t="shared" si="23"/>
        <v>7.6388888846850023E-3</v>
      </c>
      <c r="M723" s="166">
        <f>NETWORKDAYS.INTL(DATE(YEAR(H723),MONTH(I723),DAY(H723)),DATE(YEAR(I723),MONTH(I723),DAY(I723)),1,LISTAFERIADOS!$B$2:$B$194)</f>
        <v>1</v>
      </c>
      <c r="N723" s="170" t="str">
        <f>CONCATENATE(HOUR(Tabela132[[#This Row],[DATA INICIO]]),":",MINUTE(Tabela132[[#This Row],[DATA INICIO]]))</f>
        <v>15:17</v>
      </c>
      <c r="P723"/>
    </row>
    <row r="724" spans="1:16" ht="25.5" customHeight="1" x14ac:dyDescent="0.25">
      <c r="A724" s="6" t="s">
        <v>278</v>
      </c>
      <c r="B724" s="33" t="s">
        <v>485</v>
      </c>
      <c r="C724" s="34" t="s">
        <v>270</v>
      </c>
      <c r="D724" s="66" t="s">
        <v>1230</v>
      </c>
      <c r="E724" s="66" t="str">
        <f>CONCATENATE(Tabela132[[#This Row],[TRAMITE_SETOR]],"_Atualiz")</f>
        <v>SLIC_Atualiz</v>
      </c>
      <c r="F724" s="35" t="s">
        <v>927</v>
      </c>
      <c r="G724" s="35"/>
      <c r="H724" s="36">
        <v>41610.644444444442</v>
      </c>
      <c r="I724" s="36">
        <v>41612.537499999999</v>
      </c>
      <c r="J724" s="1" t="s">
        <v>180</v>
      </c>
      <c r="K724" s="37">
        <f t="shared" si="22"/>
        <v>1.8930555555562023</v>
      </c>
      <c r="L724" s="38">
        <f t="shared" si="23"/>
        <v>1.8930555555562023</v>
      </c>
      <c r="M724" s="166">
        <f>NETWORKDAYS.INTL(DATE(YEAR(H724),MONTH(I724),DAY(H724)),DATE(YEAR(I724),MONTH(I724),DAY(I724)),1,LISTAFERIADOS!$B$2:$B$194)</f>
        <v>3</v>
      </c>
      <c r="N724" s="170" t="str">
        <f>CONCATENATE(HOUR(Tabela132[[#This Row],[DATA INICIO]]),":",MINUTE(Tabela132[[#This Row],[DATA INICIO]]))</f>
        <v>15:28</v>
      </c>
      <c r="P724"/>
    </row>
    <row r="725" spans="1:16" ht="25.5" customHeight="1" x14ac:dyDescent="0.25">
      <c r="A725" s="6" t="s">
        <v>278</v>
      </c>
      <c r="B725" s="33" t="s">
        <v>485</v>
      </c>
      <c r="C725" s="34" t="s">
        <v>270</v>
      </c>
      <c r="D725" s="66" t="s">
        <v>1212</v>
      </c>
      <c r="E725" s="66" t="str">
        <f>CONCATENATE(Tabela132[[#This Row],[TRAMITE_SETOR]],"_Atualiz")</f>
        <v>CPL_Atualiz</v>
      </c>
      <c r="F725" s="35" t="s">
        <v>914</v>
      </c>
      <c r="G725" s="35"/>
      <c r="H725" s="36">
        <v>41612.537499999999</v>
      </c>
      <c r="I725" s="36">
        <v>41634.60833333333</v>
      </c>
      <c r="J725" s="1" t="s">
        <v>484</v>
      </c>
      <c r="K725" s="37">
        <f t="shared" si="22"/>
        <v>22.070833333331393</v>
      </c>
      <c r="L725" s="38">
        <f t="shared" si="23"/>
        <v>22.070833333331393</v>
      </c>
      <c r="M725" s="166">
        <f>NETWORKDAYS.INTL(DATE(YEAR(H725),MONTH(I725),DAY(H725)),DATE(YEAR(I725),MONTH(I725),DAY(I725)),1,LISTAFERIADOS!$B$2:$B$194)</f>
        <v>11</v>
      </c>
      <c r="N725" s="170" t="str">
        <f>CONCATENATE(HOUR(Tabela132[[#This Row],[DATA INICIO]]),":",MINUTE(Tabela132[[#This Row],[DATA INICIO]]))</f>
        <v>12:54</v>
      </c>
      <c r="P725"/>
    </row>
    <row r="726" spans="1:16" ht="25.5" customHeight="1" x14ac:dyDescent="0.25">
      <c r="A726" s="6" t="s">
        <v>278</v>
      </c>
      <c r="B726" s="33" t="s">
        <v>485</v>
      </c>
      <c r="C726" s="34" t="s">
        <v>270</v>
      </c>
      <c r="D726" s="66" t="s">
        <v>1213</v>
      </c>
      <c r="E726" s="66" t="str">
        <f>CONCATENATE(Tabela132[[#This Row],[TRAMITE_SETOR]],"_Atualiz")</f>
        <v>ASSDG_Atualiz</v>
      </c>
      <c r="F726" s="35" t="s">
        <v>915</v>
      </c>
      <c r="G726" s="35"/>
      <c r="H726" s="36">
        <v>41634.60833333333</v>
      </c>
      <c r="I726" s="36">
        <v>41634.64166666667</v>
      </c>
      <c r="J726" s="1" t="s">
        <v>391</v>
      </c>
      <c r="K726" s="37">
        <f t="shared" si="22"/>
        <v>3.3333333340124227E-2</v>
      </c>
      <c r="L726" s="38">
        <f t="shared" si="23"/>
        <v>3.3333333340124227E-2</v>
      </c>
      <c r="M726" s="166">
        <f>NETWORKDAYS.INTL(DATE(YEAR(H726),MONTH(I726),DAY(H726)),DATE(YEAR(I726),MONTH(I726),DAY(I726)),1,LISTAFERIADOS!$B$2:$B$194)</f>
        <v>0</v>
      </c>
      <c r="N726" s="170" t="str">
        <f>CONCATENATE(HOUR(Tabela132[[#This Row],[DATA INICIO]]),":",MINUTE(Tabela132[[#This Row],[DATA INICIO]]))</f>
        <v>14:36</v>
      </c>
      <c r="P726"/>
    </row>
    <row r="727" spans="1:16" ht="25.5" customHeight="1" x14ac:dyDescent="0.25">
      <c r="A727" s="6" t="s">
        <v>278</v>
      </c>
      <c r="B727" s="33" t="s">
        <v>501</v>
      </c>
      <c r="C727" s="34" t="s">
        <v>8</v>
      </c>
      <c r="D727" s="66" t="s">
        <v>1245</v>
      </c>
      <c r="E727" s="66" t="str">
        <f>CONCATENATE(Tabela132[[#This Row],[TRAMITE_SETOR]],"_Atualiz")</f>
        <v>SMIC_Atualiz</v>
      </c>
      <c r="F727" s="35" t="s">
        <v>891</v>
      </c>
      <c r="G727" s="90" t="s">
        <v>1105</v>
      </c>
      <c r="H727" s="36">
        <v>41548.62222222222</v>
      </c>
      <c r="I727" s="36">
        <v>41575.62222222222</v>
      </c>
      <c r="J727" s="1" t="s">
        <v>7</v>
      </c>
      <c r="K727" s="37">
        <f t="shared" si="22"/>
        <v>27</v>
      </c>
      <c r="L727" s="38">
        <f t="shared" si="23"/>
        <v>27</v>
      </c>
      <c r="M727" s="166">
        <f>NETWORKDAYS.INTL(DATE(YEAR(H727),MONTH(I727),DAY(H727)),DATE(YEAR(I727),MONTH(I727),DAY(I727)),1,LISTAFERIADOS!$B$2:$B$194)</f>
        <v>20</v>
      </c>
      <c r="N727" s="170" t="str">
        <f>CONCATENATE(HOUR(Tabela132[[#This Row],[DATA INICIO]]),":",MINUTE(Tabela132[[#This Row],[DATA INICIO]]))</f>
        <v>14:56</v>
      </c>
      <c r="P727"/>
    </row>
    <row r="728" spans="1:16" ht="25.5" customHeight="1" x14ac:dyDescent="0.25">
      <c r="A728" s="6" t="s">
        <v>278</v>
      </c>
      <c r="B728" s="33" t="s">
        <v>501</v>
      </c>
      <c r="C728" s="34" t="s">
        <v>8</v>
      </c>
      <c r="D728" s="66" t="s">
        <v>1204</v>
      </c>
      <c r="E728" s="66" t="str">
        <f>CONCATENATE(Tabela132[[#This Row],[TRAMITE_SETOR]],"_Atualiz")</f>
        <v>CIP_Atualiz</v>
      </c>
      <c r="F728" s="35" t="s">
        <v>884</v>
      </c>
      <c r="G728" s="90" t="s">
        <v>1105</v>
      </c>
      <c r="H728" s="36">
        <v>41575.62222222222</v>
      </c>
      <c r="I728" s="36">
        <v>41575.699999999997</v>
      </c>
      <c r="J728" s="1" t="s">
        <v>408</v>
      </c>
      <c r="K728" s="37">
        <f t="shared" si="22"/>
        <v>7.7777777776645962E-2</v>
      </c>
      <c r="L728" s="38">
        <f t="shared" si="23"/>
        <v>7.7777777776645962E-2</v>
      </c>
      <c r="M728" s="166">
        <f>NETWORKDAYS.INTL(DATE(YEAR(H728),MONTH(I728),DAY(H728)),DATE(YEAR(I728),MONTH(I728),DAY(I728)),1,LISTAFERIADOS!$B$2:$B$194)</f>
        <v>1</v>
      </c>
      <c r="N728" s="170" t="str">
        <f>CONCATENATE(HOUR(Tabela132[[#This Row],[DATA INICIO]]),":",MINUTE(Tabela132[[#This Row],[DATA INICIO]]))</f>
        <v>14:56</v>
      </c>
      <c r="P728"/>
    </row>
    <row r="729" spans="1:16" ht="25.5" customHeight="1" x14ac:dyDescent="0.25">
      <c r="A729" s="6" t="s">
        <v>278</v>
      </c>
      <c r="B729" s="33" t="s">
        <v>501</v>
      </c>
      <c r="C729" s="34" t="s">
        <v>8</v>
      </c>
      <c r="D729" s="66" t="s">
        <v>1205</v>
      </c>
      <c r="E729" s="66" t="str">
        <f>CONCATENATE(Tabela132[[#This Row],[TRAMITE_SETOR]],"_Atualiz")</f>
        <v>SECADM_Atualiz</v>
      </c>
      <c r="F729" s="35" t="s">
        <v>907</v>
      </c>
      <c r="G729" s="35"/>
      <c r="H729" s="36">
        <v>41575.699999999997</v>
      </c>
      <c r="I729" s="36">
        <v>41576.723611111112</v>
      </c>
      <c r="J729" s="1" t="s">
        <v>486</v>
      </c>
      <c r="K729" s="37">
        <f t="shared" si="22"/>
        <v>1.023611111115315</v>
      </c>
      <c r="L729" s="38">
        <f t="shared" si="23"/>
        <v>1.023611111115315</v>
      </c>
      <c r="M729" s="166">
        <f>NETWORKDAYS.INTL(DATE(YEAR(H729),MONTH(I729),DAY(H729)),DATE(YEAR(I729),MONTH(I729),DAY(I729)),1,LISTAFERIADOS!$B$2:$B$194)</f>
        <v>2</v>
      </c>
      <c r="N729" s="170" t="str">
        <f>CONCATENATE(HOUR(Tabela132[[#This Row],[DATA INICIO]]),":",MINUTE(Tabela132[[#This Row],[DATA INICIO]]))</f>
        <v>16:48</v>
      </c>
      <c r="P729"/>
    </row>
    <row r="730" spans="1:16" ht="25.5" customHeight="1" x14ac:dyDescent="0.25">
      <c r="A730" s="6" t="s">
        <v>278</v>
      </c>
      <c r="B730" s="33" t="s">
        <v>501</v>
      </c>
      <c r="C730" s="34" t="s">
        <v>8</v>
      </c>
      <c r="D730" s="66" t="s">
        <v>1202</v>
      </c>
      <c r="E730" s="66" t="str">
        <f>CONCATENATE(Tabela132[[#This Row],[TRAMITE_SETOR]],"_Atualiz")</f>
        <v>DG_Atualiz</v>
      </c>
      <c r="F730" s="35" t="s">
        <v>905</v>
      </c>
      <c r="G730" s="35"/>
      <c r="H730" s="36">
        <v>41576.723611111112</v>
      </c>
      <c r="I730" s="36">
        <v>41576.772222222222</v>
      </c>
      <c r="J730" s="1" t="s">
        <v>487</v>
      </c>
      <c r="K730" s="37">
        <f t="shared" si="22"/>
        <v>4.8611111109494232E-2</v>
      </c>
      <c r="L730" s="38">
        <f t="shared" si="23"/>
        <v>4.8611111109494232E-2</v>
      </c>
      <c r="M730" s="166">
        <f>NETWORKDAYS.INTL(DATE(YEAR(H730),MONTH(I730),DAY(H730)),DATE(YEAR(I730),MONTH(I730),DAY(I730)),1,LISTAFERIADOS!$B$2:$B$194)</f>
        <v>1</v>
      </c>
      <c r="N730" s="170" t="str">
        <f>CONCATENATE(HOUR(Tabela132[[#This Row],[DATA INICIO]]),":",MINUTE(Tabela132[[#This Row],[DATA INICIO]]))</f>
        <v>17:22</v>
      </c>
      <c r="P730"/>
    </row>
    <row r="731" spans="1:16" ht="25.5" customHeight="1" x14ac:dyDescent="0.25">
      <c r="A731" s="6" t="s">
        <v>278</v>
      </c>
      <c r="B731" s="33" t="s">
        <v>501</v>
      </c>
      <c r="C731" s="34" t="s">
        <v>8</v>
      </c>
      <c r="D731" s="66" t="s">
        <v>1206</v>
      </c>
      <c r="E731" s="66" t="str">
        <f>CONCATENATE(Tabela132[[#This Row],[TRAMITE_SETOR]],"_Atualiz")</f>
        <v>SPO_Atualiz</v>
      </c>
      <c r="F731" s="35" t="s">
        <v>908</v>
      </c>
      <c r="G731" s="35"/>
      <c r="H731" s="36">
        <v>41576.772222222222</v>
      </c>
      <c r="I731" s="36">
        <v>41577.617361111108</v>
      </c>
      <c r="J731" s="1" t="s">
        <v>488</v>
      </c>
      <c r="K731" s="37">
        <f t="shared" si="22"/>
        <v>0.84513888888614019</v>
      </c>
      <c r="L731" s="38">
        <f t="shared" si="23"/>
        <v>0.84513888888614019</v>
      </c>
      <c r="M731" s="166">
        <f>NETWORKDAYS.INTL(DATE(YEAR(H731),MONTH(I731),DAY(H731)),DATE(YEAR(I731),MONTH(I731),DAY(I731)),1,LISTAFERIADOS!$B$2:$B$194)</f>
        <v>2</v>
      </c>
      <c r="N731" s="170" t="str">
        <f>CONCATENATE(HOUR(Tabela132[[#This Row],[DATA INICIO]]),":",MINUTE(Tabela132[[#This Row],[DATA INICIO]]))</f>
        <v>18:32</v>
      </c>
      <c r="P731"/>
    </row>
    <row r="732" spans="1:16" ht="25.5" customHeight="1" x14ac:dyDescent="0.25">
      <c r="A732" s="6" t="s">
        <v>278</v>
      </c>
      <c r="B732" s="33" t="s">
        <v>501</v>
      </c>
      <c r="C732" s="34" t="s">
        <v>8</v>
      </c>
      <c r="D732" s="66" t="s">
        <v>1207</v>
      </c>
      <c r="E732" s="66" t="str">
        <f>CONCATENATE(Tabela132[[#This Row],[TRAMITE_SETOR]],"_Atualiz")</f>
        <v>CO_Atualiz</v>
      </c>
      <c r="F732" s="35" t="s">
        <v>909</v>
      </c>
      <c r="G732" s="35"/>
      <c r="H732" s="36">
        <v>41577.617361111108</v>
      </c>
      <c r="I732" s="36">
        <v>41577.625694444447</v>
      </c>
      <c r="J732" s="1" t="s">
        <v>378</v>
      </c>
      <c r="K732" s="37">
        <f t="shared" si="22"/>
        <v>8.3333333386690356E-3</v>
      </c>
      <c r="L732" s="38">
        <f t="shared" si="23"/>
        <v>8.3333333386690356E-3</v>
      </c>
      <c r="M732" s="166">
        <f>NETWORKDAYS.INTL(DATE(YEAR(H732),MONTH(I732),DAY(H732)),DATE(YEAR(I732),MONTH(I732),DAY(I732)),1,LISTAFERIADOS!$B$2:$B$194)</f>
        <v>1</v>
      </c>
      <c r="N732" s="170" t="str">
        <f>CONCATENATE(HOUR(Tabela132[[#This Row],[DATA INICIO]]),":",MINUTE(Tabela132[[#This Row],[DATA INICIO]]))</f>
        <v>14:49</v>
      </c>
      <c r="P732"/>
    </row>
    <row r="733" spans="1:16" ht="25.5" customHeight="1" x14ac:dyDescent="0.25">
      <c r="A733" s="6" t="s">
        <v>278</v>
      </c>
      <c r="B733" s="33" t="s">
        <v>501</v>
      </c>
      <c r="C733" s="34" t="s">
        <v>8</v>
      </c>
      <c r="D733" s="66" t="s">
        <v>1208</v>
      </c>
      <c r="E733" s="66" t="str">
        <f>CONCATENATE(Tabela132[[#This Row],[TRAMITE_SETOR]],"_Atualiz")</f>
        <v>SECOFC_Atualiz</v>
      </c>
      <c r="F733" s="35" t="s">
        <v>910</v>
      </c>
      <c r="G733" s="35"/>
      <c r="H733" s="36">
        <v>41577.625694444447</v>
      </c>
      <c r="I733" s="36">
        <v>41577.665277777778</v>
      </c>
      <c r="J733" s="1" t="s">
        <v>20</v>
      </c>
      <c r="K733" s="37">
        <f t="shared" si="22"/>
        <v>3.9583333331393078E-2</v>
      </c>
      <c r="L733" s="38">
        <f t="shared" si="23"/>
        <v>3.9583333331393078E-2</v>
      </c>
      <c r="M733" s="166">
        <f>NETWORKDAYS.INTL(DATE(YEAR(H733),MONTH(I733),DAY(H733)),DATE(YEAR(I733),MONTH(I733),DAY(I733)),1,LISTAFERIADOS!$B$2:$B$194)</f>
        <v>1</v>
      </c>
      <c r="N733" s="170" t="str">
        <f>CONCATENATE(HOUR(Tabela132[[#This Row],[DATA INICIO]]),":",MINUTE(Tabela132[[#This Row],[DATA INICIO]]))</f>
        <v>15:1</v>
      </c>
      <c r="P733"/>
    </row>
    <row r="734" spans="1:16" ht="25.5" customHeight="1" x14ac:dyDescent="0.25">
      <c r="A734" s="6" t="s">
        <v>278</v>
      </c>
      <c r="B734" s="33" t="s">
        <v>501</v>
      </c>
      <c r="C734" s="34" t="s">
        <v>8</v>
      </c>
      <c r="D734" s="66" t="s">
        <v>1209</v>
      </c>
      <c r="E734" s="66" t="str">
        <f>CONCATENATE(Tabela132[[#This Row],[TRAMITE_SETOR]],"_Atualiz")</f>
        <v>CLC_Atualiz</v>
      </c>
      <c r="F734" s="35" t="s">
        <v>911</v>
      </c>
      <c r="G734" s="35"/>
      <c r="H734" s="36">
        <v>41577.665277777778</v>
      </c>
      <c r="I734" s="36">
        <v>41577.75</v>
      </c>
      <c r="J734" s="1" t="s">
        <v>138</v>
      </c>
      <c r="K734" s="37">
        <f t="shared" si="22"/>
        <v>8.4722222221898846E-2</v>
      </c>
      <c r="L734" s="38">
        <f t="shared" si="23"/>
        <v>8.4722222221898846E-2</v>
      </c>
      <c r="M734" s="166">
        <f>NETWORKDAYS.INTL(DATE(YEAR(H734),MONTH(I734),DAY(H734)),DATE(YEAR(I734),MONTH(I734),DAY(I734)),1,LISTAFERIADOS!$B$2:$B$194)</f>
        <v>1</v>
      </c>
      <c r="N734" s="170" t="str">
        <f>CONCATENATE(HOUR(Tabela132[[#This Row],[DATA INICIO]]),":",MINUTE(Tabela132[[#This Row],[DATA INICIO]]))</f>
        <v>15:58</v>
      </c>
      <c r="P734"/>
    </row>
    <row r="735" spans="1:16" ht="25.5" customHeight="1" x14ac:dyDescent="0.25">
      <c r="A735" s="6" t="s">
        <v>278</v>
      </c>
      <c r="B735" s="33" t="s">
        <v>501</v>
      </c>
      <c r="C735" s="34" t="s">
        <v>8</v>
      </c>
      <c r="D735" s="66" t="s">
        <v>1210</v>
      </c>
      <c r="E735" s="66" t="str">
        <f>CONCATENATE(Tabela132[[#This Row],[TRAMITE_SETOR]],"_Atualiz")</f>
        <v>SC_Atualiz</v>
      </c>
      <c r="F735" s="35" t="s">
        <v>912</v>
      </c>
      <c r="G735" s="35"/>
      <c r="H735" s="36">
        <v>41577.75</v>
      </c>
      <c r="I735" s="36">
        <v>41597.629166666666</v>
      </c>
      <c r="J735" s="1" t="s">
        <v>489</v>
      </c>
      <c r="K735" s="37">
        <f t="shared" si="22"/>
        <v>19.879166666665697</v>
      </c>
      <c r="L735" s="38">
        <f t="shared" si="23"/>
        <v>19.879166666665697</v>
      </c>
      <c r="M735" s="166">
        <f>NETWORKDAYS.INTL(DATE(YEAR(H735),MONTH(I735),DAY(H735)),DATE(YEAR(I735),MONTH(I735),DAY(I735)),1,LISTAFERIADOS!$B$2:$B$194)</f>
        <v>-9</v>
      </c>
      <c r="N735" s="170" t="str">
        <f>CONCATENATE(HOUR(Tabela132[[#This Row],[DATA INICIO]]),":",MINUTE(Tabela132[[#This Row],[DATA INICIO]]))</f>
        <v>18:0</v>
      </c>
      <c r="P735"/>
    </row>
    <row r="736" spans="1:16" ht="25.5" customHeight="1" x14ac:dyDescent="0.25">
      <c r="A736" s="6" t="s">
        <v>278</v>
      </c>
      <c r="B736" s="33" t="s">
        <v>501</v>
      </c>
      <c r="C736" s="34" t="s">
        <v>8</v>
      </c>
      <c r="D736" s="66" t="s">
        <v>1209</v>
      </c>
      <c r="E736" s="66" t="str">
        <f>CONCATENATE(Tabela132[[#This Row],[TRAMITE_SETOR]],"_Atualiz")</f>
        <v>CLC_Atualiz</v>
      </c>
      <c r="F736" s="35" t="s">
        <v>911</v>
      </c>
      <c r="G736" s="35"/>
      <c r="H736" s="36">
        <v>41597.629166666666</v>
      </c>
      <c r="I736" s="36">
        <v>41597.755555555559</v>
      </c>
      <c r="J736" s="1" t="s">
        <v>490</v>
      </c>
      <c r="K736" s="37">
        <f t="shared" si="22"/>
        <v>0.12638888889341615</v>
      </c>
      <c r="L736" s="38">
        <f t="shared" si="23"/>
        <v>0.12638888889341615</v>
      </c>
      <c r="M736" s="166">
        <f>NETWORKDAYS.INTL(DATE(YEAR(H736),MONTH(I736),DAY(H736)),DATE(YEAR(I736),MONTH(I736),DAY(I736)),1,LISTAFERIADOS!$B$2:$B$194)</f>
        <v>1</v>
      </c>
      <c r="N736" s="170" t="str">
        <f>CONCATENATE(HOUR(Tabela132[[#This Row],[DATA INICIO]]),":",MINUTE(Tabela132[[#This Row],[DATA INICIO]]))</f>
        <v>15:6</v>
      </c>
      <c r="P736"/>
    </row>
    <row r="737" spans="1:16" ht="25.5" customHeight="1" x14ac:dyDescent="0.25">
      <c r="A737" s="6" t="s">
        <v>278</v>
      </c>
      <c r="B737" s="33" t="s">
        <v>501</v>
      </c>
      <c r="C737" s="34" t="s">
        <v>8</v>
      </c>
      <c r="D737" s="66" t="s">
        <v>1205</v>
      </c>
      <c r="E737" s="66" t="str">
        <f>CONCATENATE(Tabela132[[#This Row],[TRAMITE_SETOR]],"_Atualiz")</f>
        <v>SECADM_Atualiz</v>
      </c>
      <c r="F737" s="35" t="s">
        <v>907</v>
      </c>
      <c r="G737" s="35"/>
      <c r="H737" s="36">
        <v>41597.755555555559</v>
      </c>
      <c r="I737" s="36">
        <v>41598.835416666669</v>
      </c>
      <c r="J737" s="1" t="s">
        <v>491</v>
      </c>
      <c r="K737" s="37">
        <f t="shared" si="22"/>
        <v>1.0798611111094942</v>
      </c>
      <c r="L737" s="38">
        <f t="shared" si="23"/>
        <v>1.0798611111094942</v>
      </c>
      <c r="M737" s="166">
        <f>NETWORKDAYS.INTL(DATE(YEAR(H737),MONTH(I737),DAY(H737)),DATE(YEAR(I737),MONTH(I737),DAY(I737)),1,LISTAFERIADOS!$B$2:$B$194)</f>
        <v>2</v>
      </c>
      <c r="N737" s="170" t="str">
        <f>CONCATENATE(HOUR(Tabela132[[#This Row],[DATA INICIO]]),":",MINUTE(Tabela132[[#This Row],[DATA INICIO]]))</f>
        <v>18:8</v>
      </c>
      <c r="P737"/>
    </row>
    <row r="738" spans="1:16" ht="25.5" customHeight="1" x14ac:dyDescent="0.25">
      <c r="A738" s="6" t="s">
        <v>278</v>
      </c>
      <c r="B738" s="33" t="s">
        <v>501</v>
      </c>
      <c r="C738" s="34" t="s">
        <v>8</v>
      </c>
      <c r="D738" s="66" t="s">
        <v>1209</v>
      </c>
      <c r="E738" s="66" t="str">
        <f>CONCATENATE(Tabela132[[#This Row],[TRAMITE_SETOR]],"_Atualiz")</f>
        <v>CLC_Atualiz</v>
      </c>
      <c r="F738" s="35" t="s">
        <v>911</v>
      </c>
      <c r="G738" s="35"/>
      <c r="H738" s="36">
        <v>41598.835416666669</v>
      </c>
      <c r="I738" s="36">
        <v>41599.665972222225</v>
      </c>
      <c r="J738" s="1" t="s">
        <v>492</v>
      </c>
      <c r="K738" s="37">
        <f t="shared" si="22"/>
        <v>0.83055555555620231</v>
      </c>
      <c r="L738" s="38">
        <f t="shared" si="23"/>
        <v>0.83055555555620231</v>
      </c>
      <c r="M738" s="166">
        <f>NETWORKDAYS.INTL(DATE(YEAR(H738),MONTH(I738),DAY(H738)),DATE(YEAR(I738),MONTH(I738),DAY(I738)),1,LISTAFERIADOS!$B$2:$B$194)</f>
        <v>2</v>
      </c>
      <c r="N738" s="170" t="str">
        <f>CONCATENATE(HOUR(Tabela132[[#This Row],[DATA INICIO]]),":",MINUTE(Tabela132[[#This Row],[DATA INICIO]]))</f>
        <v>20:3</v>
      </c>
      <c r="P738"/>
    </row>
    <row r="739" spans="1:16" ht="25.5" customHeight="1" x14ac:dyDescent="0.25">
      <c r="A739" s="6" t="s">
        <v>278</v>
      </c>
      <c r="B739" s="33" t="s">
        <v>501</v>
      </c>
      <c r="C739" s="34" t="s">
        <v>8</v>
      </c>
      <c r="D739" s="66" t="s">
        <v>1230</v>
      </c>
      <c r="E739" s="66" t="str">
        <f>CONCATENATE(Tabela132[[#This Row],[TRAMITE_SETOR]],"_Atualiz")</f>
        <v>SLIC_Atualiz</v>
      </c>
      <c r="F739" s="35" t="s">
        <v>927</v>
      </c>
      <c r="G739" s="35"/>
      <c r="H739" s="36">
        <v>41599.665972222225</v>
      </c>
      <c r="I739" s="36">
        <v>41605.586111111108</v>
      </c>
      <c r="J739" s="1" t="s">
        <v>288</v>
      </c>
      <c r="K739" s="37">
        <f t="shared" si="22"/>
        <v>5.9201388888832298</v>
      </c>
      <c r="L739" s="38">
        <f t="shared" si="23"/>
        <v>5.9201388888832298</v>
      </c>
      <c r="M739" s="166">
        <f>NETWORKDAYS.INTL(DATE(YEAR(H739),MONTH(I739),DAY(H739)),DATE(YEAR(I739),MONTH(I739),DAY(I739)),1,LISTAFERIADOS!$B$2:$B$194)</f>
        <v>5</v>
      </c>
      <c r="N739" s="170" t="str">
        <f>CONCATENATE(HOUR(Tabela132[[#This Row],[DATA INICIO]]),":",MINUTE(Tabela132[[#This Row],[DATA INICIO]]))</f>
        <v>15:59</v>
      </c>
      <c r="P739"/>
    </row>
    <row r="740" spans="1:16" ht="25.5" customHeight="1" x14ac:dyDescent="0.25">
      <c r="A740" s="6" t="s">
        <v>278</v>
      </c>
      <c r="B740" s="33" t="s">
        <v>501</v>
      </c>
      <c r="C740" s="34" t="s">
        <v>8</v>
      </c>
      <c r="D740" s="66" t="s">
        <v>1209</v>
      </c>
      <c r="E740" s="66" t="str">
        <f>CONCATENATE(Tabela132[[#This Row],[TRAMITE_SETOR]],"_Atualiz")</f>
        <v>CLC_Atualiz</v>
      </c>
      <c r="F740" s="35" t="s">
        <v>911</v>
      </c>
      <c r="G740" s="35"/>
      <c r="H740" s="36">
        <v>41605.586111111108</v>
      </c>
      <c r="I740" s="36">
        <v>41605.719444444447</v>
      </c>
      <c r="J740" s="1" t="s">
        <v>386</v>
      </c>
      <c r="K740" s="37">
        <f t="shared" si="22"/>
        <v>0.13333333333866904</v>
      </c>
      <c r="L740" s="38">
        <f t="shared" si="23"/>
        <v>0.13333333333866904</v>
      </c>
      <c r="M740" s="166">
        <f>NETWORKDAYS.INTL(DATE(YEAR(H740),MONTH(I740),DAY(H740)),DATE(YEAR(I740),MONTH(I740),DAY(I740)),1,LISTAFERIADOS!$B$2:$B$194)</f>
        <v>1</v>
      </c>
      <c r="N740" s="170" t="str">
        <f>CONCATENATE(HOUR(Tabela132[[#This Row],[DATA INICIO]]),":",MINUTE(Tabela132[[#This Row],[DATA INICIO]]))</f>
        <v>14:4</v>
      </c>
      <c r="P740"/>
    </row>
    <row r="741" spans="1:16" ht="25.5" customHeight="1" x14ac:dyDescent="0.25">
      <c r="A741" s="6" t="s">
        <v>278</v>
      </c>
      <c r="B741" s="33" t="s">
        <v>501</v>
      </c>
      <c r="C741" s="34" t="s">
        <v>8</v>
      </c>
      <c r="D741" s="66" t="s">
        <v>1205</v>
      </c>
      <c r="E741" s="66" t="str">
        <f>CONCATENATE(Tabela132[[#This Row],[TRAMITE_SETOR]],"_Atualiz")</f>
        <v>SECADM_Atualiz</v>
      </c>
      <c r="F741" s="35" t="s">
        <v>907</v>
      </c>
      <c r="G741" s="35"/>
      <c r="H741" s="36">
        <v>41605.719444444447</v>
      </c>
      <c r="I741" s="36">
        <v>41605.803472222222</v>
      </c>
      <c r="J741" s="1" t="s">
        <v>56</v>
      </c>
      <c r="K741" s="37">
        <f t="shared" si="22"/>
        <v>8.4027777775190771E-2</v>
      </c>
      <c r="L741" s="38">
        <f t="shared" si="23"/>
        <v>8.4027777775190771E-2</v>
      </c>
      <c r="M741" s="166">
        <f>NETWORKDAYS.INTL(DATE(YEAR(H741),MONTH(I741),DAY(H741)),DATE(YEAR(I741),MONTH(I741),DAY(I741)),1,LISTAFERIADOS!$B$2:$B$194)</f>
        <v>1</v>
      </c>
      <c r="N741" s="170" t="str">
        <f>CONCATENATE(HOUR(Tabela132[[#This Row],[DATA INICIO]]),":",MINUTE(Tabela132[[#This Row],[DATA INICIO]]))</f>
        <v>17:16</v>
      </c>
      <c r="P741"/>
    </row>
    <row r="742" spans="1:16" ht="25.5" customHeight="1" x14ac:dyDescent="0.25">
      <c r="A742" s="6" t="s">
        <v>278</v>
      </c>
      <c r="B742" s="33" t="s">
        <v>501</v>
      </c>
      <c r="C742" s="34" t="s">
        <v>8</v>
      </c>
      <c r="D742" s="66" t="s">
        <v>1212</v>
      </c>
      <c r="E742" s="66" t="str">
        <f>CONCATENATE(Tabela132[[#This Row],[TRAMITE_SETOR]],"_Atualiz")</f>
        <v>CPL_Atualiz</v>
      </c>
      <c r="F742" s="35" t="s">
        <v>914</v>
      </c>
      <c r="G742" s="35"/>
      <c r="H742" s="36">
        <v>41605.803472222222</v>
      </c>
      <c r="I742" s="36">
        <v>41607.769444444442</v>
      </c>
      <c r="J742" s="1" t="s">
        <v>493</v>
      </c>
      <c r="K742" s="37">
        <f t="shared" si="22"/>
        <v>1.9659722222204437</v>
      </c>
      <c r="L742" s="38">
        <f t="shared" si="23"/>
        <v>1.9659722222204437</v>
      </c>
      <c r="M742" s="166">
        <f>NETWORKDAYS.INTL(DATE(YEAR(H742),MONTH(I742),DAY(H742)),DATE(YEAR(I742),MONTH(I742),DAY(I742)),1,LISTAFERIADOS!$B$2:$B$194)</f>
        <v>3</v>
      </c>
      <c r="N742" s="170" t="str">
        <f>CONCATENATE(HOUR(Tabela132[[#This Row],[DATA INICIO]]),":",MINUTE(Tabela132[[#This Row],[DATA INICIO]]))</f>
        <v>19:17</v>
      </c>
      <c r="P742"/>
    </row>
    <row r="743" spans="1:16" ht="25.5" customHeight="1" x14ac:dyDescent="0.25">
      <c r="A743" s="6" t="s">
        <v>278</v>
      </c>
      <c r="B743" s="33" t="s">
        <v>501</v>
      </c>
      <c r="C743" s="34" t="s">
        <v>8</v>
      </c>
      <c r="D743" s="66" t="s">
        <v>1213</v>
      </c>
      <c r="E743" s="66" t="str">
        <f>CONCATENATE(Tabela132[[#This Row],[TRAMITE_SETOR]],"_Atualiz")</f>
        <v>ASSDG_Atualiz</v>
      </c>
      <c r="F743" s="35" t="s">
        <v>915</v>
      </c>
      <c r="G743" s="35"/>
      <c r="H743" s="36">
        <v>41607.769444444442</v>
      </c>
      <c r="I743" s="36">
        <v>41611.724999999999</v>
      </c>
      <c r="J743" s="1" t="s">
        <v>218</v>
      </c>
      <c r="K743" s="37">
        <f t="shared" si="22"/>
        <v>3.9555555555562023</v>
      </c>
      <c r="L743" s="38">
        <f t="shared" si="23"/>
        <v>3.9555555555562023</v>
      </c>
      <c r="M743" s="166">
        <f>NETWORKDAYS.INTL(DATE(YEAR(H743),MONTH(I743),DAY(H743)),DATE(YEAR(I743),MONTH(I743),DAY(I743)),1,LISTAFERIADOS!$B$2:$B$194)</f>
        <v>-12</v>
      </c>
      <c r="N743" s="170" t="str">
        <f>CONCATENATE(HOUR(Tabela132[[#This Row],[DATA INICIO]]),":",MINUTE(Tabela132[[#This Row],[DATA INICIO]]))</f>
        <v>18:28</v>
      </c>
      <c r="P743"/>
    </row>
    <row r="744" spans="1:16" ht="25.5" customHeight="1" x14ac:dyDescent="0.25">
      <c r="A744" s="6" t="s">
        <v>278</v>
      </c>
      <c r="B744" s="33" t="s">
        <v>501</v>
      </c>
      <c r="C744" s="34" t="s">
        <v>8</v>
      </c>
      <c r="D744" s="66" t="s">
        <v>1211</v>
      </c>
      <c r="E744" s="66" t="str">
        <f>CONCATENATE(Tabela132[[#This Row],[TRAMITE_SETOR]],"_Atualiz")</f>
        <v>SCON_Atualiz</v>
      </c>
      <c r="F744" s="35" t="s">
        <v>913</v>
      </c>
      <c r="G744" s="35"/>
      <c r="H744" s="36">
        <v>41611.724999999999</v>
      </c>
      <c r="I744" s="36">
        <v>41611.756249999999</v>
      </c>
      <c r="J744" s="1" t="s">
        <v>494</v>
      </c>
      <c r="K744" s="37">
        <f t="shared" si="22"/>
        <v>3.125E-2</v>
      </c>
      <c r="L744" s="38">
        <f t="shared" si="23"/>
        <v>3.125E-2</v>
      </c>
      <c r="M744" s="166">
        <f>NETWORKDAYS.INTL(DATE(YEAR(H744),MONTH(I744),DAY(H744)),DATE(YEAR(I744),MONTH(I744),DAY(I744)),1,LISTAFERIADOS!$B$2:$B$194)</f>
        <v>1</v>
      </c>
      <c r="N744" s="170" t="str">
        <f>CONCATENATE(HOUR(Tabela132[[#This Row],[DATA INICIO]]),":",MINUTE(Tabela132[[#This Row],[DATA INICIO]]))</f>
        <v>17:24</v>
      </c>
      <c r="P744"/>
    </row>
    <row r="745" spans="1:16" ht="25.5" customHeight="1" x14ac:dyDescent="0.25">
      <c r="A745" s="6" t="s">
        <v>278</v>
      </c>
      <c r="B745" s="33" t="s">
        <v>501</v>
      </c>
      <c r="C745" s="34" t="s">
        <v>8</v>
      </c>
      <c r="D745" s="66" t="s">
        <v>1230</v>
      </c>
      <c r="E745" s="66" t="str">
        <f>CONCATENATE(Tabela132[[#This Row],[TRAMITE_SETOR]],"_Atualiz")</f>
        <v>SLIC_Atualiz</v>
      </c>
      <c r="F745" s="35" t="s">
        <v>927</v>
      </c>
      <c r="G745" s="35"/>
      <c r="H745" s="36">
        <v>41611.756249999999</v>
      </c>
      <c r="I745" s="36">
        <v>41611.797222222223</v>
      </c>
      <c r="J745" s="1" t="s">
        <v>495</v>
      </c>
      <c r="K745" s="37">
        <f t="shared" si="22"/>
        <v>4.0972222224809229E-2</v>
      </c>
      <c r="L745" s="38">
        <f t="shared" si="23"/>
        <v>4.0972222224809229E-2</v>
      </c>
      <c r="M745" s="166">
        <f>NETWORKDAYS.INTL(DATE(YEAR(H745),MONTH(I745),DAY(H745)),DATE(YEAR(I745),MONTH(I745),DAY(I745)),1,LISTAFERIADOS!$B$2:$B$194)</f>
        <v>1</v>
      </c>
      <c r="N745" s="170" t="str">
        <f>CONCATENATE(HOUR(Tabela132[[#This Row],[DATA INICIO]]),":",MINUTE(Tabela132[[#This Row],[DATA INICIO]]))</f>
        <v>18:9</v>
      </c>
      <c r="P745"/>
    </row>
    <row r="746" spans="1:16" ht="25.5" customHeight="1" x14ac:dyDescent="0.25">
      <c r="A746" s="6" t="s">
        <v>278</v>
      </c>
      <c r="B746" s="33" t="s">
        <v>501</v>
      </c>
      <c r="C746" s="34" t="s">
        <v>8</v>
      </c>
      <c r="D746" s="66" t="s">
        <v>1209</v>
      </c>
      <c r="E746" s="66" t="str">
        <f>CONCATENATE(Tabela132[[#This Row],[TRAMITE_SETOR]],"_Atualiz")</f>
        <v>CLC_Atualiz</v>
      </c>
      <c r="F746" s="35" t="s">
        <v>911</v>
      </c>
      <c r="G746" s="35"/>
      <c r="H746" s="36">
        <v>41611.797222222223</v>
      </c>
      <c r="I746" s="36">
        <v>41611.802083333336</v>
      </c>
      <c r="J746" s="1" t="s">
        <v>496</v>
      </c>
      <c r="K746" s="37">
        <f t="shared" si="22"/>
        <v>4.8611111124046147E-3</v>
      </c>
      <c r="L746" s="38">
        <f t="shared" si="23"/>
        <v>4.8611111124046147E-3</v>
      </c>
      <c r="M746" s="166">
        <f>NETWORKDAYS.INTL(DATE(YEAR(H746),MONTH(I746),DAY(H746)),DATE(YEAR(I746),MONTH(I746),DAY(I746)),1,LISTAFERIADOS!$B$2:$B$194)</f>
        <v>1</v>
      </c>
      <c r="N746" s="170" t="str">
        <f>CONCATENATE(HOUR(Tabela132[[#This Row],[DATA INICIO]]),":",MINUTE(Tabela132[[#This Row],[DATA INICIO]]))</f>
        <v>19:8</v>
      </c>
      <c r="P746"/>
    </row>
    <row r="747" spans="1:16" ht="25.5" customHeight="1" x14ac:dyDescent="0.25">
      <c r="A747" s="6" t="s">
        <v>278</v>
      </c>
      <c r="B747" s="33" t="s">
        <v>501</v>
      </c>
      <c r="C747" s="34" t="s">
        <v>8</v>
      </c>
      <c r="D747" s="66" t="s">
        <v>1205</v>
      </c>
      <c r="E747" s="66" t="str">
        <f>CONCATENATE(Tabela132[[#This Row],[TRAMITE_SETOR]],"_Atualiz")</f>
        <v>SECADM_Atualiz</v>
      </c>
      <c r="F747" s="35" t="s">
        <v>907</v>
      </c>
      <c r="G747" s="35"/>
      <c r="H747" s="36">
        <v>41611.802083333336</v>
      </c>
      <c r="I747" s="36">
        <v>41611.8125</v>
      </c>
      <c r="J747" s="1" t="s">
        <v>349</v>
      </c>
      <c r="K747" s="37">
        <f t="shared" si="22"/>
        <v>1.0416666664241347E-2</v>
      </c>
      <c r="L747" s="38">
        <f t="shared" si="23"/>
        <v>1.0416666664241347E-2</v>
      </c>
      <c r="M747" s="166">
        <f>NETWORKDAYS.INTL(DATE(YEAR(H747),MONTH(I747),DAY(H747)),DATE(YEAR(I747),MONTH(I747),DAY(I747)),1,LISTAFERIADOS!$B$2:$B$194)</f>
        <v>1</v>
      </c>
      <c r="N747" s="170" t="str">
        <f>CONCATENATE(HOUR(Tabela132[[#This Row],[DATA INICIO]]),":",MINUTE(Tabela132[[#This Row],[DATA INICIO]]))</f>
        <v>19:15</v>
      </c>
      <c r="P747"/>
    </row>
    <row r="748" spans="1:16" ht="25.5" customHeight="1" x14ac:dyDescent="0.25">
      <c r="A748" s="6" t="s">
        <v>278</v>
      </c>
      <c r="B748" s="33" t="s">
        <v>501</v>
      </c>
      <c r="C748" s="34" t="s">
        <v>8</v>
      </c>
      <c r="D748" s="66" t="s">
        <v>1209</v>
      </c>
      <c r="E748" s="66" t="str">
        <f>CONCATENATE(Tabela132[[#This Row],[TRAMITE_SETOR]],"_Atualiz")</f>
        <v>CLC_Atualiz</v>
      </c>
      <c r="F748" s="35" t="s">
        <v>911</v>
      </c>
      <c r="G748" s="35"/>
      <c r="H748" s="36">
        <v>41611.8125</v>
      </c>
      <c r="I748" s="36">
        <v>41612.518750000003</v>
      </c>
      <c r="J748" s="1" t="s">
        <v>497</v>
      </c>
      <c r="K748" s="37">
        <f t="shared" si="22"/>
        <v>0.70625000000291038</v>
      </c>
      <c r="L748" s="38">
        <f t="shared" si="23"/>
        <v>0.70625000000291038</v>
      </c>
      <c r="M748" s="166">
        <f>NETWORKDAYS.INTL(DATE(YEAR(H748),MONTH(I748),DAY(H748)),DATE(YEAR(I748),MONTH(I748),DAY(I748)),1,LISTAFERIADOS!$B$2:$B$194)</f>
        <v>2</v>
      </c>
      <c r="N748" s="170" t="str">
        <f>CONCATENATE(HOUR(Tabela132[[#This Row],[DATA INICIO]]),":",MINUTE(Tabela132[[#This Row],[DATA INICIO]]))</f>
        <v>19:30</v>
      </c>
      <c r="P748"/>
    </row>
    <row r="749" spans="1:16" ht="25.5" customHeight="1" x14ac:dyDescent="0.25">
      <c r="A749" s="6" t="s">
        <v>278</v>
      </c>
      <c r="B749" s="33" t="s">
        <v>501</v>
      </c>
      <c r="C749" s="34" t="s">
        <v>8</v>
      </c>
      <c r="D749" s="66" t="s">
        <v>1212</v>
      </c>
      <c r="E749" s="66" t="str">
        <f>CONCATENATE(Tabela132[[#This Row],[TRAMITE_SETOR]],"_Atualiz")</f>
        <v>CPL_Atualiz</v>
      </c>
      <c r="F749" s="35" t="s">
        <v>914</v>
      </c>
      <c r="G749" s="35"/>
      <c r="H749" s="36">
        <v>41612.518750000003</v>
      </c>
      <c r="I749" s="36">
        <v>41612.593055555553</v>
      </c>
      <c r="J749" s="1" t="s">
        <v>498</v>
      </c>
      <c r="K749" s="37">
        <f t="shared" si="22"/>
        <v>7.4305555550381541E-2</v>
      </c>
      <c r="L749" s="38">
        <f t="shared" si="23"/>
        <v>7.4305555550381541E-2</v>
      </c>
      <c r="M749" s="166">
        <f>NETWORKDAYS.INTL(DATE(YEAR(H749),MONTH(I749),DAY(H749)),DATE(YEAR(I749),MONTH(I749),DAY(I749)),1,LISTAFERIADOS!$B$2:$B$194)</f>
        <v>1</v>
      </c>
      <c r="N749" s="170" t="str">
        <f>CONCATENATE(HOUR(Tabela132[[#This Row],[DATA INICIO]]),":",MINUTE(Tabela132[[#This Row],[DATA INICIO]]))</f>
        <v>12:27</v>
      </c>
      <c r="P749"/>
    </row>
    <row r="750" spans="1:16" ht="25.5" customHeight="1" x14ac:dyDescent="0.25">
      <c r="A750" s="6" t="s">
        <v>278</v>
      </c>
      <c r="B750" s="33" t="s">
        <v>501</v>
      </c>
      <c r="C750" s="34" t="s">
        <v>8</v>
      </c>
      <c r="D750" s="66" t="s">
        <v>1213</v>
      </c>
      <c r="E750" s="66" t="str">
        <f>CONCATENATE(Tabela132[[#This Row],[TRAMITE_SETOR]],"_Atualiz")</f>
        <v>ASSDG_Atualiz</v>
      </c>
      <c r="F750" s="35" t="s">
        <v>915</v>
      </c>
      <c r="G750" s="35"/>
      <c r="H750" s="36">
        <v>41612.593055555553</v>
      </c>
      <c r="I750" s="36">
        <v>41612.631944444445</v>
      </c>
      <c r="J750" s="1" t="s">
        <v>218</v>
      </c>
      <c r="K750" s="37">
        <f t="shared" si="22"/>
        <v>3.888888889196096E-2</v>
      </c>
      <c r="L750" s="38">
        <f t="shared" si="23"/>
        <v>3.888888889196096E-2</v>
      </c>
      <c r="M750" s="166">
        <f>NETWORKDAYS.INTL(DATE(YEAR(H750),MONTH(I750),DAY(H750)),DATE(YEAR(I750),MONTH(I750),DAY(I750)),1,LISTAFERIADOS!$B$2:$B$194)</f>
        <v>1</v>
      </c>
      <c r="N750" s="170" t="str">
        <f>CONCATENATE(HOUR(Tabela132[[#This Row],[DATA INICIO]]),":",MINUTE(Tabela132[[#This Row],[DATA INICIO]]))</f>
        <v>14:14</v>
      </c>
      <c r="P750"/>
    </row>
    <row r="751" spans="1:16" ht="25.5" customHeight="1" x14ac:dyDescent="0.25">
      <c r="A751" s="6" t="s">
        <v>278</v>
      </c>
      <c r="B751" s="33" t="s">
        <v>501</v>
      </c>
      <c r="C751" s="34" t="s">
        <v>8</v>
      </c>
      <c r="D751" s="66" t="s">
        <v>1202</v>
      </c>
      <c r="E751" s="66" t="str">
        <f>CONCATENATE(Tabela132[[#This Row],[TRAMITE_SETOR]],"_Atualiz")</f>
        <v>DG_Atualiz</v>
      </c>
      <c r="F751" s="35" t="s">
        <v>905</v>
      </c>
      <c r="G751" s="35"/>
      <c r="H751" s="36">
        <v>41612.631944444445</v>
      </c>
      <c r="I751" s="36">
        <v>41612.728472222225</v>
      </c>
      <c r="J751" s="1" t="s">
        <v>478</v>
      </c>
      <c r="K751" s="37">
        <f t="shared" si="22"/>
        <v>9.6527777779556345E-2</v>
      </c>
      <c r="L751" s="38">
        <f t="shared" si="23"/>
        <v>9.6527777779556345E-2</v>
      </c>
      <c r="M751" s="166">
        <f>NETWORKDAYS.INTL(DATE(YEAR(H751),MONTH(I751),DAY(H751)),DATE(YEAR(I751),MONTH(I751),DAY(I751)),1,LISTAFERIADOS!$B$2:$B$194)</f>
        <v>1</v>
      </c>
      <c r="N751" s="170" t="str">
        <f>CONCATENATE(HOUR(Tabela132[[#This Row],[DATA INICIO]]),":",MINUTE(Tabela132[[#This Row],[DATA INICIO]]))</f>
        <v>15:10</v>
      </c>
      <c r="P751"/>
    </row>
    <row r="752" spans="1:16" ht="25.5" customHeight="1" x14ac:dyDescent="0.25">
      <c r="A752" s="6" t="s">
        <v>278</v>
      </c>
      <c r="B752" s="33" t="s">
        <v>501</v>
      </c>
      <c r="C752" s="34" t="s">
        <v>8</v>
      </c>
      <c r="D752" s="66" t="s">
        <v>1230</v>
      </c>
      <c r="E752" s="66" t="str">
        <f>CONCATENATE(Tabela132[[#This Row],[TRAMITE_SETOR]],"_Atualiz")</f>
        <v>SLIC_Atualiz</v>
      </c>
      <c r="F752" s="35" t="s">
        <v>927</v>
      </c>
      <c r="G752" s="35"/>
      <c r="H752" s="36">
        <v>41612.728472222225</v>
      </c>
      <c r="I752" s="36">
        <v>41612.743750000001</v>
      </c>
      <c r="J752" s="1" t="s">
        <v>215</v>
      </c>
      <c r="K752" s="37">
        <f t="shared" si="22"/>
        <v>1.5277777776645962E-2</v>
      </c>
      <c r="L752" s="38">
        <f t="shared" si="23"/>
        <v>1.5277777776645962E-2</v>
      </c>
      <c r="M752" s="166">
        <f>NETWORKDAYS.INTL(DATE(YEAR(H752),MONTH(I752),DAY(H752)),DATE(YEAR(I752),MONTH(I752),DAY(I752)),1,LISTAFERIADOS!$B$2:$B$194)</f>
        <v>1</v>
      </c>
      <c r="N752" s="170" t="str">
        <f>CONCATENATE(HOUR(Tabela132[[#This Row],[DATA INICIO]]),":",MINUTE(Tabela132[[#This Row],[DATA INICIO]]))</f>
        <v>17:29</v>
      </c>
      <c r="P752"/>
    </row>
    <row r="753" spans="1:16" ht="25.5" customHeight="1" x14ac:dyDescent="0.25">
      <c r="A753" s="6" t="s">
        <v>278</v>
      </c>
      <c r="B753" s="33" t="s">
        <v>501</v>
      </c>
      <c r="C753" s="34" t="s">
        <v>8</v>
      </c>
      <c r="D753" s="66" t="s">
        <v>1212</v>
      </c>
      <c r="E753" s="66" t="str">
        <f>CONCATENATE(Tabela132[[#This Row],[TRAMITE_SETOR]],"_Atualiz")</f>
        <v>CPL_Atualiz</v>
      </c>
      <c r="F753" s="35" t="s">
        <v>914</v>
      </c>
      <c r="G753" s="35"/>
      <c r="H753" s="36">
        <v>41612.743750000001</v>
      </c>
      <c r="I753" s="36">
        <v>41612.791666666664</v>
      </c>
      <c r="J753" s="1" t="s">
        <v>499</v>
      </c>
      <c r="K753" s="37">
        <f t="shared" si="22"/>
        <v>4.7916666662786156E-2</v>
      </c>
      <c r="L753" s="38">
        <f t="shared" si="23"/>
        <v>4.7916666662786156E-2</v>
      </c>
      <c r="M753" s="166">
        <f>NETWORKDAYS.INTL(DATE(YEAR(H753),MONTH(I753),DAY(H753)),DATE(YEAR(I753),MONTH(I753),DAY(I753)),1,LISTAFERIADOS!$B$2:$B$194)</f>
        <v>1</v>
      </c>
      <c r="N753" s="170" t="str">
        <f>CONCATENATE(HOUR(Tabela132[[#This Row],[DATA INICIO]]),":",MINUTE(Tabela132[[#This Row],[DATA INICIO]]))</f>
        <v>17:51</v>
      </c>
      <c r="P753"/>
    </row>
    <row r="754" spans="1:16" ht="25.5" customHeight="1" x14ac:dyDescent="0.25">
      <c r="A754" s="6" t="s">
        <v>278</v>
      </c>
      <c r="B754" s="33" t="s">
        <v>501</v>
      </c>
      <c r="C754" s="34" t="s">
        <v>8</v>
      </c>
      <c r="D754" s="66" t="s">
        <v>1230</v>
      </c>
      <c r="E754" s="66" t="str">
        <f>CONCATENATE(Tabela132[[#This Row],[TRAMITE_SETOR]],"_Atualiz")</f>
        <v>SLIC_Atualiz</v>
      </c>
      <c r="F754" s="35" t="s">
        <v>927</v>
      </c>
      <c r="G754" s="35"/>
      <c r="H754" s="36">
        <v>41612.791666666664</v>
      </c>
      <c r="I754" s="36">
        <v>41613.729861111111</v>
      </c>
      <c r="J754" s="1" t="s">
        <v>180</v>
      </c>
      <c r="K754" s="37">
        <f t="shared" si="22"/>
        <v>0.93819444444670808</v>
      </c>
      <c r="L754" s="38">
        <f t="shared" si="23"/>
        <v>0.93819444444670808</v>
      </c>
      <c r="M754" s="166">
        <f>NETWORKDAYS.INTL(DATE(YEAR(H754),MONTH(I754),DAY(H754)),DATE(YEAR(I754),MONTH(I754),DAY(I754)),1,LISTAFERIADOS!$B$2:$B$194)</f>
        <v>2</v>
      </c>
      <c r="N754" s="170" t="str">
        <f>CONCATENATE(HOUR(Tabela132[[#This Row],[DATA INICIO]]),":",MINUTE(Tabela132[[#This Row],[DATA INICIO]]))</f>
        <v>19:0</v>
      </c>
      <c r="P754"/>
    </row>
    <row r="755" spans="1:16" ht="25.5" customHeight="1" x14ac:dyDescent="0.25">
      <c r="A755" s="6" t="s">
        <v>278</v>
      </c>
      <c r="B755" s="33" t="s">
        <v>501</v>
      </c>
      <c r="C755" s="34" t="s">
        <v>8</v>
      </c>
      <c r="D755" s="66" t="s">
        <v>1212</v>
      </c>
      <c r="E755" s="66" t="str">
        <f>CONCATENATE(Tabela132[[#This Row],[TRAMITE_SETOR]],"_Atualiz")</f>
        <v>CPL_Atualiz</v>
      </c>
      <c r="F755" s="35" t="s">
        <v>914</v>
      </c>
      <c r="G755" s="35"/>
      <c r="H755" s="36">
        <v>41613.729861111111</v>
      </c>
      <c r="I755" s="36">
        <v>41638.595138888886</v>
      </c>
      <c r="J755" s="1" t="s">
        <v>500</v>
      </c>
      <c r="K755" s="37">
        <f t="shared" si="22"/>
        <v>24.865277777775191</v>
      </c>
      <c r="L755" s="38">
        <f t="shared" si="23"/>
        <v>24.865277777775191</v>
      </c>
      <c r="M755" s="166">
        <f>NETWORKDAYS.INTL(DATE(YEAR(H755),MONTH(I755),DAY(H755)),DATE(YEAR(I755),MONTH(I755),DAY(I755)),1,LISTAFERIADOS!$B$2:$B$194)</f>
        <v>10</v>
      </c>
      <c r="N755" s="170" t="str">
        <f>CONCATENATE(HOUR(Tabela132[[#This Row],[DATA INICIO]]),":",MINUTE(Tabela132[[#This Row],[DATA INICIO]]))</f>
        <v>17:31</v>
      </c>
      <c r="P755"/>
    </row>
    <row r="756" spans="1:16" ht="25.5" customHeight="1" x14ac:dyDescent="0.25">
      <c r="A756" s="6" t="s">
        <v>278</v>
      </c>
      <c r="B756" s="33" t="s">
        <v>501</v>
      </c>
      <c r="C756" s="34" t="s">
        <v>8</v>
      </c>
      <c r="D756" s="66" t="s">
        <v>1213</v>
      </c>
      <c r="E756" s="66" t="str">
        <f>CONCATENATE(Tabela132[[#This Row],[TRAMITE_SETOR]],"_Atualiz")</f>
        <v>ASSDG_Atualiz</v>
      </c>
      <c r="F756" s="35" t="s">
        <v>915</v>
      </c>
      <c r="G756" s="35"/>
      <c r="H756" s="36">
        <v>41638.595138888886</v>
      </c>
      <c r="I756" s="36">
        <v>41638.609027777777</v>
      </c>
      <c r="J756" s="1" t="s">
        <v>391</v>
      </c>
      <c r="K756" s="37">
        <f t="shared" si="22"/>
        <v>1.3888888890505768E-2</v>
      </c>
      <c r="L756" s="38">
        <f t="shared" si="23"/>
        <v>1.3888888890505768E-2</v>
      </c>
      <c r="M756" s="166">
        <f>NETWORKDAYS.INTL(DATE(YEAR(H756),MONTH(I756),DAY(H756)),DATE(YEAR(I756),MONTH(I756),DAY(I756)),1,LISTAFERIADOS!$B$2:$B$194)</f>
        <v>0</v>
      </c>
      <c r="N756" s="170" t="str">
        <f>CONCATENATE(HOUR(Tabela132[[#This Row],[DATA INICIO]]),":",MINUTE(Tabela132[[#This Row],[DATA INICIO]]))</f>
        <v>14:17</v>
      </c>
      <c r="P756"/>
    </row>
    <row r="757" spans="1:16" ht="25.5" customHeight="1" x14ac:dyDescent="0.25">
      <c r="A757" s="6" t="s">
        <v>278</v>
      </c>
      <c r="B757" s="33" t="s">
        <v>527</v>
      </c>
      <c r="C757" s="34" t="s">
        <v>270</v>
      </c>
      <c r="D757" s="66" t="s">
        <v>1245</v>
      </c>
      <c r="E757" s="66" t="str">
        <f>CONCATENATE(Tabela132[[#This Row],[TRAMITE_SETOR]],"_Atualiz")</f>
        <v>SMIC_Atualiz</v>
      </c>
      <c r="F757" s="35" t="s">
        <v>891</v>
      </c>
      <c r="G757" s="90" t="s">
        <v>1105</v>
      </c>
      <c r="H757" s="36">
        <v>42227.54583333333</v>
      </c>
      <c r="I757" s="36">
        <v>42229.54583333333</v>
      </c>
      <c r="J757" s="1" t="s">
        <v>7</v>
      </c>
      <c r="K757" s="37">
        <f t="shared" si="22"/>
        <v>2</v>
      </c>
      <c r="L757" s="38">
        <f t="shared" si="23"/>
        <v>2</v>
      </c>
      <c r="M757" s="166">
        <f>NETWORKDAYS.INTL(DATE(YEAR(H757),MONTH(I757),DAY(H757)),DATE(YEAR(I757),MONTH(I757),DAY(I757)),1,LISTAFERIADOS!$B$2:$B$194)</f>
        <v>2</v>
      </c>
      <c r="N757" s="170" t="str">
        <f>CONCATENATE(HOUR(Tabela132[[#This Row],[DATA INICIO]]),":",MINUTE(Tabela132[[#This Row],[DATA INICIO]]))</f>
        <v>13:6</v>
      </c>
      <c r="P757"/>
    </row>
    <row r="758" spans="1:16" ht="25.5" customHeight="1" x14ac:dyDescent="0.25">
      <c r="A758" s="6" t="s">
        <v>278</v>
      </c>
      <c r="B758" s="33" t="s">
        <v>527</v>
      </c>
      <c r="C758" s="34" t="s">
        <v>270</v>
      </c>
      <c r="D758" s="66" t="s">
        <v>1204</v>
      </c>
      <c r="E758" s="66" t="str">
        <f>CONCATENATE(Tabela132[[#This Row],[TRAMITE_SETOR]],"_Atualiz")</f>
        <v>CIP_Atualiz</v>
      </c>
      <c r="F758" s="35" t="s">
        <v>884</v>
      </c>
      <c r="G758" s="90" t="s">
        <v>1105</v>
      </c>
      <c r="H758" s="36">
        <v>42229.54583333333</v>
      </c>
      <c r="I758" s="36">
        <v>42236.445833333331</v>
      </c>
      <c r="J758" s="1" t="s">
        <v>417</v>
      </c>
      <c r="K758" s="37">
        <f t="shared" si="22"/>
        <v>6.9000000000014552</v>
      </c>
      <c r="L758" s="38">
        <f t="shared" si="23"/>
        <v>6.9000000000014552</v>
      </c>
      <c r="M758" s="166">
        <f>NETWORKDAYS.INTL(DATE(YEAR(H758),MONTH(I758),DAY(H758)),DATE(YEAR(I758),MONTH(I758),DAY(I758)),1,LISTAFERIADOS!$B$2:$B$194)</f>
        <v>6</v>
      </c>
      <c r="N758" s="170" t="str">
        <f>CONCATENATE(HOUR(Tabela132[[#This Row],[DATA INICIO]]),":",MINUTE(Tabela132[[#This Row],[DATA INICIO]]))</f>
        <v>13:6</v>
      </c>
      <c r="P758"/>
    </row>
    <row r="759" spans="1:16" ht="25.5" customHeight="1" x14ac:dyDescent="0.25">
      <c r="A759" s="6" t="s">
        <v>278</v>
      </c>
      <c r="B759" s="33" t="s">
        <v>527</v>
      </c>
      <c r="C759" s="34" t="s">
        <v>270</v>
      </c>
      <c r="D759" s="66" t="s">
        <v>1245</v>
      </c>
      <c r="E759" s="66" t="str">
        <f>CONCATENATE(Tabela132[[#This Row],[TRAMITE_SETOR]],"_Atualiz")</f>
        <v>SMIC_Atualiz</v>
      </c>
      <c r="F759" s="35" t="s">
        <v>891</v>
      </c>
      <c r="G759" s="90" t="s">
        <v>1105</v>
      </c>
      <c r="H759" s="36">
        <v>42236.445833333331</v>
      </c>
      <c r="I759" s="36">
        <v>42236.841666666667</v>
      </c>
      <c r="J759" s="1" t="s">
        <v>231</v>
      </c>
      <c r="K759" s="37">
        <f t="shared" si="22"/>
        <v>0.39583333333575865</v>
      </c>
      <c r="L759" s="38">
        <f t="shared" si="23"/>
        <v>0.39583333333575865</v>
      </c>
      <c r="M759" s="166">
        <f>NETWORKDAYS.INTL(DATE(YEAR(H759),MONTH(I759),DAY(H759)),DATE(YEAR(I759),MONTH(I759),DAY(I759)),1,LISTAFERIADOS!$B$2:$B$194)</f>
        <v>1</v>
      </c>
      <c r="N759" s="170" t="str">
        <f>CONCATENATE(HOUR(Tabela132[[#This Row],[DATA INICIO]]),":",MINUTE(Tabela132[[#This Row],[DATA INICIO]]))</f>
        <v>10:42</v>
      </c>
      <c r="P759"/>
    </row>
    <row r="760" spans="1:16" ht="25.5" customHeight="1" x14ac:dyDescent="0.25">
      <c r="A760" s="6" t="s">
        <v>278</v>
      </c>
      <c r="B760" s="33" t="s">
        <v>527</v>
      </c>
      <c r="C760" s="34" t="s">
        <v>270</v>
      </c>
      <c r="D760" s="66" t="s">
        <v>1204</v>
      </c>
      <c r="E760" s="66" t="str">
        <f>CONCATENATE(Tabela132[[#This Row],[TRAMITE_SETOR]],"_Atualiz")</f>
        <v>CIP_Atualiz</v>
      </c>
      <c r="F760" s="35" t="s">
        <v>884</v>
      </c>
      <c r="G760" s="90" t="s">
        <v>1105</v>
      </c>
      <c r="H760" s="36">
        <v>42236.841666666667</v>
      </c>
      <c r="I760" s="36">
        <v>42237.466666666667</v>
      </c>
      <c r="J760" s="1" t="s">
        <v>408</v>
      </c>
      <c r="K760" s="37">
        <f t="shared" si="22"/>
        <v>0.625</v>
      </c>
      <c r="L760" s="38">
        <f t="shared" si="23"/>
        <v>0.625</v>
      </c>
      <c r="M760" s="166">
        <f>NETWORKDAYS.INTL(DATE(YEAR(H760),MONTH(I760),DAY(H760)),DATE(YEAR(I760),MONTH(I760),DAY(I760)),1,LISTAFERIADOS!$B$2:$B$194)</f>
        <v>2</v>
      </c>
      <c r="N760" s="170" t="str">
        <f>CONCATENATE(HOUR(Tabela132[[#This Row],[DATA INICIO]]),":",MINUTE(Tabela132[[#This Row],[DATA INICIO]]))</f>
        <v>20:12</v>
      </c>
      <c r="P760"/>
    </row>
    <row r="761" spans="1:16" ht="25.5" customHeight="1" x14ac:dyDescent="0.25">
      <c r="A761" s="6" t="s">
        <v>278</v>
      </c>
      <c r="B761" s="33" t="s">
        <v>527</v>
      </c>
      <c r="C761" s="34" t="s">
        <v>270</v>
      </c>
      <c r="D761" s="66" t="s">
        <v>1205</v>
      </c>
      <c r="E761" s="66" t="str">
        <f>CONCATENATE(Tabela132[[#This Row],[TRAMITE_SETOR]],"_Atualiz")</f>
        <v>SECADM_Atualiz</v>
      </c>
      <c r="F761" s="35" t="s">
        <v>907</v>
      </c>
      <c r="G761" s="35"/>
      <c r="H761" s="36">
        <v>42237.466666666667</v>
      </c>
      <c r="I761" s="36">
        <v>42240.680555555555</v>
      </c>
      <c r="J761" s="1" t="s">
        <v>503</v>
      </c>
      <c r="K761" s="37">
        <f t="shared" si="22"/>
        <v>3.2138888888875954</v>
      </c>
      <c r="L761" s="38">
        <f t="shared" si="23"/>
        <v>3.2138888888875954</v>
      </c>
      <c r="M761" s="166">
        <f>NETWORKDAYS.INTL(DATE(YEAR(H761),MONTH(I761),DAY(H761)),DATE(YEAR(I761),MONTH(I761),DAY(I761)),1,LISTAFERIADOS!$B$2:$B$194)</f>
        <v>2</v>
      </c>
      <c r="N761" s="170" t="str">
        <f>CONCATENATE(HOUR(Tabela132[[#This Row],[DATA INICIO]]),":",MINUTE(Tabela132[[#This Row],[DATA INICIO]]))</f>
        <v>11:12</v>
      </c>
      <c r="P761"/>
    </row>
    <row r="762" spans="1:16" ht="25.5" customHeight="1" x14ac:dyDescent="0.25">
      <c r="A762" s="6" t="s">
        <v>278</v>
      </c>
      <c r="B762" s="33" t="s">
        <v>527</v>
      </c>
      <c r="C762" s="34" t="s">
        <v>270</v>
      </c>
      <c r="D762" s="66" t="s">
        <v>1206</v>
      </c>
      <c r="E762" s="66" t="str">
        <f>CONCATENATE(Tabela132[[#This Row],[TRAMITE_SETOR]],"_Atualiz")</f>
        <v>SPO_Atualiz</v>
      </c>
      <c r="F762" s="35" t="s">
        <v>908</v>
      </c>
      <c r="G762" s="35"/>
      <c r="H762" s="36">
        <v>42240.680555555555</v>
      </c>
      <c r="I762" s="36">
        <v>42240.771527777775</v>
      </c>
      <c r="J762" s="1" t="s">
        <v>18</v>
      </c>
      <c r="K762" s="37">
        <f t="shared" si="22"/>
        <v>9.0972222220443655E-2</v>
      </c>
      <c r="L762" s="38">
        <f t="shared" si="23"/>
        <v>9.0972222220443655E-2</v>
      </c>
      <c r="M762" s="166">
        <f>NETWORKDAYS.INTL(DATE(YEAR(H762),MONTH(I762),DAY(H762)),DATE(YEAR(I762),MONTH(I762),DAY(I762)),1,LISTAFERIADOS!$B$2:$B$194)</f>
        <v>1</v>
      </c>
      <c r="N762" s="170" t="str">
        <f>CONCATENATE(HOUR(Tabela132[[#This Row],[DATA INICIO]]),":",MINUTE(Tabela132[[#This Row],[DATA INICIO]]))</f>
        <v>16:20</v>
      </c>
      <c r="P762"/>
    </row>
    <row r="763" spans="1:16" ht="25.5" customHeight="1" x14ac:dyDescent="0.25">
      <c r="A763" s="6" t="s">
        <v>278</v>
      </c>
      <c r="B763" s="33" t="s">
        <v>527</v>
      </c>
      <c r="C763" s="34" t="s">
        <v>270</v>
      </c>
      <c r="D763" s="66" t="s">
        <v>1245</v>
      </c>
      <c r="E763" s="66" t="str">
        <f>CONCATENATE(Tabela132[[#This Row],[TRAMITE_SETOR]],"_Atualiz")</f>
        <v>SMIC_Atualiz</v>
      </c>
      <c r="F763" s="35" t="s">
        <v>891</v>
      </c>
      <c r="G763" s="90" t="s">
        <v>1105</v>
      </c>
      <c r="H763" s="36">
        <v>42240.771527777775</v>
      </c>
      <c r="I763" s="36">
        <v>42241.633333333331</v>
      </c>
      <c r="J763" s="1" t="s">
        <v>504</v>
      </c>
      <c r="K763" s="37">
        <f t="shared" si="22"/>
        <v>0.86180555555620231</v>
      </c>
      <c r="L763" s="38">
        <f t="shared" si="23"/>
        <v>0.86180555555620231</v>
      </c>
      <c r="M763" s="166">
        <f>NETWORKDAYS.INTL(DATE(YEAR(H763),MONTH(I763),DAY(H763)),DATE(YEAR(I763),MONTH(I763),DAY(I763)),1,LISTAFERIADOS!$B$2:$B$194)</f>
        <v>2</v>
      </c>
      <c r="N763" s="170" t="str">
        <f>CONCATENATE(HOUR(Tabela132[[#This Row],[DATA INICIO]]),":",MINUTE(Tabela132[[#This Row],[DATA INICIO]]))</f>
        <v>18:31</v>
      </c>
      <c r="P763"/>
    </row>
    <row r="764" spans="1:16" ht="25.5" customHeight="1" x14ac:dyDescent="0.25">
      <c r="A764" s="6" t="s">
        <v>278</v>
      </c>
      <c r="B764" s="33" t="s">
        <v>527</v>
      </c>
      <c r="C764" s="34" t="s">
        <v>270</v>
      </c>
      <c r="D764" s="66" t="s">
        <v>1206</v>
      </c>
      <c r="E764" s="66" t="str">
        <f>CONCATENATE(Tabela132[[#This Row],[TRAMITE_SETOR]],"_Atualiz")</f>
        <v>SPO_Atualiz</v>
      </c>
      <c r="F764" s="35" t="s">
        <v>908</v>
      </c>
      <c r="G764" s="35"/>
      <c r="H764" s="36">
        <v>42241.633333333331</v>
      </c>
      <c r="I764" s="36">
        <v>42241.677777777775</v>
      </c>
      <c r="J764" s="1" t="s">
        <v>505</v>
      </c>
      <c r="K764" s="37">
        <f t="shared" si="22"/>
        <v>4.4444444443797693E-2</v>
      </c>
      <c r="L764" s="38">
        <f t="shared" si="23"/>
        <v>4.4444444443797693E-2</v>
      </c>
      <c r="M764" s="166">
        <f>NETWORKDAYS.INTL(DATE(YEAR(H764),MONTH(I764),DAY(H764)),DATE(YEAR(I764),MONTH(I764),DAY(I764)),1,LISTAFERIADOS!$B$2:$B$194)</f>
        <v>1</v>
      </c>
      <c r="N764" s="170" t="str">
        <f>CONCATENATE(HOUR(Tabela132[[#This Row],[DATA INICIO]]),":",MINUTE(Tabela132[[#This Row],[DATA INICIO]]))</f>
        <v>15:12</v>
      </c>
      <c r="P764"/>
    </row>
    <row r="765" spans="1:16" ht="25.5" customHeight="1" x14ac:dyDescent="0.25">
      <c r="A765" s="6" t="s">
        <v>278</v>
      </c>
      <c r="B765" s="33" t="s">
        <v>527</v>
      </c>
      <c r="C765" s="34" t="s">
        <v>270</v>
      </c>
      <c r="D765" s="66" t="s">
        <v>1207</v>
      </c>
      <c r="E765" s="66" t="str">
        <f>CONCATENATE(Tabela132[[#This Row],[TRAMITE_SETOR]],"_Atualiz")</f>
        <v>CO_Atualiz</v>
      </c>
      <c r="F765" s="35" t="s">
        <v>909</v>
      </c>
      <c r="G765" s="35"/>
      <c r="H765" s="36">
        <v>42241.677777777775</v>
      </c>
      <c r="I765" s="36">
        <v>42241.713888888888</v>
      </c>
      <c r="J765" s="1" t="s">
        <v>378</v>
      </c>
      <c r="K765" s="37">
        <f t="shared" si="22"/>
        <v>3.6111111112404615E-2</v>
      </c>
      <c r="L765" s="38">
        <f t="shared" si="23"/>
        <v>3.6111111112404615E-2</v>
      </c>
      <c r="M765" s="166">
        <f>NETWORKDAYS.INTL(DATE(YEAR(H765),MONTH(I765),DAY(H765)),DATE(YEAR(I765),MONTH(I765),DAY(I765)),1,LISTAFERIADOS!$B$2:$B$194)</f>
        <v>1</v>
      </c>
      <c r="N765" s="170" t="str">
        <f>CONCATENATE(HOUR(Tabela132[[#This Row],[DATA INICIO]]),":",MINUTE(Tabela132[[#This Row],[DATA INICIO]]))</f>
        <v>16:16</v>
      </c>
      <c r="P765"/>
    </row>
    <row r="766" spans="1:16" ht="25.5" customHeight="1" x14ac:dyDescent="0.25">
      <c r="A766" s="6" t="s">
        <v>278</v>
      </c>
      <c r="B766" s="33" t="s">
        <v>527</v>
      </c>
      <c r="C766" s="34" t="s">
        <v>270</v>
      </c>
      <c r="D766" s="66" t="s">
        <v>1208</v>
      </c>
      <c r="E766" s="66" t="str">
        <f>CONCATENATE(Tabela132[[#This Row],[TRAMITE_SETOR]],"_Atualiz")</f>
        <v>SECOFC_Atualiz</v>
      </c>
      <c r="F766" s="35" t="s">
        <v>910</v>
      </c>
      <c r="G766" s="35"/>
      <c r="H766" s="36">
        <v>42241.713888888888</v>
      </c>
      <c r="I766" s="36">
        <v>42241.760416666664</v>
      </c>
      <c r="J766" s="1" t="s">
        <v>20</v>
      </c>
      <c r="K766" s="37">
        <f t="shared" si="22"/>
        <v>4.6527777776645962E-2</v>
      </c>
      <c r="L766" s="38">
        <f t="shared" si="23"/>
        <v>4.6527777776645962E-2</v>
      </c>
      <c r="M766" s="166">
        <f>NETWORKDAYS.INTL(DATE(YEAR(H766),MONTH(I766),DAY(H766)),DATE(YEAR(I766),MONTH(I766),DAY(I766)),1,LISTAFERIADOS!$B$2:$B$194)</f>
        <v>1</v>
      </c>
      <c r="N766" s="170" t="str">
        <f>CONCATENATE(HOUR(Tabela132[[#This Row],[DATA INICIO]]),":",MINUTE(Tabela132[[#This Row],[DATA INICIO]]))</f>
        <v>17:8</v>
      </c>
      <c r="P766"/>
    </row>
    <row r="767" spans="1:16" ht="25.5" customHeight="1" x14ac:dyDescent="0.25">
      <c r="A767" s="6" t="s">
        <v>278</v>
      </c>
      <c r="B767" s="33" t="s">
        <v>527</v>
      </c>
      <c r="C767" s="34" t="s">
        <v>270</v>
      </c>
      <c r="D767" s="66" t="s">
        <v>1209</v>
      </c>
      <c r="E767" s="66" t="str">
        <f>CONCATENATE(Tabela132[[#This Row],[TRAMITE_SETOR]],"_Atualiz")</f>
        <v>CLC_Atualiz</v>
      </c>
      <c r="F767" s="35" t="s">
        <v>911</v>
      </c>
      <c r="G767" s="35"/>
      <c r="H767" s="36">
        <v>42241.760416666664</v>
      </c>
      <c r="I767" s="36">
        <v>42242.609027777777</v>
      </c>
      <c r="J767" s="1" t="s">
        <v>138</v>
      </c>
      <c r="K767" s="37">
        <f t="shared" si="22"/>
        <v>0.84861111111240461</v>
      </c>
      <c r="L767" s="38">
        <f t="shared" si="23"/>
        <v>0.84861111111240461</v>
      </c>
      <c r="M767" s="166">
        <f>NETWORKDAYS.INTL(DATE(YEAR(H767),MONTH(I767),DAY(H767)),DATE(YEAR(I767),MONTH(I767),DAY(I767)),1,LISTAFERIADOS!$B$2:$B$194)</f>
        <v>2</v>
      </c>
      <c r="N767" s="170" t="str">
        <f>CONCATENATE(HOUR(Tabela132[[#This Row],[DATA INICIO]]),":",MINUTE(Tabela132[[#This Row],[DATA INICIO]]))</f>
        <v>18:15</v>
      </c>
      <c r="P767"/>
    </row>
    <row r="768" spans="1:16" ht="25.5" customHeight="1" x14ac:dyDescent="0.25">
      <c r="A768" s="6" t="s">
        <v>278</v>
      </c>
      <c r="B768" s="33" t="s">
        <v>527</v>
      </c>
      <c r="C768" s="34" t="s">
        <v>270</v>
      </c>
      <c r="D768" s="66" t="s">
        <v>1210</v>
      </c>
      <c r="E768" s="66" t="str">
        <f>CONCATENATE(Tabela132[[#This Row],[TRAMITE_SETOR]],"_Atualiz")</f>
        <v>SC_Atualiz</v>
      </c>
      <c r="F768" s="35" t="s">
        <v>912</v>
      </c>
      <c r="G768" s="35"/>
      <c r="H768" s="36">
        <v>42242.609027777777</v>
      </c>
      <c r="I768" s="36">
        <v>42248.726388888892</v>
      </c>
      <c r="J768" s="1" t="s">
        <v>506</v>
      </c>
      <c r="K768" s="37">
        <f t="shared" si="22"/>
        <v>6.117361111115315</v>
      </c>
      <c r="L768" s="38">
        <f t="shared" si="23"/>
        <v>6.117361111115315</v>
      </c>
      <c r="M768" s="166">
        <f>NETWORKDAYS.INTL(DATE(YEAR(H768),MONTH(I768),DAY(H768)),DATE(YEAR(I768),MONTH(I768),DAY(I768)),1,LISTAFERIADOS!$B$2:$B$194)</f>
        <v>-17</v>
      </c>
      <c r="N768" s="170" t="str">
        <f>CONCATENATE(HOUR(Tabela132[[#This Row],[DATA INICIO]]),":",MINUTE(Tabela132[[#This Row],[DATA INICIO]]))</f>
        <v>14:37</v>
      </c>
      <c r="P768"/>
    </row>
    <row r="769" spans="1:16" ht="25.5" customHeight="1" x14ac:dyDescent="0.25">
      <c r="A769" s="6" t="s">
        <v>278</v>
      </c>
      <c r="B769" s="33" t="s">
        <v>527</v>
      </c>
      <c r="C769" s="34" t="s">
        <v>270</v>
      </c>
      <c r="D769" s="66" t="s">
        <v>1209</v>
      </c>
      <c r="E769" s="66" t="str">
        <f>CONCATENATE(Tabela132[[#This Row],[TRAMITE_SETOR]],"_Atualiz")</f>
        <v>CLC_Atualiz</v>
      </c>
      <c r="F769" s="35" t="s">
        <v>911</v>
      </c>
      <c r="G769" s="35"/>
      <c r="H769" s="36">
        <v>42248.726388888892</v>
      </c>
      <c r="I769" s="36">
        <v>42251.756944444445</v>
      </c>
      <c r="J769" s="1" t="s">
        <v>507</v>
      </c>
      <c r="K769" s="37">
        <f t="shared" si="22"/>
        <v>3.0305555555532919</v>
      </c>
      <c r="L769" s="38">
        <f t="shared" si="23"/>
        <v>3.0305555555532919</v>
      </c>
      <c r="M769" s="166">
        <f>NETWORKDAYS.INTL(DATE(YEAR(H769),MONTH(I769),DAY(H769)),DATE(YEAR(I769),MONTH(I769),DAY(I769)),1,LISTAFERIADOS!$B$2:$B$194)</f>
        <v>4</v>
      </c>
      <c r="N769" s="170" t="str">
        <f>CONCATENATE(HOUR(Tabela132[[#This Row],[DATA INICIO]]),":",MINUTE(Tabela132[[#This Row],[DATA INICIO]]))</f>
        <v>17:26</v>
      </c>
      <c r="P769"/>
    </row>
    <row r="770" spans="1:16" ht="25.5" customHeight="1" x14ac:dyDescent="0.25">
      <c r="A770" s="6" t="s">
        <v>278</v>
      </c>
      <c r="B770" s="33" t="s">
        <v>527</v>
      </c>
      <c r="C770" s="34" t="s">
        <v>270</v>
      </c>
      <c r="D770" s="66" t="s">
        <v>1204</v>
      </c>
      <c r="E770" s="66" t="str">
        <f>CONCATENATE(Tabela132[[#This Row],[TRAMITE_SETOR]],"_Atualiz")</f>
        <v>CIP_Atualiz</v>
      </c>
      <c r="F770" s="35" t="s">
        <v>884</v>
      </c>
      <c r="G770" s="90" t="s">
        <v>1105</v>
      </c>
      <c r="H770" s="36">
        <v>42251.756944444445</v>
      </c>
      <c r="I770" s="36">
        <v>42256.612500000003</v>
      </c>
      <c r="J770" s="1" t="s">
        <v>508</v>
      </c>
      <c r="K770" s="37">
        <f t="shared" si="22"/>
        <v>4.8555555555576575</v>
      </c>
      <c r="L770" s="38">
        <f t="shared" si="23"/>
        <v>4.8555555555576575</v>
      </c>
      <c r="M770" s="166">
        <f>NETWORKDAYS.INTL(DATE(YEAR(H770),MONTH(I770),DAY(H770)),DATE(YEAR(I770),MONTH(I770),DAY(I770)),1,LISTAFERIADOS!$B$2:$B$194)</f>
        <v>2</v>
      </c>
      <c r="N770" s="170" t="str">
        <f>CONCATENATE(HOUR(Tabela132[[#This Row],[DATA INICIO]]),":",MINUTE(Tabela132[[#This Row],[DATA INICIO]]))</f>
        <v>18:10</v>
      </c>
      <c r="P770"/>
    </row>
    <row r="771" spans="1:16" ht="25.5" customHeight="1" x14ac:dyDescent="0.25">
      <c r="A771" s="6" t="s">
        <v>278</v>
      </c>
      <c r="B771" s="33" t="s">
        <v>527</v>
      </c>
      <c r="C771" s="34" t="s">
        <v>270</v>
      </c>
      <c r="D771" s="66" t="s">
        <v>1245</v>
      </c>
      <c r="E771" s="66" t="str">
        <f>CONCATENATE(Tabela132[[#This Row],[TRAMITE_SETOR]],"_Atualiz")</f>
        <v>SMIC_Atualiz</v>
      </c>
      <c r="F771" s="35" t="s">
        <v>891</v>
      </c>
      <c r="G771" s="90" t="s">
        <v>1105</v>
      </c>
      <c r="H771" s="36">
        <v>42256.612500000003</v>
      </c>
      <c r="I771" s="36">
        <v>42261.832638888889</v>
      </c>
      <c r="J771" s="1" t="s">
        <v>509</v>
      </c>
      <c r="K771" s="37">
        <f t="shared" ref="K771:K834" si="24">IF(OR(H771="-",I771="-"),0,I771-H771)</f>
        <v>5.2201388888861402</v>
      </c>
      <c r="L771" s="38">
        <f t="shared" ref="L771:L834" si="25">K771</f>
        <v>5.2201388888861402</v>
      </c>
      <c r="M771" s="166">
        <f>NETWORKDAYS.INTL(DATE(YEAR(H771),MONTH(I771),DAY(H771)),DATE(YEAR(I771),MONTH(I771),DAY(I771)),1,LISTAFERIADOS!$B$2:$B$194)</f>
        <v>4</v>
      </c>
      <c r="N771" s="170" t="str">
        <f>CONCATENATE(HOUR(Tabela132[[#This Row],[DATA INICIO]]),":",MINUTE(Tabela132[[#This Row],[DATA INICIO]]))</f>
        <v>14:42</v>
      </c>
      <c r="P771"/>
    </row>
    <row r="772" spans="1:16" ht="25.5" customHeight="1" x14ac:dyDescent="0.25">
      <c r="A772" s="6" t="s">
        <v>278</v>
      </c>
      <c r="B772" s="33" t="s">
        <v>527</v>
      </c>
      <c r="C772" s="34" t="s">
        <v>270</v>
      </c>
      <c r="D772" s="66" t="s">
        <v>1204</v>
      </c>
      <c r="E772" s="66" t="str">
        <f>CONCATENATE(Tabela132[[#This Row],[TRAMITE_SETOR]],"_Atualiz")</f>
        <v>CIP_Atualiz</v>
      </c>
      <c r="F772" s="35" t="s">
        <v>884</v>
      </c>
      <c r="G772" s="90" t="s">
        <v>1105</v>
      </c>
      <c r="H772" s="36">
        <v>42261.832638888889</v>
      </c>
      <c r="I772" s="36">
        <v>42264.70416666667</v>
      </c>
      <c r="J772" s="1" t="s">
        <v>510</v>
      </c>
      <c r="K772" s="37">
        <f t="shared" si="24"/>
        <v>2.8715277777810115</v>
      </c>
      <c r="L772" s="38">
        <f t="shared" si="25"/>
        <v>2.8715277777810115</v>
      </c>
      <c r="M772" s="166">
        <f>NETWORKDAYS.INTL(DATE(YEAR(H772),MONTH(I772),DAY(H772)),DATE(YEAR(I772),MONTH(I772),DAY(I772)),1,LISTAFERIADOS!$B$2:$B$194)</f>
        <v>4</v>
      </c>
      <c r="N772" s="170" t="str">
        <f>CONCATENATE(HOUR(Tabela132[[#This Row],[DATA INICIO]]),":",MINUTE(Tabela132[[#This Row],[DATA INICIO]]))</f>
        <v>19:59</v>
      </c>
      <c r="P772"/>
    </row>
    <row r="773" spans="1:16" ht="25.5" customHeight="1" x14ac:dyDescent="0.25">
      <c r="A773" s="6" t="s">
        <v>278</v>
      </c>
      <c r="B773" s="33" t="s">
        <v>527</v>
      </c>
      <c r="C773" s="34" t="s">
        <v>270</v>
      </c>
      <c r="D773" s="66" t="s">
        <v>1209</v>
      </c>
      <c r="E773" s="66" t="str">
        <f>CONCATENATE(Tabela132[[#This Row],[TRAMITE_SETOR]],"_Atualiz")</f>
        <v>CLC_Atualiz</v>
      </c>
      <c r="F773" s="35" t="s">
        <v>911</v>
      </c>
      <c r="G773" s="35"/>
      <c r="H773" s="36">
        <v>42264.70416666667</v>
      </c>
      <c r="I773" s="36">
        <v>42264.727777777778</v>
      </c>
      <c r="J773" s="1" t="s">
        <v>511</v>
      </c>
      <c r="K773" s="37">
        <f t="shared" si="24"/>
        <v>2.361111110803904E-2</v>
      </c>
      <c r="L773" s="38">
        <f t="shared" si="25"/>
        <v>2.361111110803904E-2</v>
      </c>
      <c r="M773" s="166">
        <f>NETWORKDAYS.INTL(DATE(YEAR(H773),MONTH(I773),DAY(H773)),DATE(YEAR(I773),MONTH(I773),DAY(I773)),1,LISTAFERIADOS!$B$2:$B$194)</f>
        <v>1</v>
      </c>
      <c r="N773" s="170" t="str">
        <f>CONCATENATE(HOUR(Tabela132[[#This Row],[DATA INICIO]]),":",MINUTE(Tabela132[[#This Row],[DATA INICIO]]))</f>
        <v>16:54</v>
      </c>
      <c r="P773"/>
    </row>
    <row r="774" spans="1:16" ht="25.5" customHeight="1" x14ac:dyDescent="0.25">
      <c r="A774" s="6" t="s">
        <v>278</v>
      </c>
      <c r="B774" s="33" t="s">
        <v>527</v>
      </c>
      <c r="C774" s="34" t="s">
        <v>270</v>
      </c>
      <c r="D774" s="66" t="s">
        <v>1210</v>
      </c>
      <c r="E774" s="66" t="str">
        <f>CONCATENATE(Tabela132[[#This Row],[TRAMITE_SETOR]],"_Atualiz")</f>
        <v>SC_Atualiz</v>
      </c>
      <c r="F774" s="35" t="s">
        <v>912</v>
      </c>
      <c r="G774" s="35"/>
      <c r="H774" s="36">
        <v>42264.727777777778</v>
      </c>
      <c r="I774" s="36">
        <v>42269.583333333336</v>
      </c>
      <c r="J774" s="1" t="s">
        <v>512</v>
      </c>
      <c r="K774" s="37">
        <f t="shared" si="24"/>
        <v>4.8555555555576575</v>
      </c>
      <c r="L774" s="38">
        <f t="shared" si="25"/>
        <v>4.8555555555576575</v>
      </c>
      <c r="M774" s="166">
        <f>NETWORKDAYS.INTL(DATE(YEAR(H774),MONTH(I774),DAY(H774)),DATE(YEAR(I774),MONTH(I774),DAY(I774)),1,LISTAFERIADOS!$B$2:$B$194)</f>
        <v>4</v>
      </c>
      <c r="N774" s="170" t="str">
        <f>CONCATENATE(HOUR(Tabela132[[#This Row],[DATA INICIO]]),":",MINUTE(Tabela132[[#This Row],[DATA INICIO]]))</f>
        <v>17:28</v>
      </c>
      <c r="P774"/>
    </row>
    <row r="775" spans="1:16" ht="25.5" customHeight="1" x14ac:dyDescent="0.25">
      <c r="A775" s="6" t="s">
        <v>278</v>
      </c>
      <c r="B775" s="33" t="s">
        <v>527</v>
      </c>
      <c r="C775" s="34" t="s">
        <v>270</v>
      </c>
      <c r="D775" s="66" t="s">
        <v>1209</v>
      </c>
      <c r="E775" s="66" t="str">
        <f>CONCATENATE(Tabela132[[#This Row],[TRAMITE_SETOR]],"_Atualiz")</f>
        <v>CLC_Atualiz</v>
      </c>
      <c r="F775" s="35" t="s">
        <v>911</v>
      </c>
      <c r="G775" s="35"/>
      <c r="H775" s="36">
        <v>42269.583333333336</v>
      </c>
      <c r="I775" s="36">
        <v>42269.650694444441</v>
      </c>
      <c r="J775" s="1" t="s">
        <v>513</v>
      </c>
      <c r="K775" s="37">
        <f t="shared" si="24"/>
        <v>6.7361111105128657E-2</v>
      </c>
      <c r="L775" s="38">
        <f t="shared" si="25"/>
        <v>6.7361111105128657E-2</v>
      </c>
      <c r="M775" s="166">
        <f>NETWORKDAYS.INTL(DATE(YEAR(H775),MONTH(I775),DAY(H775)),DATE(YEAR(I775),MONTH(I775),DAY(I775)),1,LISTAFERIADOS!$B$2:$B$194)</f>
        <v>1</v>
      </c>
      <c r="N775" s="170" t="str">
        <f>CONCATENATE(HOUR(Tabela132[[#This Row],[DATA INICIO]]),":",MINUTE(Tabela132[[#This Row],[DATA INICIO]]))</f>
        <v>14:0</v>
      </c>
      <c r="P775"/>
    </row>
    <row r="776" spans="1:16" ht="25.5" customHeight="1" x14ac:dyDescent="0.25">
      <c r="A776" s="6" t="s">
        <v>278</v>
      </c>
      <c r="B776" s="33" t="s">
        <v>527</v>
      </c>
      <c r="C776" s="34" t="s">
        <v>270</v>
      </c>
      <c r="D776" s="66" t="s">
        <v>1205</v>
      </c>
      <c r="E776" s="66" t="str">
        <f>CONCATENATE(Tabela132[[#This Row],[TRAMITE_SETOR]],"_Atualiz")</f>
        <v>SECADM_Atualiz</v>
      </c>
      <c r="F776" s="35" t="s">
        <v>907</v>
      </c>
      <c r="G776" s="35"/>
      <c r="H776" s="36">
        <v>42269.650694444441</v>
      </c>
      <c r="I776" s="36">
        <v>42270.705555555556</v>
      </c>
      <c r="J776" s="1" t="s">
        <v>514</v>
      </c>
      <c r="K776" s="37">
        <f t="shared" si="24"/>
        <v>1.054861111115315</v>
      </c>
      <c r="L776" s="38">
        <f t="shared" si="25"/>
        <v>1.054861111115315</v>
      </c>
      <c r="M776" s="166">
        <f>NETWORKDAYS.INTL(DATE(YEAR(H776),MONTH(I776),DAY(H776)),DATE(YEAR(I776),MONTH(I776),DAY(I776)),1,LISTAFERIADOS!$B$2:$B$194)</f>
        <v>2</v>
      </c>
      <c r="N776" s="170" t="str">
        <f>CONCATENATE(HOUR(Tabela132[[#This Row],[DATA INICIO]]),":",MINUTE(Tabela132[[#This Row],[DATA INICIO]]))</f>
        <v>15:37</v>
      </c>
      <c r="P776"/>
    </row>
    <row r="777" spans="1:16" ht="25.5" customHeight="1" x14ac:dyDescent="0.25">
      <c r="A777" s="6" t="s">
        <v>278</v>
      </c>
      <c r="B777" s="33" t="s">
        <v>527</v>
      </c>
      <c r="C777" s="34" t="s">
        <v>270</v>
      </c>
      <c r="D777" s="66" t="s">
        <v>1209</v>
      </c>
      <c r="E777" s="66" t="str">
        <f>CONCATENATE(Tabela132[[#This Row],[TRAMITE_SETOR]],"_Atualiz")</f>
        <v>CLC_Atualiz</v>
      </c>
      <c r="F777" s="35" t="s">
        <v>911</v>
      </c>
      <c r="G777" s="35"/>
      <c r="H777" s="36">
        <v>42270.705555555556</v>
      </c>
      <c r="I777" s="36">
        <v>42270.775694444441</v>
      </c>
      <c r="J777" s="1" t="s">
        <v>515</v>
      </c>
      <c r="K777" s="37">
        <f t="shared" si="24"/>
        <v>7.0138888884685002E-2</v>
      </c>
      <c r="L777" s="38">
        <f t="shared" si="25"/>
        <v>7.0138888884685002E-2</v>
      </c>
      <c r="M777" s="166">
        <f>NETWORKDAYS.INTL(DATE(YEAR(H777),MONTH(I777),DAY(H777)),DATE(YEAR(I777),MONTH(I777),DAY(I777)),1,LISTAFERIADOS!$B$2:$B$194)</f>
        <v>1</v>
      </c>
      <c r="N777" s="170" t="str">
        <f>CONCATENATE(HOUR(Tabela132[[#This Row],[DATA INICIO]]),":",MINUTE(Tabela132[[#This Row],[DATA INICIO]]))</f>
        <v>16:56</v>
      </c>
      <c r="P777"/>
    </row>
    <row r="778" spans="1:16" ht="25.5" customHeight="1" x14ac:dyDescent="0.25">
      <c r="A778" s="6" t="s">
        <v>278</v>
      </c>
      <c r="B778" s="33" t="s">
        <v>527</v>
      </c>
      <c r="C778" s="34" t="s">
        <v>270</v>
      </c>
      <c r="D778" s="66" t="s">
        <v>1230</v>
      </c>
      <c r="E778" s="66" t="str">
        <f>CONCATENATE(Tabela132[[#This Row],[TRAMITE_SETOR]],"_Atualiz")</f>
        <v>SLIC_Atualiz</v>
      </c>
      <c r="F778" s="35" t="s">
        <v>927</v>
      </c>
      <c r="G778" s="35"/>
      <c r="H778" s="36">
        <v>42270.775694444441</v>
      </c>
      <c r="I778" s="36">
        <v>42276.777083333334</v>
      </c>
      <c r="J778" s="1" t="s">
        <v>516</v>
      </c>
      <c r="K778" s="37">
        <f t="shared" si="24"/>
        <v>6.0013888888934162</v>
      </c>
      <c r="L778" s="38">
        <f t="shared" si="25"/>
        <v>6.0013888888934162</v>
      </c>
      <c r="M778" s="166">
        <f>NETWORKDAYS.INTL(DATE(YEAR(H778),MONTH(I778),DAY(H778)),DATE(YEAR(I778),MONTH(I778),DAY(I778)),1,LISTAFERIADOS!$B$2:$B$194)</f>
        <v>5</v>
      </c>
      <c r="N778" s="170" t="str">
        <f>CONCATENATE(HOUR(Tabela132[[#This Row],[DATA INICIO]]),":",MINUTE(Tabela132[[#This Row],[DATA INICIO]]))</f>
        <v>18:37</v>
      </c>
      <c r="P778"/>
    </row>
    <row r="779" spans="1:16" ht="25.5" customHeight="1" x14ac:dyDescent="0.25">
      <c r="A779" s="6" t="s">
        <v>278</v>
      </c>
      <c r="B779" s="33" t="s">
        <v>527</v>
      </c>
      <c r="C779" s="34" t="s">
        <v>270</v>
      </c>
      <c r="D779" s="66" t="s">
        <v>1211</v>
      </c>
      <c r="E779" s="66" t="str">
        <f>CONCATENATE(Tabela132[[#This Row],[TRAMITE_SETOR]],"_Atualiz")</f>
        <v>SCON_Atualiz</v>
      </c>
      <c r="F779" s="35" t="s">
        <v>913</v>
      </c>
      <c r="G779" s="35"/>
      <c r="H779" s="36">
        <v>42276.777083333334</v>
      </c>
      <c r="I779" s="36">
        <v>42278.617361111108</v>
      </c>
      <c r="J779" s="1" t="s">
        <v>517</v>
      </c>
      <c r="K779" s="37">
        <f t="shared" si="24"/>
        <v>1.8402777777737356</v>
      </c>
      <c r="L779" s="38">
        <f t="shared" si="25"/>
        <v>1.8402777777737356</v>
      </c>
      <c r="M779" s="166">
        <f>NETWORKDAYS.INTL(DATE(YEAR(H779),MONTH(I779),DAY(H779)),DATE(YEAR(I779),MONTH(I779),DAY(I779)),1,LISTAFERIADOS!$B$2:$B$194)</f>
        <v>-20</v>
      </c>
      <c r="N779" s="170" t="str">
        <f>CONCATENATE(HOUR(Tabela132[[#This Row],[DATA INICIO]]),":",MINUTE(Tabela132[[#This Row],[DATA INICIO]]))</f>
        <v>18:39</v>
      </c>
      <c r="P779"/>
    </row>
    <row r="780" spans="1:16" ht="25.5" customHeight="1" x14ac:dyDescent="0.25">
      <c r="A780" s="6" t="s">
        <v>278</v>
      </c>
      <c r="B780" s="33" t="s">
        <v>527</v>
      </c>
      <c r="C780" s="34" t="s">
        <v>270</v>
      </c>
      <c r="D780" s="66" t="s">
        <v>1230</v>
      </c>
      <c r="E780" s="66" t="str">
        <f>CONCATENATE(Tabela132[[#This Row],[TRAMITE_SETOR]],"_Atualiz")</f>
        <v>SLIC_Atualiz</v>
      </c>
      <c r="F780" s="35" t="s">
        <v>927</v>
      </c>
      <c r="G780" s="35"/>
      <c r="H780" s="36">
        <v>42278.617361111108</v>
      </c>
      <c r="I780" s="36">
        <v>42278.677777777775</v>
      </c>
      <c r="J780" s="1" t="s">
        <v>518</v>
      </c>
      <c r="K780" s="37">
        <f t="shared" si="24"/>
        <v>6.0416666667151731E-2</v>
      </c>
      <c r="L780" s="38">
        <f t="shared" si="25"/>
        <v>6.0416666667151731E-2</v>
      </c>
      <c r="M780" s="166">
        <f>NETWORKDAYS.INTL(DATE(YEAR(H780),MONTH(I780),DAY(H780)),DATE(YEAR(I780),MONTH(I780),DAY(I780)),1,LISTAFERIADOS!$B$2:$B$194)</f>
        <v>1</v>
      </c>
      <c r="N780" s="170" t="str">
        <f>CONCATENATE(HOUR(Tabela132[[#This Row],[DATA INICIO]]),":",MINUTE(Tabela132[[#This Row],[DATA INICIO]]))</f>
        <v>14:49</v>
      </c>
      <c r="P780"/>
    </row>
    <row r="781" spans="1:16" ht="25.5" customHeight="1" x14ac:dyDescent="0.25">
      <c r="A781" s="6" t="s">
        <v>278</v>
      </c>
      <c r="B781" s="33" t="s">
        <v>527</v>
      </c>
      <c r="C781" s="34" t="s">
        <v>270</v>
      </c>
      <c r="D781" s="66" t="s">
        <v>1209</v>
      </c>
      <c r="E781" s="66" t="str">
        <f>CONCATENATE(Tabela132[[#This Row],[TRAMITE_SETOR]],"_Atualiz")</f>
        <v>CLC_Atualiz</v>
      </c>
      <c r="F781" s="35" t="s">
        <v>911</v>
      </c>
      <c r="G781" s="35"/>
      <c r="H781" s="36">
        <v>42278.677777777775</v>
      </c>
      <c r="I781" s="36">
        <v>42278.836805555555</v>
      </c>
      <c r="J781" s="1" t="s">
        <v>349</v>
      </c>
      <c r="K781" s="37">
        <f t="shared" si="24"/>
        <v>0.15902777777955635</v>
      </c>
      <c r="L781" s="38">
        <f t="shared" si="25"/>
        <v>0.15902777777955635</v>
      </c>
      <c r="M781" s="166">
        <f>NETWORKDAYS.INTL(DATE(YEAR(H781),MONTH(I781),DAY(H781)),DATE(YEAR(I781),MONTH(I781),DAY(I781)),1,LISTAFERIADOS!$B$2:$B$194)</f>
        <v>1</v>
      </c>
      <c r="N781" s="170" t="str">
        <f>CONCATENATE(HOUR(Tabela132[[#This Row],[DATA INICIO]]),":",MINUTE(Tabela132[[#This Row],[DATA INICIO]]))</f>
        <v>16:16</v>
      </c>
      <c r="P781"/>
    </row>
    <row r="782" spans="1:16" ht="25.5" customHeight="1" x14ac:dyDescent="0.25">
      <c r="A782" s="6" t="s">
        <v>278</v>
      </c>
      <c r="B782" s="33" t="s">
        <v>527</v>
      </c>
      <c r="C782" s="34" t="s">
        <v>270</v>
      </c>
      <c r="D782" s="66" t="s">
        <v>1205</v>
      </c>
      <c r="E782" s="66" t="str">
        <f>CONCATENATE(Tabela132[[#This Row],[TRAMITE_SETOR]],"_Atualiz")</f>
        <v>SECADM_Atualiz</v>
      </c>
      <c r="F782" s="35" t="s">
        <v>907</v>
      </c>
      <c r="G782" s="35"/>
      <c r="H782" s="36">
        <v>42278.836805555555</v>
      </c>
      <c r="I782" s="36">
        <v>42279.647222222222</v>
      </c>
      <c r="J782" s="1" t="s">
        <v>519</v>
      </c>
      <c r="K782" s="37">
        <f t="shared" si="24"/>
        <v>0.81041666666715173</v>
      </c>
      <c r="L782" s="38">
        <f t="shared" si="25"/>
        <v>0.81041666666715173</v>
      </c>
      <c r="M782" s="166">
        <f>NETWORKDAYS.INTL(DATE(YEAR(H782),MONTH(I782),DAY(H782)),DATE(YEAR(I782),MONTH(I782),DAY(I782)),1,LISTAFERIADOS!$B$2:$B$194)</f>
        <v>2</v>
      </c>
      <c r="N782" s="170" t="str">
        <f>CONCATENATE(HOUR(Tabela132[[#This Row],[DATA INICIO]]),":",MINUTE(Tabela132[[#This Row],[DATA INICIO]]))</f>
        <v>20:5</v>
      </c>
      <c r="P782"/>
    </row>
    <row r="783" spans="1:16" ht="25.5" customHeight="1" x14ac:dyDescent="0.25">
      <c r="A783" s="6" t="s">
        <v>278</v>
      </c>
      <c r="B783" s="33" t="s">
        <v>527</v>
      </c>
      <c r="C783" s="34" t="s">
        <v>270</v>
      </c>
      <c r="D783" s="66" t="s">
        <v>1212</v>
      </c>
      <c r="E783" s="66" t="str">
        <f>CONCATENATE(Tabela132[[#This Row],[TRAMITE_SETOR]],"_Atualiz")</f>
        <v>CPL_Atualiz</v>
      </c>
      <c r="F783" s="35" t="s">
        <v>914</v>
      </c>
      <c r="G783" s="35"/>
      <c r="H783" s="36">
        <v>42279.647222222222</v>
      </c>
      <c r="I783" s="36">
        <v>42279.689583333333</v>
      </c>
      <c r="J783" s="1" t="s">
        <v>520</v>
      </c>
      <c r="K783" s="37">
        <f t="shared" si="24"/>
        <v>4.2361111110949423E-2</v>
      </c>
      <c r="L783" s="38">
        <f t="shared" si="25"/>
        <v>4.2361111110949423E-2</v>
      </c>
      <c r="M783" s="166">
        <f>NETWORKDAYS.INTL(DATE(YEAR(H783),MONTH(I783),DAY(H783)),DATE(YEAR(I783),MONTH(I783),DAY(I783)),1,LISTAFERIADOS!$B$2:$B$194)</f>
        <v>1</v>
      </c>
      <c r="N783" s="170" t="str">
        <f>CONCATENATE(HOUR(Tabela132[[#This Row],[DATA INICIO]]),":",MINUTE(Tabela132[[#This Row],[DATA INICIO]]))</f>
        <v>15:32</v>
      </c>
      <c r="P783"/>
    </row>
    <row r="784" spans="1:16" ht="25.5" customHeight="1" x14ac:dyDescent="0.25">
      <c r="A784" s="6" t="s">
        <v>278</v>
      </c>
      <c r="B784" s="33" t="s">
        <v>527</v>
      </c>
      <c r="C784" s="34" t="s">
        <v>270</v>
      </c>
      <c r="D784" s="66" t="s">
        <v>1205</v>
      </c>
      <c r="E784" s="66" t="str">
        <f>CONCATENATE(Tabela132[[#This Row],[TRAMITE_SETOR]],"_Atualiz")</f>
        <v>SECADM_Atualiz</v>
      </c>
      <c r="F784" s="35" t="s">
        <v>907</v>
      </c>
      <c r="G784" s="35"/>
      <c r="H784" s="36">
        <v>42279.689583333333</v>
      </c>
      <c r="I784" s="36">
        <v>42279.779166666667</v>
      </c>
      <c r="J784" s="1" t="s">
        <v>521</v>
      </c>
      <c r="K784" s="37">
        <f t="shared" si="24"/>
        <v>8.9583333334303461E-2</v>
      </c>
      <c r="L784" s="38">
        <f t="shared" si="25"/>
        <v>8.9583333334303461E-2</v>
      </c>
      <c r="M784" s="166">
        <f>NETWORKDAYS.INTL(DATE(YEAR(H784),MONTH(I784),DAY(H784)),DATE(YEAR(I784),MONTH(I784),DAY(I784)),1,LISTAFERIADOS!$B$2:$B$194)</f>
        <v>1</v>
      </c>
      <c r="N784" s="170" t="str">
        <f>CONCATENATE(HOUR(Tabela132[[#This Row],[DATA INICIO]]),":",MINUTE(Tabela132[[#This Row],[DATA INICIO]]))</f>
        <v>16:33</v>
      </c>
      <c r="P784"/>
    </row>
    <row r="785" spans="1:16" ht="25.5" customHeight="1" x14ac:dyDescent="0.25">
      <c r="A785" s="6" t="s">
        <v>278</v>
      </c>
      <c r="B785" s="33" t="s">
        <v>527</v>
      </c>
      <c r="C785" s="34" t="s">
        <v>270</v>
      </c>
      <c r="D785" s="66" t="s">
        <v>1209</v>
      </c>
      <c r="E785" s="66" t="str">
        <f>CONCATENATE(Tabela132[[#This Row],[TRAMITE_SETOR]],"_Atualiz")</f>
        <v>CLC_Atualiz</v>
      </c>
      <c r="F785" s="35" t="s">
        <v>911</v>
      </c>
      <c r="G785" s="35"/>
      <c r="H785" s="36">
        <v>42279.779166666667</v>
      </c>
      <c r="I785" s="36">
        <v>42283.698611111111</v>
      </c>
      <c r="J785" s="1" t="s">
        <v>522</v>
      </c>
      <c r="K785" s="37">
        <f t="shared" si="24"/>
        <v>3.9194444444437977</v>
      </c>
      <c r="L785" s="38">
        <f t="shared" si="25"/>
        <v>3.9194444444437977</v>
      </c>
      <c r="M785" s="166">
        <f>NETWORKDAYS.INTL(DATE(YEAR(H785),MONTH(I785),DAY(H785)),DATE(YEAR(I785),MONTH(I785),DAY(I785)),1,LISTAFERIADOS!$B$2:$B$194)</f>
        <v>3</v>
      </c>
      <c r="N785" s="170" t="str">
        <f>CONCATENATE(HOUR(Tabela132[[#This Row],[DATA INICIO]]),":",MINUTE(Tabela132[[#This Row],[DATA INICIO]]))</f>
        <v>18:42</v>
      </c>
      <c r="P785"/>
    </row>
    <row r="786" spans="1:16" ht="25.5" customHeight="1" x14ac:dyDescent="0.25">
      <c r="A786" s="6" t="s">
        <v>278</v>
      </c>
      <c r="B786" s="33" t="s">
        <v>527</v>
      </c>
      <c r="C786" s="34" t="s">
        <v>270</v>
      </c>
      <c r="D786" s="66" t="s">
        <v>1230</v>
      </c>
      <c r="E786" s="66" t="str">
        <f>CONCATENATE(Tabela132[[#This Row],[TRAMITE_SETOR]],"_Atualiz")</f>
        <v>SLIC_Atualiz</v>
      </c>
      <c r="F786" s="35" t="s">
        <v>927</v>
      </c>
      <c r="G786" s="35"/>
      <c r="H786" s="36">
        <v>42283.698611111111</v>
      </c>
      <c r="I786" s="36">
        <v>42291.677083333336</v>
      </c>
      <c r="J786" s="1" t="s">
        <v>523</v>
      </c>
      <c r="K786" s="37">
        <f t="shared" si="24"/>
        <v>7.9784722222248092</v>
      </c>
      <c r="L786" s="38">
        <f t="shared" si="25"/>
        <v>7.9784722222248092</v>
      </c>
      <c r="M786" s="166">
        <f>NETWORKDAYS.INTL(DATE(YEAR(H786),MONTH(I786),DAY(H786)),DATE(YEAR(I786),MONTH(I786),DAY(I786)),1,LISTAFERIADOS!$B$2:$B$194)</f>
        <v>6</v>
      </c>
      <c r="N786" s="170" t="str">
        <f>CONCATENATE(HOUR(Tabela132[[#This Row],[DATA INICIO]]),":",MINUTE(Tabela132[[#This Row],[DATA INICIO]]))</f>
        <v>16:46</v>
      </c>
      <c r="P786"/>
    </row>
    <row r="787" spans="1:16" ht="25.5" customHeight="1" x14ac:dyDescent="0.25">
      <c r="A787" s="6" t="s">
        <v>278</v>
      </c>
      <c r="B787" s="33" t="s">
        <v>527</v>
      </c>
      <c r="C787" s="34" t="s">
        <v>270</v>
      </c>
      <c r="D787" s="66" t="s">
        <v>1209</v>
      </c>
      <c r="E787" s="66" t="str">
        <f>CONCATENATE(Tabela132[[#This Row],[TRAMITE_SETOR]],"_Atualiz")</f>
        <v>CLC_Atualiz</v>
      </c>
      <c r="F787" s="35" t="s">
        <v>911</v>
      </c>
      <c r="G787" s="35"/>
      <c r="H787" s="36">
        <v>42291.677083333336</v>
      </c>
      <c r="I787" s="36">
        <v>42291.73541666667</v>
      </c>
      <c r="J787" s="1" t="s">
        <v>349</v>
      </c>
      <c r="K787" s="37">
        <f t="shared" si="24"/>
        <v>5.8333333334303461E-2</v>
      </c>
      <c r="L787" s="38">
        <f t="shared" si="25"/>
        <v>5.8333333334303461E-2</v>
      </c>
      <c r="M787" s="166">
        <f>NETWORKDAYS.INTL(DATE(YEAR(H787),MONTH(I787),DAY(H787)),DATE(YEAR(I787),MONTH(I787),DAY(I787)),1,LISTAFERIADOS!$B$2:$B$194)</f>
        <v>1</v>
      </c>
      <c r="N787" s="170" t="str">
        <f>CONCATENATE(HOUR(Tabela132[[#This Row],[DATA INICIO]]),":",MINUTE(Tabela132[[#This Row],[DATA INICIO]]))</f>
        <v>16:15</v>
      </c>
      <c r="P787"/>
    </row>
    <row r="788" spans="1:16" ht="25.5" customHeight="1" x14ac:dyDescent="0.25">
      <c r="A788" s="6" t="s">
        <v>278</v>
      </c>
      <c r="B788" s="33" t="s">
        <v>527</v>
      </c>
      <c r="C788" s="34" t="s">
        <v>270</v>
      </c>
      <c r="D788" s="66" t="s">
        <v>1205</v>
      </c>
      <c r="E788" s="66" t="str">
        <f>CONCATENATE(Tabela132[[#This Row],[TRAMITE_SETOR]],"_Atualiz")</f>
        <v>SECADM_Atualiz</v>
      </c>
      <c r="F788" s="35" t="s">
        <v>907</v>
      </c>
      <c r="G788" s="35"/>
      <c r="H788" s="36">
        <v>42291.73541666667</v>
      </c>
      <c r="I788" s="36">
        <v>42293.836805555555</v>
      </c>
      <c r="J788" s="1" t="s">
        <v>458</v>
      </c>
      <c r="K788" s="37">
        <f t="shared" si="24"/>
        <v>2.101388888884685</v>
      </c>
      <c r="L788" s="38">
        <f t="shared" si="25"/>
        <v>2.101388888884685</v>
      </c>
      <c r="M788" s="166">
        <f>NETWORKDAYS.INTL(DATE(YEAR(H788),MONTH(I788),DAY(H788)),DATE(YEAR(I788),MONTH(I788),DAY(I788)),1,LISTAFERIADOS!$B$2:$B$194)</f>
        <v>3</v>
      </c>
      <c r="N788" s="170" t="str">
        <f>CONCATENATE(HOUR(Tabela132[[#This Row],[DATA INICIO]]),":",MINUTE(Tabela132[[#This Row],[DATA INICIO]]))</f>
        <v>17:39</v>
      </c>
      <c r="P788"/>
    </row>
    <row r="789" spans="1:16" ht="25.5" customHeight="1" x14ac:dyDescent="0.25">
      <c r="A789" s="6" t="s">
        <v>278</v>
      </c>
      <c r="B789" s="33" t="s">
        <v>527</v>
      </c>
      <c r="C789" s="34" t="s">
        <v>270</v>
      </c>
      <c r="D789" s="66" t="s">
        <v>1212</v>
      </c>
      <c r="E789" s="66" t="str">
        <f>CONCATENATE(Tabela132[[#This Row],[TRAMITE_SETOR]],"_Atualiz")</f>
        <v>CPL_Atualiz</v>
      </c>
      <c r="F789" s="35" t="s">
        <v>914</v>
      </c>
      <c r="G789" s="35"/>
      <c r="H789" s="36">
        <v>42293.836805555555</v>
      </c>
      <c r="I789" s="36">
        <v>42297.745833333334</v>
      </c>
      <c r="J789" s="1" t="s">
        <v>212</v>
      </c>
      <c r="K789" s="37">
        <f t="shared" si="24"/>
        <v>3.9090277777795563</v>
      </c>
      <c r="L789" s="38">
        <f t="shared" si="25"/>
        <v>3.9090277777795563</v>
      </c>
      <c r="M789" s="166">
        <f>NETWORKDAYS.INTL(DATE(YEAR(H789),MONTH(I789),DAY(H789)),DATE(YEAR(I789),MONTH(I789),DAY(I789)),1,LISTAFERIADOS!$B$2:$B$194)</f>
        <v>3</v>
      </c>
      <c r="N789" s="170" t="str">
        <f>CONCATENATE(HOUR(Tabela132[[#This Row],[DATA INICIO]]),":",MINUTE(Tabela132[[#This Row],[DATA INICIO]]))</f>
        <v>20:5</v>
      </c>
      <c r="P789"/>
    </row>
    <row r="790" spans="1:16" ht="25.5" customHeight="1" x14ac:dyDescent="0.25">
      <c r="A790" s="6" t="s">
        <v>278</v>
      </c>
      <c r="B790" s="33" t="s">
        <v>527</v>
      </c>
      <c r="C790" s="34" t="s">
        <v>270</v>
      </c>
      <c r="D790" s="66" t="s">
        <v>1213</v>
      </c>
      <c r="E790" s="66" t="str">
        <f>CONCATENATE(Tabela132[[#This Row],[TRAMITE_SETOR]],"_Atualiz")</f>
        <v>ASSDG_Atualiz</v>
      </c>
      <c r="F790" s="35" t="s">
        <v>915</v>
      </c>
      <c r="G790" s="35"/>
      <c r="H790" s="36">
        <v>42297.745833333334</v>
      </c>
      <c r="I790" s="36">
        <v>42300.67291666667</v>
      </c>
      <c r="J790" s="1" t="s">
        <v>213</v>
      </c>
      <c r="K790" s="37">
        <f t="shared" si="24"/>
        <v>2.9270833333357587</v>
      </c>
      <c r="L790" s="38">
        <f t="shared" si="25"/>
        <v>2.9270833333357587</v>
      </c>
      <c r="M790" s="166">
        <f>NETWORKDAYS.INTL(DATE(YEAR(H790),MONTH(I790),DAY(H790)),DATE(YEAR(I790),MONTH(I790),DAY(I790)),1,LISTAFERIADOS!$B$2:$B$194)</f>
        <v>4</v>
      </c>
      <c r="N790" s="170" t="str">
        <f>CONCATENATE(HOUR(Tabela132[[#This Row],[DATA INICIO]]),":",MINUTE(Tabela132[[#This Row],[DATA INICIO]]))</f>
        <v>17:54</v>
      </c>
      <c r="P790"/>
    </row>
    <row r="791" spans="1:16" ht="25.5" customHeight="1" x14ac:dyDescent="0.25">
      <c r="A791" s="6" t="s">
        <v>278</v>
      </c>
      <c r="B791" s="33" t="s">
        <v>527</v>
      </c>
      <c r="C791" s="34" t="s">
        <v>270</v>
      </c>
      <c r="D791" s="66" t="s">
        <v>1230</v>
      </c>
      <c r="E791" s="66" t="str">
        <f>CONCATENATE(Tabela132[[#This Row],[TRAMITE_SETOR]],"_Atualiz")</f>
        <v>SLIC_Atualiz</v>
      </c>
      <c r="F791" s="35" t="s">
        <v>927</v>
      </c>
      <c r="G791" s="35"/>
      <c r="H791" s="36">
        <v>42300.67291666667</v>
      </c>
      <c r="I791" s="36">
        <v>42304.578472222223</v>
      </c>
      <c r="J791" s="1" t="s">
        <v>202</v>
      </c>
      <c r="K791" s="37">
        <f t="shared" si="24"/>
        <v>3.9055555555532919</v>
      </c>
      <c r="L791" s="38">
        <f t="shared" si="25"/>
        <v>3.9055555555532919</v>
      </c>
      <c r="M791" s="166">
        <f>NETWORKDAYS.INTL(DATE(YEAR(H791),MONTH(I791),DAY(H791)),DATE(YEAR(I791),MONTH(I791),DAY(I791)),1,LISTAFERIADOS!$B$2:$B$194)</f>
        <v>3</v>
      </c>
      <c r="N791" s="170" t="str">
        <f>CONCATENATE(HOUR(Tabela132[[#This Row],[DATA INICIO]]),":",MINUTE(Tabela132[[#This Row],[DATA INICIO]]))</f>
        <v>16:9</v>
      </c>
      <c r="P791"/>
    </row>
    <row r="792" spans="1:16" ht="25.5" customHeight="1" x14ac:dyDescent="0.25">
      <c r="A792" s="6" t="s">
        <v>278</v>
      </c>
      <c r="B792" s="33" t="s">
        <v>527</v>
      </c>
      <c r="C792" s="34" t="s">
        <v>270</v>
      </c>
      <c r="D792" s="66" t="s">
        <v>1245</v>
      </c>
      <c r="E792" s="66" t="str">
        <f>CONCATENATE(Tabela132[[#This Row],[TRAMITE_SETOR]],"_Atualiz")</f>
        <v>SMIC_Atualiz</v>
      </c>
      <c r="F792" s="35" t="s">
        <v>891</v>
      </c>
      <c r="G792" s="90" t="s">
        <v>1105</v>
      </c>
      <c r="H792" s="36">
        <v>42304.578472222223</v>
      </c>
      <c r="I792" s="36">
        <v>42307.504861111112</v>
      </c>
      <c r="J792" s="1" t="s">
        <v>26</v>
      </c>
      <c r="K792" s="37">
        <f t="shared" si="24"/>
        <v>2.9263888888890506</v>
      </c>
      <c r="L792" s="38">
        <f t="shared" si="25"/>
        <v>2.9263888888890506</v>
      </c>
      <c r="M792" s="166">
        <f>NETWORKDAYS.INTL(DATE(YEAR(H792),MONTH(I792),DAY(H792)),DATE(YEAR(I792),MONTH(I792),DAY(I792)),1,LISTAFERIADOS!$B$2:$B$194)</f>
        <v>3</v>
      </c>
      <c r="N792" s="170" t="str">
        <f>CONCATENATE(HOUR(Tabela132[[#This Row],[DATA INICIO]]),":",MINUTE(Tabela132[[#This Row],[DATA INICIO]]))</f>
        <v>13:53</v>
      </c>
      <c r="P792"/>
    </row>
    <row r="793" spans="1:16" ht="25.5" customHeight="1" x14ac:dyDescent="0.25">
      <c r="A793" s="6" t="s">
        <v>278</v>
      </c>
      <c r="B793" s="33" t="s">
        <v>527</v>
      </c>
      <c r="C793" s="34" t="s">
        <v>270</v>
      </c>
      <c r="D793" s="66" t="s">
        <v>1230</v>
      </c>
      <c r="E793" s="66" t="str">
        <f>CONCATENATE(Tabela132[[#This Row],[TRAMITE_SETOR]],"_Atualiz")</f>
        <v>SLIC_Atualiz</v>
      </c>
      <c r="F793" s="35" t="s">
        <v>927</v>
      </c>
      <c r="G793" s="35"/>
      <c r="H793" s="36">
        <v>42307.504861111112</v>
      </c>
      <c r="I793" s="36">
        <v>42313.622916666667</v>
      </c>
      <c r="J793" s="1" t="s">
        <v>524</v>
      </c>
      <c r="K793" s="37">
        <f t="shared" si="24"/>
        <v>6.1180555555547471</v>
      </c>
      <c r="L793" s="38">
        <f t="shared" si="25"/>
        <v>6.1180555555547471</v>
      </c>
      <c r="M793" s="166">
        <f>NETWORKDAYS.INTL(DATE(YEAR(H793),MONTH(I793),DAY(H793)),DATE(YEAR(I793),MONTH(I793),DAY(I793)),1,LISTAFERIADOS!$B$2:$B$194)</f>
        <v>-18</v>
      </c>
      <c r="N793" s="170" t="str">
        <f>CONCATENATE(HOUR(Tabela132[[#This Row],[DATA INICIO]]),":",MINUTE(Tabela132[[#This Row],[DATA INICIO]]))</f>
        <v>12:7</v>
      </c>
      <c r="P793"/>
    </row>
    <row r="794" spans="1:16" ht="25.5" customHeight="1" x14ac:dyDescent="0.25">
      <c r="A794" s="6" t="s">
        <v>278</v>
      </c>
      <c r="B794" s="33" t="s">
        <v>527</v>
      </c>
      <c r="C794" s="34" t="s">
        <v>270</v>
      </c>
      <c r="D794" s="66" t="s">
        <v>1213</v>
      </c>
      <c r="E794" s="66" t="str">
        <f>CONCATENATE(Tabela132[[#This Row],[TRAMITE_SETOR]],"_Atualiz")</f>
        <v>ASSDG_Atualiz</v>
      </c>
      <c r="F794" s="35" t="s">
        <v>915</v>
      </c>
      <c r="G794" s="35"/>
      <c r="H794" s="36">
        <v>42313.622916666667</v>
      </c>
      <c r="I794" s="36">
        <v>42313.672222222223</v>
      </c>
      <c r="J794" s="1" t="s">
        <v>403</v>
      </c>
      <c r="K794" s="37">
        <f t="shared" si="24"/>
        <v>4.9305555556202307E-2</v>
      </c>
      <c r="L794" s="38">
        <f t="shared" si="25"/>
        <v>4.9305555556202307E-2</v>
      </c>
      <c r="M794" s="166">
        <f>NETWORKDAYS.INTL(DATE(YEAR(H794),MONTH(I794),DAY(H794)),DATE(YEAR(I794),MONTH(I794),DAY(I794)),1,LISTAFERIADOS!$B$2:$B$194)</f>
        <v>1</v>
      </c>
      <c r="N794" s="170" t="str">
        <f>CONCATENATE(HOUR(Tabela132[[#This Row],[DATA INICIO]]),":",MINUTE(Tabela132[[#This Row],[DATA INICIO]]))</f>
        <v>14:57</v>
      </c>
      <c r="P794"/>
    </row>
    <row r="795" spans="1:16" ht="25.5" customHeight="1" x14ac:dyDescent="0.25">
      <c r="A795" s="6" t="s">
        <v>278</v>
      </c>
      <c r="B795" s="33" t="s">
        <v>527</v>
      </c>
      <c r="C795" s="34" t="s">
        <v>270</v>
      </c>
      <c r="D795" s="66" t="s">
        <v>1212</v>
      </c>
      <c r="E795" s="66" t="str">
        <f>CONCATENATE(Tabela132[[#This Row],[TRAMITE_SETOR]],"_Atualiz")</f>
        <v>CPL_Atualiz</v>
      </c>
      <c r="F795" s="35" t="s">
        <v>914</v>
      </c>
      <c r="G795" s="35"/>
      <c r="H795" s="36">
        <v>42313.672222222223</v>
      </c>
      <c r="I795" s="36">
        <v>42313.723611111112</v>
      </c>
      <c r="J795" s="1" t="s">
        <v>17</v>
      </c>
      <c r="K795" s="37">
        <f t="shared" si="24"/>
        <v>5.1388888889050577E-2</v>
      </c>
      <c r="L795" s="38">
        <f t="shared" si="25"/>
        <v>5.1388888889050577E-2</v>
      </c>
      <c r="M795" s="166">
        <f>NETWORKDAYS.INTL(DATE(YEAR(H795),MONTH(I795),DAY(H795)),DATE(YEAR(I795),MONTH(I795),DAY(I795)),1,LISTAFERIADOS!$B$2:$B$194)</f>
        <v>1</v>
      </c>
      <c r="N795" s="170" t="str">
        <f>CONCATENATE(HOUR(Tabela132[[#This Row],[DATA INICIO]]),":",MINUTE(Tabela132[[#This Row],[DATA INICIO]]))</f>
        <v>16:8</v>
      </c>
      <c r="P795"/>
    </row>
    <row r="796" spans="1:16" ht="25.5" customHeight="1" x14ac:dyDescent="0.25">
      <c r="A796" s="6" t="s">
        <v>278</v>
      </c>
      <c r="B796" s="33" t="s">
        <v>527</v>
      </c>
      <c r="C796" s="34" t="s">
        <v>270</v>
      </c>
      <c r="D796" s="66" t="s">
        <v>1213</v>
      </c>
      <c r="E796" s="66" t="str">
        <f>CONCATENATE(Tabela132[[#This Row],[TRAMITE_SETOR]],"_Atualiz")</f>
        <v>ASSDG_Atualiz</v>
      </c>
      <c r="F796" s="35" t="s">
        <v>915</v>
      </c>
      <c r="G796" s="35"/>
      <c r="H796" s="36">
        <v>42313.723611111112</v>
      </c>
      <c r="I796" s="36">
        <v>42317.620138888888</v>
      </c>
      <c r="J796" s="1" t="s">
        <v>213</v>
      </c>
      <c r="K796" s="37">
        <f t="shared" si="24"/>
        <v>3.8965277777751908</v>
      </c>
      <c r="L796" s="38">
        <f t="shared" si="25"/>
        <v>3.8965277777751908</v>
      </c>
      <c r="M796" s="166">
        <f>NETWORKDAYS.INTL(DATE(YEAR(H796),MONTH(I796),DAY(H796)),DATE(YEAR(I796),MONTH(I796),DAY(I796)),1,LISTAFERIADOS!$B$2:$B$194)</f>
        <v>3</v>
      </c>
      <c r="N796" s="170" t="str">
        <f>CONCATENATE(HOUR(Tabela132[[#This Row],[DATA INICIO]]),":",MINUTE(Tabela132[[#This Row],[DATA INICIO]]))</f>
        <v>17:22</v>
      </c>
      <c r="P796"/>
    </row>
    <row r="797" spans="1:16" ht="25.5" customHeight="1" x14ac:dyDescent="0.25">
      <c r="A797" s="6" t="s">
        <v>278</v>
      </c>
      <c r="B797" s="33" t="s">
        <v>527</v>
      </c>
      <c r="C797" s="34" t="s">
        <v>270</v>
      </c>
      <c r="D797" s="66" t="s">
        <v>1202</v>
      </c>
      <c r="E797" s="66" t="str">
        <f>CONCATENATE(Tabela132[[#This Row],[TRAMITE_SETOR]],"_Atualiz")</f>
        <v>DG_Atualiz</v>
      </c>
      <c r="F797" s="35" t="s">
        <v>905</v>
      </c>
      <c r="G797" s="35"/>
      <c r="H797" s="36">
        <v>42317.620138888888</v>
      </c>
      <c r="I797" s="36">
        <v>42317.740277777775</v>
      </c>
      <c r="J797" s="1" t="s">
        <v>56</v>
      </c>
      <c r="K797" s="37">
        <f t="shared" si="24"/>
        <v>0.12013888888759539</v>
      </c>
      <c r="L797" s="38">
        <f t="shared" si="25"/>
        <v>0.12013888888759539</v>
      </c>
      <c r="M797" s="166">
        <f>NETWORKDAYS.INTL(DATE(YEAR(H797),MONTH(I797),DAY(H797)),DATE(YEAR(I797),MONTH(I797),DAY(I797)),1,LISTAFERIADOS!$B$2:$B$194)</f>
        <v>1</v>
      </c>
      <c r="N797" s="170" t="str">
        <f>CONCATENATE(HOUR(Tabela132[[#This Row],[DATA INICIO]]),":",MINUTE(Tabela132[[#This Row],[DATA INICIO]]))</f>
        <v>14:53</v>
      </c>
      <c r="P797"/>
    </row>
    <row r="798" spans="1:16" ht="25.5" customHeight="1" x14ac:dyDescent="0.25">
      <c r="A798" s="6" t="s">
        <v>278</v>
      </c>
      <c r="B798" s="33" t="s">
        <v>527</v>
      </c>
      <c r="C798" s="34" t="s">
        <v>270</v>
      </c>
      <c r="D798" s="66" t="s">
        <v>1230</v>
      </c>
      <c r="E798" s="66" t="str">
        <f>CONCATENATE(Tabela132[[#This Row],[TRAMITE_SETOR]],"_Atualiz")</f>
        <v>SLIC_Atualiz</v>
      </c>
      <c r="F798" s="35" t="s">
        <v>927</v>
      </c>
      <c r="G798" s="35"/>
      <c r="H798" s="36">
        <v>42317.740277777775</v>
      </c>
      <c r="I798" s="36">
        <v>42318.813194444447</v>
      </c>
      <c r="J798" s="1" t="s">
        <v>525</v>
      </c>
      <c r="K798" s="37">
        <f t="shared" si="24"/>
        <v>1.0729166666715173</v>
      </c>
      <c r="L798" s="38">
        <f t="shared" si="25"/>
        <v>1.0729166666715173</v>
      </c>
      <c r="M798" s="166">
        <f>NETWORKDAYS.INTL(DATE(YEAR(H798),MONTH(I798),DAY(H798)),DATE(YEAR(I798),MONTH(I798),DAY(I798)),1,LISTAFERIADOS!$B$2:$B$194)</f>
        <v>2</v>
      </c>
      <c r="N798" s="170" t="str">
        <f>CONCATENATE(HOUR(Tabela132[[#This Row],[DATA INICIO]]),":",MINUTE(Tabela132[[#This Row],[DATA INICIO]]))</f>
        <v>17:46</v>
      </c>
      <c r="P798"/>
    </row>
    <row r="799" spans="1:16" ht="25.5" customHeight="1" x14ac:dyDescent="0.25">
      <c r="A799" s="6" t="s">
        <v>278</v>
      </c>
      <c r="B799" s="33" t="s">
        <v>527</v>
      </c>
      <c r="C799" s="34" t="s">
        <v>270</v>
      </c>
      <c r="D799" s="66" t="s">
        <v>1212</v>
      </c>
      <c r="E799" s="66" t="str">
        <f>CONCATENATE(Tabela132[[#This Row],[TRAMITE_SETOR]],"_Atualiz")</f>
        <v>CPL_Atualiz</v>
      </c>
      <c r="F799" s="35" t="s">
        <v>914</v>
      </c>
      <c r="G799" s="35"/>
      <c r="H799" s="36">
        <v>42318.813194444447</v>
      </c>
      <c r="I799" s="36">
        <v>42318.816666666666</v>
      </c>
      <c r="J799" s="1" t="s">
        <v>526</v>
      </c>
      <c r="K799" s="37">
        <f t="shared" si="24"/>
        <v>3.4722222189884633E-3</v>
      </c>
      <c r="L799" s="38">
        <f t="shared" si="25"/>
        <v>3.4722222189884633E-3</v>
      </c>
      <c r="M799" s="166">
        <f>NETWORKDAYS.INTL(DATE(YEAR(H799),MONTH(I799),DAY(H799)),DATE(YEAR(I799),MONTH(I799),DAY(I799)),1,LISTAFERIADOS!$B$2:$B$194)</f>
        <v>1</v>
      </c>
      <c r="N799" s="170" t="str">
        <f>CONCATENATE(HOUR(Tabela132[[#This Row],[DATA INICIO]]),":",MINUTE(Tabela132[[#This Row],[DATA INICIO]]))</f>
        <v>19:31</v>
      </c>
      <c r="P799"/>
    </row>
    <row r="800" spans="1:16" ht="25.5" customHeight="1" x14ac:dyDescent="0.25">
      <c r="A800" s="6" t="s">
        <v>278</v>
      </c>
      <c r="B800" s="33" t="s">
        <v>527</v>
      </c>
      <c r="C800" s="34" t="s">
        <v>270</v>
      </c>
      <c r="D800" s="66" t="s">
        <v>1230</v>
      </c>
      <c r="E800" s="66" t="str">
        <f>CONCATENATE(Tabela132[[#This Row],[TRAMITE_SETOR]],"_Atualiz")</f>
        <v>SLIC_Atualiz</v>
      </c>
      <c r="F800" s="35" t="s">
        <v>927</v>
      </c>
      <c r="G800" s="35"/>
      <c r="H800" s="36">
        <v>42318.816666666666</v>
      </c>
      <c r="I800" s="36">
        <v>42321.686805555553</v>
      </c>
      <c r="J800" s="1" t="s">
        <v>180</v>
      </c>
      <c r="K800" s="37">
        <f t="shared" si="24"/>
        <v>2.8701388888875954</v>
      </c>
      <c r="L800" s="38">
        <f t="shared" si="25"/>
        <v>2.8701388888875954</v>
      </c>
      <c r="M800" s="166">
        <f>NETWORKDAYS.INTL(DATE(YEAR(H800),MONTH(I800),DAY(H800)),DATE(YEAR(I800),MONTH(I800),DAY(I800)),1,LISTAFERIADOS!$B$2:$B$194)</f>
        <v>4</v>
      </c>
      <c r="N800" s="170" t="str">
        <f>CONCATENATE(HOUR(Tabela132[[#This Row],[DATA INICIO]]),":",MINUTE(Tabela132[[#This Row],[DATA INICIO]]))</f>
        <v>19:36</v>
      </c>
      <c r="P800"/>
    </row>
    <row r="801" spans="1:16" ht="25.5" customHeight="1" x14ac:dyDescent="0.25">
      <c r="A801" s="6" t="s">
        <v>278</v>
      </c>
      <c r="B801" s="33" t="s">
        <v>537</v>
      </c>
      <c r="C801" s="34" t="s">
        <v>8</v>
      </c>
      <c r="D801" s="66" t="s">
        <v>1253</v>
      </c>
      <c r="E801" s="66" t="str">
        <f>CONCATENATE(Tabela132[[#This Row],[TRAMITE_SETOR]],"_Atualiz")</f>
        <v>086ZE_Atualiz</v>
      </c>
      <c r="F801" s="35" t="s">
        <v>940</v>
      </c>
      <c r="G801" s="35"/>
      <c r="H801" s="47" t="s">
        <v>7</v>
      </c>
      <c r="I801" s="36">
        <v>42580.616666666669</v>
      </c>
      <c r="J801" s="1" t="s">
        <v>7</v>
      </c>
      <c r="K801" s="37">
        <f t="shared" si="24"/>
        <v>0</v>
      </c>
      <c r="L801" s="38">
        <f t="shared" si="25"/>
        <v>0</v>
      </c>
      <c r="M801" s="166" t="e">
        <f>NETWORKDAYS.INTL(DATE(YEAR(H801),MONTH(I801),DAY(H801)),DATE(YEAR(I801),MONTH(I801),DAY(I801)),1,LISTAFERIADOS!$B$2:$B$194)</f>
        <v>#VALUE!</v>
      </c>
      <c r="N801" s="170" t="e">
        <f>CONCATENATE(HOUR(Tabela132[[#This Row],[DATA INICIO]]),":",MINUTE(Tabela132[[#This Row],[DATA INICIO]]))</f>
        <v>#VALUE!</v>
      </c>
      <c r="P801"/>
    </row>
    <row r="802" spans="1:16" ht="25.5" customHeight="1" x14ac:dyDescent="0.25">
      <c r="A802" s="6" t="s">
        <v>278</v>
      </c>
      <c r="B802" s="33" t="s">
        <v>537</v>
      </c>
      <c r="C802" s="34" t="s">
        <v>8</v>
      </c>
      <c r="D802" s="66" t="s">
        <v>1254</v>
      </c>
      <c r="E802" s="66" t="str">
        <f>CONCATENATE(Tabela132[[#This Row],[TRAMITE_SETOR]],"_Atualiz")</f>
        <v>SOP_Atualiz</v>
      </c>
      <c r="F802" s="35" t="s">
        <v>893</v>
      </c>
      <c r="G802" s="90" t="s">
        <v>1105</v>
      </c>
      <c r="H802" s="36">
        <v>42580.616666666669</v>
      </c>
      <c r="I802" s="36">
        <v>42615.815972222219</v>
      </c>
      <c r="J802" s="1" t="s">
        <v>528</v>
      </c>
      <c r="K802" s="37">
        <f t="shared" si="24"/>
        <v>35.199305555550382</v>
      </c>
      <c r="L802" s="38">
        <f t="shared" si="25"/>
        <v>35.199305555550382</v>
      </c>
      <c r="M802" s="166">
        <f>NETWORKDAYS.INTL(DATE(YEAR(H802),MONTH(I802),DAY(H802)),DATE(YEAR(I802),MONTH(I802),DAY(I802)),1,LISTAFERIADOS!$B$2:$B$194)</f>
        <v>-18</v>
      </c>
      <c r="N802" s="170" t="str">
        <f>CONCATENATE(HOUR(Tabela132[[#This Row],[DATA INICIO]]),":",MINUTE(Tabela132[[#This Row],[DATA INICIO]]))</f>
        <v>14:48</v>
      </c>
      <c r="P802"/>
    </row>
    <row r="803" spans="1:16" ht="25.5" customHeight="1" x14ac:dyDescent="0.25">
      <c r="A803" s="6" t="s">
        <v>278</v>
      </c>
      <c r="B803" s="33" t="s">
        <v>537</v>
      </c>
      <c r="C803" s="34" t="s">
        <v>8</v>
      </c>
      <c r="D803" s="66" t="s">
        <v>1226</v>
      </c>
      <c r="E803" s="66" t="str">
        <f>CONCATENATE(Tabela132[[#This Row],[TRAMITE_SETOR]],"_Atualiz")</f>
        <v>CIP_Atualiz</v>
      </c>
      <c r="F803" s="35" t="s">
        <v>884</v>
      </c>
      <c r="G803" s="90" t="s">
        <v>1105</v>
      </c>
      <c r="H803" s="36">
        <v>42615.815972222219</v>
      </c>
      <c r="I803" s="36">
        <v>42619.495833333334</v>
      </c>
      <c r="J803" s="1" t="s">
        <v>56</v>
      </c>
      <c r="K803" s="37">
        <f t="shared" si="24"/>
        <v>3.679861111115315</v>
      </c>
      <c r="L803" s="38">
        <f t="shared" si="25"/>
        <v>3.679861111115315</v>
      </c>
      <c r="M803" s="166">
        <f>NETWORKDAYS.INTL(DATE(YEAR(H803),MONTH(I803),DAY(H803)),DATE(YEAR(I803),MONTH(I803),DAY(I803)),1,LISTAFERIADOS!$B$2:$B$194)</f>
        <v>3</v>
      </c>
      <c r="N803" s="170" t="str">
        <f>CONCATENATE(HOUR(Tabela132[[#This Row],[DATA INICIO]]),":",MINUTE(Tabela132[[#This Row],[DATA INICIO]]))</f>
        <v>19:35</v>
      </c>
      <c r="P803"/>
    </row>
    <row r="804" spans="1:16" ht="25.5" customHeight="1" x14ac:dyDescent="0.25">
      <c r="A804" s="6" t="s">
        <v>278</v>
      </c>
      <c r="B804" s="33" t="s">
        <v>537</v>
      </c>
      <c r="C804" s="34" t="s">
        <v>8</v>
      </c>
      <c r="D804" s="66" t="s">
        <v>1254</v>
      </c>
      <c r="E804" s="66" t="str">
        <f>CONCATENATE(Tabela132[[#This Row],[TRAMITE_SETOR]],"_Atualiz")</f>
        <v>SOP_Atualiz</v>
      </c>
      <c r="F804" s="35" t="s">
        <v>893</v>
      </c>
      <c r="G804" s="90" t="s">
        <v>1105</v>
      </c>
      <c r="H804" s="36">
        <v>42619.495833333334</v>
      </c>
      <c r="I804" s="36">
        <v>42619.63958333333</v>
      </c>
      <c r="J804" s="1" t="s">
        <v>529</v>
      </c>
      <c r="K804" s="37">
        <f t="shared" si="24"/>
        <v>0.14374999999563443</v>
      </c>
      <c r="L804" s="38">
        <f t="shared" si="25"/>
        <v>0.14374999999563443</v>
      </c>
      <c r="M804" s="166">
        <f>NETWORKDAYS.INTL(DATE(YEAR(H804),MONTH(I804),DAY(H804)),DATE(YEAR(I804),MONTH(I804),DAY(I804)),1,LISTAFERIADOS!$B$2:$B$194)</f>
        <v>1</v>
      </c>
      <c r="N804" s="170" t="str">
        <f>CONCATENATE(HOUR(Tabela132[[#This Row],[DATA INICIO]]),":",MINUTE(Tabela132[[#This Row],[DATA INICIO]]))</f>
        <v>11:54</v>
      </c>
      <c r="P804"/>
    </row>
    <row r="805" spans="1:16" ht="25.5" customHeight="1" x14ac:dyDescent="0.25">
      <c r="A805" s="6" t="s">
        <v>278</v>
      </c>
      <c r="B805" s="33" t="s">
        <v>537</v>
      </c>
      <c r="C805" s="34" t="s">
        <v>8</v>
      </c>
      <c r="D805" s="66" t="s">
        <v>1226</v>
      </c>
      <c r="E805" s="66" t="str">
        <f>CONCATENATE(Tabela132[[#This Row],[TRAMITE_SETOR]],"_Atualiz")</f>
        <v>CIP_Atualiz</v>
      </c>
      <c r="F805" s="35" t="s">
        <v>884</v>
      </c>
      <c r="G805" s="90" t="s">
        <v>1105</v>
      </c>
      <c r="H805" s="36">
        <v>42619.63958333333</v>
      </c>
      <c r="I805" s="36">
        <v>42620.602083333331</v>
      </c>
      <c r="J805" s="1" t="s">
        <v>530</v>
      </c>
      <c r="K805" s="37">
        <f t="shared" si="24"/>
        <v>0.96250000000145519</v>
      </c>
      <c r="L805" s="38">
        <f t="shared" si="25"/>
        <v>0.96250000000145519</v>
      </c>
      <c r="M805" s="166">
        <f>NETWORKDAYS.INTL(DATE(YEAR(H805),MONTH(I805),DAY(H805)),DATE(YEAR(I805),MONTH(I805),DAY(I805)),1,LISTAFERIADOS!$B$2:$B$194)</f>
        <v>1</v>
      </c>
      <c r="N805" s="170" t="str">
        <f>CONCATENATE(HOUR(Tabela132[[#This Row],[DATA INICIO]]),":",MINUTE(Tabela132[[#This Row],[DATA INICIO]]))</f>
        <v>15:21</v>
      </c>
      <c r="P805"/>
    </row>
    <row r="806" spans="1:16" ht="25.5" customHeight="1" x14ac:dyDescent="0.25">
      <c r="A806" s="6" t="s">
        <v>278</v>
      </c>
      <c r="B806" s="33" t="s">
        <v>537</v>
      </c>
      <c r="C806" s="34" t="s">
        <v>8</v>
      </c>
      <c r="D806" s="66" t="s">
        <v>1220</v>
      </c>
      <c r="E806" s="66" t="str">
        <f>CONCATENATE(Tabela132[[#This Row],[TRAMITE_SETOR]],"_Atualiz")</f>
        <v>SECGS_Atualiz</v>
      </c>
      <c r="F806" s="35" t="s">
        <v>885</v>
      </c>
      <c r="G806" s="90" t="s">
        <v>1105</v>
      </c>
      <c r="H806" s="36">
        <v>42620.602083333331</v>
      </c>
      <c r="I806" s="36">
        <v>42622.566666666666</v>
      </c>
      <c r="J806" s="1" t="s">
        <v>531</v>
      </c>
      <c r="K806" s="37">
        <f t="shared" si="24"/>
        <v>1.9645833333343035</v>
      </c>
      <c r="L806" s="38">
        <f t="shared" si="25"/>
        <v>1.9645833333343035</v>
      </c>
      <c r="M806" s="166">
        <f>NETWORKDAYS.INTL(DATE(YEAR(H806),MONTH(I806),DAY(H806)),DATE(YEAR(I806),MONTH(I806),DAY(I806)),1,LISTAFERIADOS!$B$2:$B$194)</f>
        <v>1</v>
      </c>
      <c r="N806" s="170" t="str">
        <f>CONCATENATE(HOUR(Tabela132[[#This Row],[DATA INICIO]]),":",MINUTE(Tabela132[[#This Row],[DATA INICIO]]))</f>
        <v>14:27</v>
      </c>
      <c r="P806"/>
    </row>
    <row r="807" spans="1:16" ht="25.5" customHeight="1" x14ac:dyDescent="0.25">
      <c r="A807" s="6" t="s">
        <v>278</v>
      </c>
      <c r="B807" s="33" t="s">
        <v>537</v>
      </c>
      <c r="C807" s="34" t="s">
        <v>8</v>
      </c>
      <c r="D807" s="66" t="s">
        <v>1209</v>
      </c>
      <c r="E807" s="66" t="str">
        <f>CONCATENATE(Tabela132[[#This Row],[TRAMITE_SETOR]],"_Atualiz")</f>
        <v>CLC_Atualiz</v>
      </c>
      <c r="F807" s="35" t="s">
        <v>911</v>
      </c>
      <c r="G807" s="35"/>
      <c r="H807" s="36">
        <v>42622.566666666666</v>
      </c>
      <c r="I807" s="36">
        <v>42627.565972222219</v>
      </c>
      <c r="J807" s="1" t="s">
        <v>532</v>
      </c>
      <c r="K807" s="37">
        <f t="shared" si="24"/>
        <v>4.9993055555532919</v>
      </c>
      <c r="L807" s="38">
        <f t="shared" si="25"/>
        <v>4.9993055555532919</v>
      </c>
      <c r="M807" s="166">
        <f>NETWORKDAYS.INTL(DATE(YEAR(H807),MONTH(I807),DAY(H807)),DATE(YEAR(I807),MONTH(I807),DAY(I807)),1,LISTAFERIADOS!$B$2:$B$194)</f>
        <v>4</v>
      </c>
      <c r="N807" s="170" t="str">
        <f>CONCATENATE(HOUR(Tabela132[[#This Row],[DATA INICIO]]),":",MINUTE(Tabela132[[#This Row],[DATA INICIO]]))</f>
        <v>13:36</v>
      </c>
      <c r="P807"/>
    </row>
    <row r="808" spans="1:16" ht="25.5" customHeight="1" x14ac:dyDescent="0.25">
      <c r="A808" s="6" t="s">
        <v>278</v>
      </c>
      <c r="B808" s="33" t="s">
        <v>537</v>
      </c>
      <c r="C808" s="34" t="s">
        <v>8</v>
      </c>
      <c r="D808" s="66" t="s">
        <v>1206</v>
      </c>
      <c r="E808" s="66" t="str">
        <f>CONCATENATE(Tabela132[[#This Row],[TRAMITE_SETOR]],"_Atualiz")</f>
        <v>SPO_Atualiz</v>
      </c>
      <c r="F808" s="35" t="s">
        <v>908</v>
      </c>
      <c r="G808" s="35"/>
      <c r="H808" s="36">
        <v>42627.565972222219</v>
      </c>
      <c r="I808" s="36">
        <v>42627.638194444444</v>
      </c>
      <c r="J808" s="1" t="s">
        <v>440</v>
      </c>
      <c r="K808" s="37">
        <f t="shared" si="24"/>
        <v>7.2222222224809229E-2</v>
      </c>
      <c r="L808" s="38">
        <f t="shared" si="25"/>
        <v>7.2222222224809229E-2</v>
      </c>
      <c r="M808" s="166">
        <f>NETWORKDAYS.INTL(DATE(YEAR(H808),MONTH(I808),DAY(H808)),DATE(YEAR(I808),MONTH(I808),DAY(I808)),1,LISTAFERIADOS!$B$2:$B$194)</f>
        <v>1</v>
      </c>
      <c r="N808" s="170" t="str">
        <f>CONCATENATE(HOUR(Tabela132[[#This Row],[DATA INICIO]]),":",MINUTE(Tabela132[[#This Row],[DATA INICIO]]))</f>
        <v>13:35</v>
      </c>
      <c r="P808"/>
    </row>
    <row r="809" spans="1:16" ht="25.5" customHeight="1" x14ac:dyDescent="0.25">
      <c r="A809" s="6" t="s">
        <v>278</v>
      </c>
      <c r="B809" s="33" t="s">
        <v>537</v>
      </c>
      <c r="C809" s="34" t="s">
        <v>8</v>
      </c>
      <c r="D809" s="66" t="s">
        <v>1207</v>
      </c>
      <c r="E809" s="66" t="str">
        <f>CONCATENATE(Tabela132[[#This Row],[TRAMITE_SETOR]],"_Atualiz")</f>
        <v>CO_Atualiz</v>
      </c>
      <c r="F809" s="35" t="s">
        <v>909</v>
      </c>
      <c r="G809" s="35"/>
      <c r="H809" s="36">
        <v>42627.638194444444</v>
      </c>
      <c r="I809" s="36">
        <v>42627.71597222222</v>
      </c>
      <c r="J809" s="1" t="s">
        <v>234</v>
      </c>
      <c r="K809" s="37">
        <f t="shared" si="24"/>
        <v>7.7777777776645962E-2</v>
      </c>
      <c r="L809" s="38">
        <f t="shared" si="25"/>
        <v>7.7777777776645962E-2</v>
      </c>
      <c r="M809" s="166">
        <f>NETWORKDAYS.INTL(DATE(YEAR(H809),MONTH(I809),DAY(H809)),DATE(YEAR(I809),MONTH(I809),DAY(I809)),1,LISTAFERIADOS!$B$2:$B$194)</f>
        <v>1</v>
      </c>
      <c r="N809" s="170" t="str">
        <f>CONCATENATE(HOUR(Tabela132[[#This Row],[DATA INICIO]]),":",MINUTE(Tabela132[[#This Row],[DATA INICIO]]))</f>
        <v>15:19</v>
      </c>
      <c r="P809"/>
    </row>
    <row r="810" spans="1:16" ht="25.5" customHeight="1" x14ac:dyDescent="0.25">
      <c r="A810" s="6" t="s">
        <v>278</v>
      </c>
      <c r="B810" s="33" t="s">
        <v>537</v>
      </c>
      <c r="C810" s="34" t="s">
        <v>8</v>
      </c>
      <c r="D810" s="66" t="s">
        <v>1208</v>
      </c>
      <c r="E810" s="66" t="str">
        <f>CONCATENATE(Tabela132[[#This Row],[TRAMITE_SETOR]],"_Atualiz")</f>
        <v>SECOFC_Atualiz</v>
      </c>
      <c r="F810" s="35" t="s">
        <v>910</v>
      </c>
      <c r="G810" s="35"/>
      <c r="H810" s="36">
        <v>42627.71597222222</v>
      </c>
      <c r="I810" s="36">
        <v>42627.780555555553</v>
      </c>
      <c r="J810" s="1" t="s">
        <v>20</v>
      </c>
      <c r="K810" s="37">
        <f t="shared" si="24"/>
        <v>6.4583333332848269E-2</v>
      </c>
      <c r="L810" s="38">
        <f t="shared" si="25"/>
        <v>6.4583333332848269E-2</v>
      </c>
      <c r="M810" s="166">
        <f>NETWORKDAYS.INTL(DATE(YEAR(H810),MONTH(I810),DAY(H810)),DATE(YEAR(I810),MONTH(I810),DAY(I810)),1,LISTAFERIADOS!$B$2:$B$194)</f>
        <v>1</v>
      </c>
      <c r="N810" s="170" t="str">
        <f>CONCATENATE(HOUR(Tabela132[[#This Row],[DATA INICIO]]),":",MINUTE(Tabela132[[#This Row],[DATA INICIO]]))</f>
        <v>17:11</v>
      </c>
      <c r="P810"/>
    </row>
    <row r="811" spans="1:16" ht="25.5" customHeight="1" x14ac:dyDescent="0.25">
      <c r="A811" s="6" t="s">
        <v>278</v>
      </c>
      <c r="B811" s="33" t="s">
        <v>537</v>
      </c>
      <c r="C811" s="34" t="s">
        <v>8</v>
      </c>
      <c r="D811" s="66" t="s">
        <v>1209</v>
      </c>
      <c r="E811" s="66" t="str">
        <f>CONCATENATE(Tabela132[[#This Row],[TRAMITE_SETOR]],"_Atualiz")</f>
        <v>CLC_Atualiz</v>
      </c>
      <c r="F811" s="35" t="s">
        <v>911</v>
      </c>
      <c r="G811" s="35"/>
      <c r="H811" s="36">
        <v>42627.780555555553</v>
      </c>
      <c r="I811" s="36">
        <v>42629.796527777777</v>
      </c>
      <c r="J811" s="1" t="s">
        <v>423</v>
      </c>
      <c r="K811" s="37">
        <f t="shared" si="24"/>
        <v>2.015972222223354</v>
      </c>
      <c r="L811" s="38">
        <f t="shared" si="25"/>
        <v>2.015972222223354</v>
      </c>
      <c r="M811" s="166">
        <f>NETWORKDAYS.INTL(DATE(YEAR(H811),MONTH(I811),DAY(H811)),DATE(YEAR(I811),MONTH(I811),DAY(I811)),1,LISTAFERIADOS!$B$2:$B$194)</f>
        <v>3</v>
      </c>
      <c r="N811" s="170" t="str">
        <f>CONCATENATE(HOUR(Tabela132[[#This Row],[DATA INICIO]]),":",MINUTE(Tabela132[[#This Row],[DATA INICIO]]))</f>
        <v>18:44</v>
      </c>
      <c r="P811"/>
    </row>
    <row r="812" spans="1:16" ht="25.5" customHeight="1" x14ac:dyDescent="0.25">
      <c r="A812" s="6" t="s">
        <v>278</v>
      </c>
      <c r="B812" s="33" t="s">
        <v>537</v>
      </c>
      <c r="C812" s="34" t="s">
        <v>8</v>
      </c>
      <c r="D812" s="66" t="s">
        <v>1210</v>
      </c>
      <c r="E812" s="66" t="str">
        <f>CONCATENATE(Tabela132[[#This Row],[TRAMITE_SETOR]],"_Atualiz")</f>
        <v>SC_Atualiz</v>
      </c>
      <c r="F812" s="35" t="s">
        <v>912</v>
      </c>
      <c r="G812" s="35"/>
      <c r="H812" s="36">
        <v>42629.796527777777</v>
      </c>
      <c r="I812" s="36">
        <v>42635.730555555558</v>
      </c>
      <c r="J812" s="1" t="s">
        <v>533</v>
      </c>
      <c r="K812" s="37">
        <f t="shared" si="24"/>
        <v>5.9340277777810115</v>
      </c>
      <c r="L812" s="38">
        <f t="shared" si="25"/>
        <v>5.9340277777810115</v>
      </c>
      <c r="M812" s="166">
        <f>NETWORKDAYS.INTL(DATE(YEAR(H812),MONTH(I812),DAY(H812)),DATE(YEAR(I812),MONTH(I812),DAY(I812)),1,LISTAFERIADOS!$B$2:$B$194)</f>
        <v>5</v>
      </c>
      <c r="N812" s="170" t="str">
        <f>CONCATENATE(HOUR(Tabela132[[#This Row],[DATA INICIO]]),":",MINUTE(Tabela132[[#This Row],[DATA INICIO]]))</f>
        <v>19:7</v>
      </c>
      <c r="P812"/>
    </row>
    <row r="813" spans="1:16" ht="25.5" customHeight="1" x14ac:dyDescent="0.25">
      <c r="A813" s="6" t="s">
        <v>278</v>
      </c>
      <c r="B813" s="33" t="s">
        <v>537</v>
      </c>
      <c r="C813" s="34" t="s">
        <v>8</v>
      </c>
      <c r="D813" s="66" t="s">
        <v>1209</v>
      </c>
      <c r="E813" s="66" t="str">
        <f>CONCATENATE(Tabela132[[#This Row],[TRAMITE_SETOR]],"_Atualiz")</f>
        <v>CLC_Atualiz</v>
      </c>
      <c r="F813" s="35" t="s">
        <v>911</v>
      </c>
      <c r="G813" s="35"/>
      <c r="H813" s="36">
        <v>42635.730555555558</v>
      </c>
      <c r="I813" s="36">
        <v>42640.782638888886</v>
      </c>
      <c r="J813" s="1" t="s">
        <v>534</v>
      </c>
      <c r="K813" s="37">
        <f t="shared" si="24"/>
        <v>5.0520833333284827</v>
      </c>
      <c r="L813" s="38">
        <f t="shared" si="25"/>
        <v>5.0520833333284827</v>
      </c>
      <c r="M813" s="166">
        <f>NETWORKDAYS.INTL(DATE(YEAR(H813),MONTH(I813),DAY(H813)),DATE(YEAR(I813),MONTH(I813),DAY(I813)),1,LISTAFERIADOS!$B$2:$B$194)</f>
        <v>4</v>
      </c>
      <c r="N813" s="170" t="str">
        <f>CONCATENATE(HOUR(Tabela132[[#This Row],[DATA INICIO]]),":",MINUTE(Tabela132[[#This Row],[DATA INICIO]]))</f>
        <v>17:32</v>
      </c>
      <c r="P813"/>
    </row>
    <row r="814" spans="1:16" ht="25.5" customHeight="1" x14ac:dyDescent="0.25">
      <c r="A814" s="6" t="s">
        <v>278</v>
      </c>
      <c r="B814" s="33" t="s">
        <v>537</v>
      </c>
      <c r="C814" s="34" t="s">
        <v>8</v>
      </c>
      <c r="D814" s="66" t="s">
        <v>1222</v>
      </c>
      <c r="E814" s="66" t="str">
        <f>CONCATENATE(Tabela132[[#This Row],[TRAMITE_SETOR]],"_Atualiz")</f>
        <v>SECGA_Atualiz</v>
      </c>
      <c r="F814" s="35" t="s">
        <v>853</v>
      </c>
      <c r="G814" s="35"/>
      <c r="H814" s="36">
        <v>42640.782638888886</v>
      </c>
      <c r="I814" s="36">
        <v>42641.666666666664</v>
      </c>
      <c r="J814" s="1" t="s">
        <v>535</v>
      </c>
      <c r="K814" s="37">
        <f t="shared" si="24"/>
        <v>0.88402777777810115</v>
      </c>
      <c r="L814" s="38">
        <f t="shared" si="25"/>
        <v>0.88402777777810115</v>
      </c>
      <c r="M814" s="166">
        <f>NETWORKDAYS.INTL(DATE(YEAR(H814),MONTH(I814),DAY(H814)),DATE(YEAR(I814),MONTH(I814),DAY(I814)),1,LISTAFERIADOS!$B$2:$B$194)</f>
        <v>2</v>
      </c>
      <c r="N814" s="170" t="str">
        <f>CONCATENATE(HOUR(Tabela132[[#This Row],[DATA INICIO]]),":",MINUTE(Tabela132[[#This Row],[DATA INICIO]]))</f>
        <v>18:47</v>
      </c>
      <c r="P814"/>
    </row>
    <row r="815" spans="1:16" ht="25.5" customHeight="1" x14ac:dyDescent="0.25">
      <c r="A815" s="6" t="s">
        <v>278</v>
      </c>
      <c r="B815" s="33" t="s">
        <v>537</v>
      </c>
      <c r="C815" s="34" t="s">
        <v>8</v>
      </c>
      <c r="D815" s="66" t="s">
        <v>1202</v>
      </c>
      <c r="E815" s="66" t="str">
        <f>CONCATENATE(Tabela132[[#This Row],[TRAMITE_SETOR]],"_Atualiz")</f>
        <v>DG_Atualiz</v>
      </c>
      <c r="F815" s="35" t="s">
        <v>905</v>
      </c>
      <c r="G815" s="35"/>
      <c r="H815" s="36">
        <v>42641.666666666664</v>
      </c>
      <c r="I815" s="36">
        <v>42641.727777777778</v>
      </c>
      <c r="J815" s="1" t="s">
        <v>536</v>
      </c>
      <c r="K815" s="37">
        <f t="shared" si="24"/>
        <v>6.1111111113859806E-2</v>
      </c>
      <c r="L815" s="38">
        <f t="shared" si="25"/>
        <v>6.1111111113859806E-2</v>
      </c>
      <c r="M815" s="166">
        <f>NETWORKDAYS.INTL(DATE(YEAR(H815),MONTH(I815),DAY(H815)),DATE(YEAR(I815),MONTH(I815),DAY(I815)),1,LISTAFERIADOS!$B$2:$B$194)</f>
        <v>1</v>
      </c>
      <c r="N815" s="170" t="str">
        <f>CONCATENATE(HOUR(Tabela132[[#This Row],[DATA INICIO]]),":",MINUTE(Tabela132[[#This Row],[DATA INICIO]]))</f>
        <v>16:0</v>
      </c>
      <c r="P815"/>
    </row>
    <row r="816" spans="1:16" ht="25.5" customHeight="1" x14ac:dyDescent="0.25">
      <c r="A816" s="6" t="s">
        <v>278</v>
      </c>
      <c r="B816" s="33" t="s">
        <v>537</v>
      </c>
      <c r="C816" s="34" t="s">
        <v>8</v>
      </c>
      <c r="D816" s="66" t="s">
        <v>1207</v>
      </c>
      <c r="E816" s="66" t="str">
        <f>CONCATENATE(Tabela132[[#This Row],[TRAMITE_SETOR]],"_Atualiz")</f>
        <v>CO_Atualiz</v>
      </c>
      <c r="F816" s="35" t="s">
        <v>909</v>
      </c>
      <c r="G816" s="35"/>
      <c r="H816" s="36">
        <v>42641.727777777778</v>
      </c>
      <c r="I816" s="36">
        <v>42641.736805555556</v>
      </c>
      <c r="J816" s="1" t="s">
        <v>57</v>
      </c>
      <c r="K816" s="37">
        <f t="shared" si="24"/>
        <v>9.0277777781011537E-3</v>
      </c>
      <c r="L816" s="38">
        <f t="shared" si="25"/>
        <v>9.0277777781011537E-3</v>
      </c>
      <c r="M816" s="166">
        <f>NETWORKDAYS.INTL(DATE(YEAR(H816),MONTH(I816),DAY(H816)),DATE(YEAR(I816),MONTH(I816),DAY(I816)),1,LISTAFERIADOS!$B$2:$B$194)</f>
        <v>1</v>
      </c>
      <c r="N816" s="170" t="str">
        <f>CONCATENATE(HOUR(Tabela132[[#This Row],[DATA INICIO]]),":",MINUTE(Tabela132[[#This Row],[DATA INICIO]]))</f>
        <v>17:28</v>
      </c>
      <c r="P816"/>
    </row>
    <row r="817" spans="1:16" ht="25.5" customHeight="1" x14ac:dyDescent="0.25">
      <c r="A817" s="6" t="s">
        <v>278</v>
      </c>
      <c r="B817" s="33" t="s">
        <v>556</v>
      </c>
      <c r="C817" s="34" t="s">
        <v>8</v>
      </c>
      <c r="D817" s="66" t="s">
        <v>1254</v>
      </c>
      <c r="E817" s="66" t="str">
        <f>CONCATENATE(Tabela132[[#This Row],[TRAMITE_SETOR]],"_Atualiz")</f>
        <v>SOP_Atualiz</v>
      </c>
      <c r="F817" s="35" t="s">
        <v>893</v>
      </c>
      <c r="G817" s="90" t="s">
        <v>1105</v>
      </c>
      <c r="H817" s="36">
        <v>42611.513194444444</v>
      </c>
      <c r="I817" s="36">
        <v>42612.513194444444</v>
      </c>
      <c r="J817" s="1" t="s">
        <v>7</v>
      </c>
      <c r="K817" s="37">
        <f t="shared" si="24"/>
        <v>1</v>
      </c>
      <c r="L817" s="38">
        <f t="shared" si="25"/>
        <v>1</v>
      </c>
      <c r="M817" s="166">
        <f>NETWORKDAYS.INTL(DATE(YEAR(H817),MONTH(I817),DAY(H817)),DATE(YEAR(I817),MONTH(I817),DAY(I817)),1,LISTAFERIADOS!$B$2:$B$194)</f>
        <v>2</v>
      </c>
      <c r="N817" s="170" t="str">
        <f>CONCATENATE(HOUR(Tabela132[[#This Row],[DATA INICIO]]),":",MINUTE(Tabela132[[#This Row],[DATA INICIO]]))</f>
        <v>12:19</v>
      </c>
      <c r="P817"/>
    </row>
    <row r="818" spans="1:16" ht="25.5" customHeight="1" x14ac:dyDescent="0.25">
      <c r="A818" s="6" t="s">
        <v>278</v>
      </c>
      <c r="B818" s="33" t="s">
        <v>556</v>
      </c>
      <c r="C818" s="34" t="s">
        <v>8</v>
      </c>
      <c r="D818" s="66" t="s">
        <v>1226</v>
      </c>
      <c r="E818" s="66" t="str">
        <f>CONCATENATE(Tabela132[[#This Row],[TRAMITE_SETOR]],"_Atualiz")</f>
        <v>CIP_Atualiz</v>
      </c>
      <c r="F818" s="35" t="s">
        <v>884</v>
      </c>
      <c r="G818" s="90" t="s">
        <v>1105</v>
      </c>
      <c r="H818" s="36">
        <v>42612.513194444444</v>
      </c>
      <c r="I818" s="36">
        <v>42622.587500000001</v>
      </c>
      <c r="J818" s="1" t="s">
        <v>56</v>
      </c>
      <c r="K818" s="37">
        <f t="shared" si="24"/>
        <v>10.074305555557657</v>
      </c>
      <c r="L818" s="38">
        <f t="shared" si="25"/>
        <v>10.074305555557657</v>
      </c>
      <c r="M818" s="166">
        <f>NETWORKDAYS.INTL(DATE(YEAR(H818),MONTH(I818),DAY(H818)),DATE(YEAR(I818),MONTH(I818),DAY(I818)),1,LISTAFERIADOS!$B$2:$B$194)</f>
        <v>-16</v>
      </c>
      <c r="N818" s="170" t="str">
        <f>CONCATENATE(HOUR(Tabela132[[#This Row],[DATA INICIO]]),":",MINUTE(Tabela132[[#This Row],[DATA INICIO]]))</f>
        <v>12:19</v>
      </c>
      <c r="P818"/>
    </row>
    <row r="819" spans="1:16" ht="25.5" customHeight="1" x14ac:dyDescent="0.25">
      <c r="A819" s="6" t="s">
        <v>278</v>
      </c>
      <c r="B819" s="33" t="s">
        <v>556</v>
      </c>
      <c r="C819" s="34" t="s">
        <v>8</v>
      </c>
      <c r="D819" s="66" t="s">
        <v>1254</v>
      </c>
      <c r="E819" s="66" t="str">
        <f>CONCATENATE(Tabela132[[#This Row],[TRAMITE_SETOR]],"_Atualiz")</f>
        <v>SOP_Atualiz</v>
      </c>
      <c r="F819" s="35" t="s">
        <v>893</v>
      </c>
      <c r="G819" s="90" t="s">
        <v>1105</v>
      </c>
      <c r="H819" s="36">
        <v>42622.587500000001</v>
      </c>
      <c r="I819" s="36">
        <v>42622.690972222219</v>
      </c>
      <c r="J819" s="1" t="s">
        <v>538</v>
      </c>
      <c r="K819" s="37">
        <f t="shared" si="24"/>
        <v>0.10347222221753327</v>
      </c>
      <c r="L819" s="38">
        <f t="shared" si="25"/>
        <v>0.10347222221753327</v>
      </c>
      <c r="M819" s="166">
        <f>NETWORKDAYS.INTL(DATE(YEAR(H819),MONTH(I819),DAY(H819)),DATE(YEAR(I819),MONTH(I819),DAY(I819)),1,LISTAFERIADOS!$B$2:$B$194)</f>
        <v>1</v>
      </c>
      <c r="N819" s="170" t="str">
        <f>CONCATENATE(HOUR(Tabela132[[#This Row],[DATA INICIO]]),":",MINUTE(Tabela132[[#This Row],[DATA INICIO]]))</f>
        <v>14:6</v>
      </c>
      <c r="P819"/>
    </row>
    <row r="820" spans="1:16" ht="25.5" customHeight="1" x14ac:dyDescent="0.25">
      <c r="A820" s="6" t="s">
        <v>278</v>
      </c>
      <c r="B820" s="33" t="s">
        <v>556</v>
      </c>
      <c r="C820" s="34" t="s">
        <v>8</v>
      </c>
      <c r="D820" s="66" t="s">
        <v>1226</v>
      </c>
      <c r="E820" s="66" t="str">
        <f>CONCATENATE(Tabela132[[#This Row],[TRAMITE_SETOR]],"_Atualiz")</f>
        <v>CIP_Atualiz</v>
      </c>
      <c r="F820" s="35" t="s">
        <v>884</v>
      </c>
      <c r="G820" s="90" t="s">
        <v>1105</v>
      </c>
      <c r="H820" s="36">
        <v>42622.690972222219</v>
      </c>
      <c r="I820" s="36">
        <v>42622.830555555556</v>
      </c>
      <c r="J820" s="1" t="s">
        <v>530</v>
      </c>
      <c r="K820" s="37">
        <f t="shared" si="24"/>
        <v>0.13958333333721384</v>
      </c>
      <c r="L820" s="38">
        <f t="shared" si="25"/>
        <v>0.13958333333721384</v>
      </c>
      <c r="M820" s="166">
        <f>NETWORKDAYS.INTL(DATE(YEAR(H820),MONTH(I820),DAY(H820)),DATE(YEAR(I820),MONTH(I820),DAY(I820)),1,LISTAFERIADOS!$B$2:$B$194)</f>
        <v>1</v>
      </c>
      <c r="N820" s="170" t="str">
        <f>CONCATENATE(HOUR(Tabela132[[#This Row],[DATA INICIO]]),":",MINUTE(Tabela132[[#This Row],[DATA INICIO]]))</f>
        <v>16:35</v>
      </c>
      <c r="P820"/>
    </row>
    <row r="821" spans="1:16" ht="25.5" customHeight="1" x14ac:dyDescent="0.25">
      <c r="A821" s="6" t="s">
        <v>278</v>
      </c>
      <c r="B821" s="33" t="s">
        <v>556</v>
      </c>
      <c r="C821" s="34" t="s">
        <v>8</v>
      </c>
      <c r="D821" s="66" t="s">
        <v>1220</v>
      </c>
      <c r="E821" s="66" t="str">
        <f>CONCATENATE(Tabela132[[#This Row],[TRAMITE_SETOR]],"_Atualiz")</f>
        <v>SECGS_Atualiz</v>
      </c>
      <c r="F821" s="35" t="s">
        <v>885</v>
      </c>
      <c r="G821" s="90" t="s">
        <v>1105</v>
      </c>
      <c r="H821" s="36">
        <v>42622.830555555556</v>
      </c>
      <c r="I821" s="36">
        <v>42628.603472222225</v>
      </c>
      <c r="J821" s="1" t="s">
        <v>539</v>
      </c>
      <c r="K821" s="37">
        <f t="shared" si="24"/>
        <v>5.7729166666686069</v>
      </c>
      <c r="L821" s="38">
        <f t="shared" si="25"/>
        <v>5.7729166666686069</v>
      </c>
      <c r="M821" s="166">
        <f>NETWORKDAYS.INTL(DATE(YEAR(H821),MONTH(I821),DAY(H821)),DATE(YEAR(I821),MONTH(I821),DAY(I821)),1,LISTAFERIADOS!$B$2:$B$194)</f>
        <v>5</v>
      </c>
      <c r="N821" s="170" t="str">
        <f>CONCATENATE(HOUR(Tabela132[[#This Row],[DATA INICIO]]),":",MINUTE(Tabela132[[#This Row],[DATA INICIO]]))</f>
        <v>19:56</v>
      </c>
      <c r="P821"/>
    </row>
    <row r="822" spans="1:16" ht="25.5" customHeight="1" x14ac:dyDescent="0.25">
      <c r="A822" s="6" t="s">
        <v>278</v>
      </c>
      <c r="B822" s="33" t="s">
        <v>556</v>
      </c>
      <c r="C822" s="34" t="s">
        <v>8</v>
      </c>
      <c r="D822" s="66" t="s">
        <v>1255</v>
      </c>
      <c r="E822" s="66" t="str">
        <f>CONCATENATE(Tabela132[[#This Row],[TRAMITE_SETOR]],"_Atualiz")</f>
        <v>GABSOFC_Atualiz</v>
      </c>
      <c r="F822" s="35" t="s">
        <v>941</v>
      </c>
      <c r="G822" s="35"/>
      <c r="H822" s="36">
        <v>42628.603472222225</v>
      </c>
      <c r="I822" s="36">
        <v>42628.624305555553</v>
      </c>
      <c r="J822" s="1" t="s">
        <v>253</v>
      </c>
      <c r="K822" s="37">
        <f t="shared" si="24"/>
        <v>2.0833333328482695E-2</v>
      </c>
      <c r="L822" s="38">
        <f t="shared" si="25"/>
        <v>2.0833333328482695E-2</v>
      </c>
      <c r="M822" s="166">
        <f>NETWORKDAYS.INTL(DATE(YEAR(H822),MONTH(I822),DAY(H822)),DATE(YEAR(I822),MONTH(I822),DAY(I822)),1,LISTAFERIADOS!$B$2:$B$194)</f>
        <v>1</v>
      </c>
      <c r="N822" s="170" t="str">
        <f>CONCATENATE(HOUR(Tabela132[[#This Row],[DATA INICIO]]),":",MINUTE(Tabela132[[#This Row],[DATA INICIO]]))</f>
        <v>14:29</v>
      </c>
      <c r="P822"/>
    </row>
    <row r="823" spans="1:16" ht="25.5" customHeight="1" x14ac:dyDescent="0.25">
      <c r="A823" s="6" t="s">
        <v>278</v>
      </c>
      <c r="B823" s="33" t="s">
        <v>556</v>
      </c>
      <c r="C823" s="34" t="s">
        <v>8</v>
      </c>
      <c r="D823" s="66" t="s">
        <v>1207</v>
      </c>
      <c r="E823" s="66" t="str">
        <f>CONCATENATE(Tabela132[[#This Row],[TRAMITE_SETOR]],"_Atualiz")</f>
        <v>CO_Atualiz</v>
      </c>
      <c r="F823" s="35" t="s">
        <v>909</v>
      </c>
      <c r="G823" s="35"/>
      <c r="H823" s="36">
        <v>42628.624305555553</v>
      </c>
      <c r="I823" s="36">
        <v>42628.654166666667</v>
      </c>
      <c r="J823" s="1" t="s">
        <v>18</v>
      </c>
      <c r="K823" s="37">
        <f t="shared" si="24"/>
        <v>2.9861111113859806E-2</v>
      </c>
      <c r="L823" s="38">
        <f t="shared" si="25"/>
        <v>2.9861111113859806E-2</v>
      </c>
      <c r="M823" s="166">
        <f>NETWORKDAYS.INTL(DATE(YEAR(H823),MONTH(I823),DAY(H823)),DATE(YEAR(I823),MONTH(I823),DAY(I823)),1,LISTAFERIADOS!$B$2:$B$194)</f>
        <v>1</v>
      </c>
      <c r="N823" s="170" t="str">
        <f>CONCATENATE(HOUR(Tabela132[[#This Row],[DATA INICIO]]),":",MINUTE(Tabela132[[#This Row],[DATA INICIO]]))</f>
        <v>14:59</v>
      </c>
      <c r="P823"/>
    </row>
    <row r="824" spans="1:16" ht="25.5" customHeight="1" x14ac:dyDescent="0.25">
      <c r="A824" s="6" t="s">
        <v>278</v>
      </c>
      <c r="B824" s="33" t="s">
        <v>556</v>
      </c>
      <c r="C824" s="34" t="s">
        <v>8</v>
      </c>
      <c r="D824" s="66" t="s">
        <v>1206</v>
      </c>
      <c r="E824" s="66" t="str">
        <f>CONCATENATE(Tabela132[[#This Row],[TRAMITE_SETOR]],"_Atualiz")</f>
        <v>SPO_Atualiz</v>
      </c>
      <c r="F824" s="35" t="s">
        <v>908</v>
      </c>
      <c r="G824" s="35"/>
      <c r="H824" s="36">
        <v>42628.654166666667</v>
      </c>
      <c r="I824" s="36">
        <v>42628.680555555555</v>
      </c>
      <c r="J824" s="1" t="s">
        <v>18</v>
      </c>
      <c r="K824" s="37">
        <f t="shared" si="24"/>
        <v>2.6388888887595385E-2</v>
      </c>
      <c r="L824" s="38">
        <f t="shared" si="25"/>
        <v>2.6388888887595385E-2</v>
      </c>
      <c r="M824" s="166">
        <f>NETWORKDAYS.INTL(DATE(YEAR(H824),MONTH(I824),DAY(H824)),DATE(YEAR(I824),MONTH(I824),DAY(I824)),1,LISTAFERIADOS!$B$2:$B$194)</f>
        <v>1</v>
      </c>
      <c r="N824" s="170" t="str">
        <f>CONCATENATE(HOUR(Tabela132[[#This Row],[DATA INICIO]]),":",MINUTE(Tabela132[[#This Row],[DATA INICIO]]))</f>
        <v>15:42</v>
      </c>
      <c r="P824"/>
    </row>
    <row r="825" spans="1:16" ht="25.5" customHeight="1" x14ac:dyDescent="0.25">
      <c r="A825" s="6" t="s">
        <v>278</v>
      </c>
      <c r="B825" s="33" t="s">
        <v>556</v>
      </c>
      <c r="C825" s="34" t="s">
        <v>8</v>
      </c>
      <c r="D825" s="66" t="s">
        <v>1207</v>
      </c>
      <c r="E825" s="66" t="str">
        <f>CONCATENATE(Tabela132[[#This Row],[TRAMITE_SETOR]],"_Atualiz")</f>
        <v>CO_Atualiz</v>
      </c>
      <c r="F825" s="35" t="s">
        <v>909</v>
      </c>
      <c r="G825" s="35"/>
      <c r="H825" s="36">
        <v>42628.680555555555</v>
      </c>
      <c r="I825" s="36">
        <v>42628.697222222225</v>
      </c>
      <c r="J825" s="1" t="s">
        <v>234</v>
      </c>
      <c r="K825" s="37">
        <f t="shared" si="24"/>
        <v>1.6666666670062114E-2</v>
      </c>
      <c r="L825" s="38">
        <f t="shared" si="25"/>
        <v>1.6666666670062114E-2</v>
      </c>
      <c r="M825" s="166">
        <f>NETWORKDAYS.INTL(DATE(YEAR(H825),MONTH(I825),DAY(H825)),DATE(YEAR(I825),MONTH(I825),DAY(I825)),1,LISTAFERIADOS!$B$2:$B$194)</f>
        <v>1</v>
      </c>
      <c r="N825" s="170" t="str">
        <f>CONCATENATE(HOUR(Tabela132[[#This Row],[DATA INICIO]]),":",MINUTE(Tabela132[[#This Row],[DATA INICIO]]))</f>
        <v>16:20</v>
      </c>
      <c r="P825"/>
    </row>
    <row r="826" spans="1:16" ht="25.5" customHeight="1" x14ac:dyDescent="0.25">
      <c r="A826" s="6" t="s">
        <v>278</v>
      </c>
      <c r="B826" s="33" t="s">
        <v>556</v>
      </c>
      <c r="C826" s="34" t="s">
        <v>8</v>
      </c>
      <c r="D826" s="66" t="s">
        <v>1208</v>
      </c>
      <c r="E826" s="66" t="str">
        <f>CONCATENATE(Tabela132[[#This Row],[TRAMITE_SETOR]],"_Atualiz")</f>
        <v>SECOFC_Atualiz</v>
      </c>
      <c r="F826" s="35" t="s">
        <v>910</v>
      </c>
      <c r="G826" s="35"/>
      <c r="H826" s="36">
        <v>42628.697222222225</v>
      </c>
      <c r="I826" s="36">
        <v>42629.628472222219</v>
      </c>
      <c r="J826" s="1" t="s">
        <v>20</v>
      </c>
      <c r="K826" s="37">
        <f t="shared" si="24"/>
        <v>0.93124999999417923</v>
      </c>
      <c r="L826" s="38">
        <f t="shared" si="25"/>
        <v>0.93124999999417923</v>
      </c>
      <c r="M826" s="166">
        <f>NETWORKDAYS.INTL(DATE(YEAR(H826),MONTH(I826),DAY(H826)),DATE(YEAR(I826),MONTH(I826),DAY(I826)),1,LISTAFERIADOS!$B$2:$B$194)</f>
        <v>2</v>
      </c>
      <c r="N826" s="170" t="str">
        <f>CONCATENATE(HOUR(Tabela132[[#This Row],[DATA INICIO]]),":",MINUTE(Tabela132[[#This Row],[DATA INICIO]]))</f>
        <v>16:44</v>
      </c>
      <c r="P826"/>
    </row>
    <row r="827" spans="1:16" ht="25.5" customHeight="1" x14ac:dyDescent="0.25">
      <c r="A827" s="6" t="s">
        <v>278</v>
      </c>
      <c r="B827" s="33" t="s">
        <v>556</v>
      </c>
      <c r="C827" s="34" t="s">
        <v>8</v>
      </c>
      <c r="D827" s="66" t="s">
        <v>1209</v>
      </c>
      <c r="E827" s="66" t="str">
        <f>CONCATENATE(Tabela132[[#This Row],[TRAMITE_SETOR]],"_Atualiz")</f>
        <v>CLC_Atualiz</v>
      </c>
      <c r="F827" s="35" t="s">
        <v>911</v>
      </c>
      <c r="G827" s="35"/>
      <c r="H827" s="36">
        <v>42629.628472222219</v>
      </c>
      <c r="I827" s="36">
        <v>42634.590277777781</v>
      </c>
      <c r="J827" s="1" t="s">
        <v>234</v>
      </c>
      <c r="K827" s="37">
        <f t="shared" si="24"/>
        <v>4.9618055555620231</v>
      </c>
      <c r="L827" s="38">
        <f t="shared" si="25"/>
        <v>4.9618055555620231</v>
      </c>
      <c r="M827" s="166">
        <f>NETWORKDAYS.INTL(DATE(YEAR(H827),MONTH(I827),DAY(H827)),DATE(YEAR(I827),MONTH(I827),DAY(I827)),1,LISTAFERIADOS!$B$2:$B$194)</f>
        <v>4</v>
      </c>
      <c r="N827" s="170" t="str">
        <f>CONCATENATE(HOUR(Tabela132[[#This Row],[DATA INICIO]]),":",MINUTE(Tabela132[[#This Row],[DATA INICIO]]))</f>
        <v>15:5</v>
      </c>
      <c r="P827"/>
    </row>
    <row r="828" spans="1:16" ht="25.5" customHeight="1" x14ac:dyDescent="0.25">
      <c r="A828" s="6" t="s">
        <v>278</v>
      </c>
      <c r="B828" s="33" t="s">
        <v>556</v>
      </c>
      <c r="C828" s="34" t="s">
        <v>8</v>
      </c>
      <c r="D828" s="66" t="s">
        <v>1254</v>
      </c>
      <c r="E828" s="66" t="str">
        <f>CONCATENATE(Tabela132[[#This Row],[TRAMITE_SETOR]],"_Atualiz")</f>
        <v>SOP_Atualiz</v>
      </c>
      <c r="F828" s="35" t="s">
        <v>893</v>
      </c>
      <c r="G828" s="90" t="s">
        <v>1105</v>
      </c>
      <c r="H828" s="36">
        <v>42634.590277777781</v>
      </c>
      <c r="I828" s="36">
        <v>42648.703472222223</v>
      </c>
      <c r="J828" s="1" t="s">
        <v>540</v>
      </c>
      <c r="K828" s="37">
        <f t="shared" si="24"/>
        <v>14.113194444442343</v>
      </c>
      <c r="L828" s="38">
        <f t="shared" si="25"/>
        <v>14.113194444442343</v>
      </c>
      <c r="M828" s="166">
        <f>NETWORKDAYS.INTL(DATE(YEAR(H828),MONTH(I828),DAY(H828)),DATE(YEAR(I828),MONTH(I828),DAY(I828)),1,LISTAFERIADOS!$B$2:$B$194)</f>
        <v>-12</v>
      </c>
      <c r="N828" s="170" t="str">
        <f>CONCATENATE(HOUR(Tabela132[[#This Row],[DATA INICIO]]),":",MINUTE(Tabela132[[#This Row],[DATA INICIO]]))</f>
        <v>14:10</v>
      </c>
      <c r="P828"/>
    </row>
    <row r="829" spans="1:16" ht="25.5" customHeight="1" x14ac:dyDescent="0.25">
      <c r="A829" s="6" t="s">
        <v>278</v>
      </c>
      <c r="B829" s="33" t="s">
        <v>556</v>
      </c>
      <c r="C829" s="34" t="s">
        <v>8</v>
      </c>
      <c r="D829" s="66" t="s">
        <v>1220</v>
      </c>
      <c r="E829" s="66" t="str">
        <f>CONCATENATE(Tabela132[[#This Row],[TRAMITE_SETOR]],"_Atualiz")</f>
        <v>SECGS_Atualiz</v>
      </c>
      <c r="F829" s="35" t="s">
        <v>885</v>
      </c>
      <c r="G829" s="90" t="s">
        <v>1105</v>
      </c>
      <c r="H829" s="36">
        <v>42648.703472222223</v>
      </c>
      <c r="I829" s="36">
        <v>42660.794444444444</v>
      </c>
      <c r="J829" s="1" t="s">
        <v>56</v>
      </c>
      <c r="K829" s="37">
        <f t="shared" si="24"/>
        <v>12.090972222220444</v>
      </c>
      <c r="L829" s="38">
        <f t="shared" si="25"/>
        <v>12.090972222220444</v>
      </c>
      <c r="M829" s="166">
        <f>NETWORKDAYS.INTL(DATE(YEAR(H829),MONTH(I829),DAY(H829)),DATE(YEAR(I829),MONTH(I829),DAY(I829)),1,LISTAFERIADOS!$B$2:$B$194)</f>
        <v>8</v>
      </c>
      <c r="N829" s="170" t="str">
        <f>CONCATENATE(HOUR(Tabela132[[#This Row],[DATA INICIO]]),":",MINUTE(Tabela132[[#This Row],[DATA INICIO]]))</f>
        <v>16:53</v>
      </c>
      <c r="P829"/>
    </row>
    <row r="830" spans="1:16" ht="25.5" customHeight="1" x14ac:dyDescent="0.25">
      <c r="A830" s="6" t="s">
        <v>278</v>
      </c>
      <c r="B830" s="33" t="s">
        <v>556</v>
      </c>
      <c r="C830" s="34" t="s">
        <v>8</v>
      </c>
      <c r="D830" s="66" t="s">
        <v>1209</v>
      </c>
      <c r="E830" s="66" t="str">
        <f>CONCATENATE(Tabela132[[#This Row],[TRAMITE_SETOR]],"_Atualiz")</f>
        <v>CLC_Atualiz</v>
      </c>
      <c r="F830" s="35" t="s">
        <v>911</v>
      </c>
      <c r="G830" s="35"/>
      <c r="H830" s="36">
        <v>42660.794444444444</v>
      </c>
      <c r="I830" s="36">
        <v>42666.504861111112</v>
      </c>
      <c r="J830" s="1" t="s">
        <v>541</v>
      </c>
      <c r="K830" s="37">
        <f t="shared" si="24"/>
        <v>5.7104166666686069</v>
      </c>
      <c r="L830" s="38">
        <f t="shared" si="25"/>
        <v>5.7104166666686069</v>
      </c>
      <c r="M830" s="166">
        <f>NETWORKDAYS.INTL(DATE(YEAR(H830),MONTH(I830),DAY(H830)),DATE(YEAR(I830),MONTH(I830),DAY(I830)),1,LISTAFERIADOS!$B$2:$B$194)</f>
        <v>5</v>
      </c>
      <c r="N830" s="170" t="str">
        <f>CONCATENATE(HOUR(Tabela132[[#This Row],[DATA INICIO]]),":",MINUTE(Tabela132[[#This Row],[DATA INICIO]]))</f>
        <v>19:4</v>
      </c>
      <c r="P830"/>
    </row>
    <row r="831" spans="1:16" ht="25.5" customHeight="1" x14ac:dyDescent="0.25">
      <c r="A831" s="6" t="s">
        <v>278</v>
      </c>
      <c r="B831" s="33" t="s">
        <v>556</v>
      </c>
      <c r="C831" s="34" t="s">
        <v>8</v>
      </c>
      <c r="D831" s="66" t="s">
        <v>1222</v>
      </c>
      <c r="E831" s="66" t="str">
        <f>CONCATENATE(Tabela132[[#This Row],[TRAMITE_SETOR]],"_Atualiz")</f>
        <v>SECGA_Atualiz</v>
      </c>
      <c r="F831" s="35" t="s">
        <v>853</v>
      </c>
      <c r="G831" s="35"/>
      <c r="H831" s="36">
        <v>42666.504861111112</v>
      </c>
      <c r="I831" s="36">
        <v>42667.54583333333</v>
      </c>
      <c r="J831" s="1" t="s">
        <v>542</v>
      </c>
      <c r="K831" s="37">
        <f t="shared" si="24"/>
        <v>1.0409722222175333</v>
      </c>
      <c r="L831" s="38">
        <f t="shared" si="25"/>
        <v>1.0409722222175333</v>
      </c>
      <c r="M831" s="166">
        <f>NETWORKDAYS.INTL(DATE(YEAR(H831),MONTH(I831),DAY(H831)),DATE(YEAR(I831),MONTH(I831),DAY(I831)),1,LISTAFERIADOS!$B$2:$B$194)</f>
        <v>1</v>
      </c>
      <c r="N831" s="170" t="str">
        <f>CONCATENATE(HOUR(Tabela132[[#This Row],[DATA INICIO]]),":",MINUTE(Tabela132[[#This Row],[DATA INICIO]]))</f>
        <v>12:7</v>
      </c>
      <c r="P831"/>
    </row>
    <row r="832" spans="1:16" ht="25.5" customHeight="1" x14ac:dyDescent="0.25">
      <c r="A832" s="6" t="s">
        <v>278</v>
      </c>
      <c r="B832" s="33" t="s">
        <v>556</v>
      </c>
      <c r="C832" s="34" t="s">
        <v>8</v>
      </c>
      <c r="D832" s="66" t="s">
        <v>1220</v>
      </c>
      <c r="E832" s="66" t="str">
        <f>CONCATENATE(Tabela132[[#This Row],[TRAMITE_SETOR]],"_Atualiz")</f>
        <v>SECGS_Atualiz</v>
      </c>
      <c r="F832" s="35" t="s">
        <v>885</v>
      </c>
      <c r="G832" s="90" t="s">
        <v>1105</v>
      </c>
      <c r="H832" s="36">
        <v>42667.54583333333</v>
      </c>
      <c r="I832" s="36">
        <v>42667.673611111109</v>
      </c>
      <c r="J832" s="1" t="s">
        <v>543</v>
      </c>
      <c r="K832" s="37">
        <f t="shared" si="24"/>
        <v>0.12777777777955635</v>
      </c>
      <c r="L832" s="38">
        <f t="shared" si="25"/>
        <v>0.12777777777955635</v>
      </c>
      <c r="M832" s="166">
        <f>NETWORKDAYS.INTL(DATE(YEAR(H832),MONTH(I832),DAY(H832)),DATE(YEAR(I832),MONTH(I832),DAY(I832)),1,LISTAFERIADOS!$B$2:$B$194)</f>
        <v>1</v>
      </c>
      <c r="N832" s="170" t="str">
        <f>CONCATENATE(HOUR(Tabela132[[#This Row],[DATA INICIO]]),":",MINUTE(Tabela132[[#This Row],[DATA INICIO]]))</f>
        <v>13:6</v>
      </c>
      <c r="P832"/>
    </row>
    <row r="833" spans="1:16" ht="25.5" customHeight="1" x14ac:dyDescent="0.25">
      <c r="A833" s="6" t="s">
        <v>278</v>
      </c>
      <c r="B833" s="33" t="s">
        <v>556</v>
      </c>
      <c r="C833" s="34" t="s">
        <v>8</v>
      </c>
      <c r="D833" s="66" t="s">
        <v>1226</v>
      </c>
      <c r="E833" s="66" t="str">
        <f>CONCATENATE(Tabela132[[#This Row],[TRAMITE_SETOR]],"_Atualiz")</f>
        <v>CIP_Atualiz</v>
      </c>
      <c r="F833" s="35" t="s">
        <v>884</v>
      </c>
      <c r="G833" s="90" t="s">
        <v>1105</v>
      </c>
      <c r="H833" s="36">
        <v>42667.673611111109</v>
      </c>
      <c r="I833" s="36">
        <v>42668.571527777778</v>
      </c>
      <c r="J833" s="1" t="s">
        <v>544</v>
      </c>
      <c r="K833" s="37">
        <f t="shared" si="24"/>
        <v>0.89791666666860692</v>
      </c>
      <c r="L833" s="38">
        <f t="shared" si="25"/>
        <v>0.89791666666860692</v>
      </c>
      <c r="M833" s="166">
        <f>NETWORKDAYS.INTL(DATE(YEAR(H833),MONTH(I833),DAY(H833)),DATE(YEAR(I833),MONTH(I833),DAY(I833)),1,LISTAFERIADOS!$B$2:$B$194)</f>
        <v>2</v>
      </c>
      <c r="N833" s="170" t="str">
        <f>CONCATENATE(HOUR(Tabela132[[#This Row],[DATA INICIO]]),":",MINUTE(Tabela132[[#This Row],[DATA INICIO]]))</f>
        <v>16:10</v>
      </c>
      <c r="P833"/>
    </row>
    <row r="834" spans="1:16" ht="25.5" customHeight="1" x14ac:dyDescent="0.25">
      <c r="A834" s="6" t="s">
        <v>278</v>
      </c>
      <c r="B834" s="33" t="s">
        <v>556</v>
      </c>
      <c r="C834" s="34" t="s">
        <v>8</v>
      </c>
      <c r="D834" s="66" t="s">
        <v>1254</v>
      </c>
      <c r="E834" s="66" t="str">
        <f>CONCATENATE(Tabela132[[#This Row],[TRAMITE_SETOR]],"_Atualiz")</f>
        <v>SOP_Atualiz</v>
      </c>
      <c r="F834" s="35" t="s">
        <v>893</v>
      </c>
      <c r="G834" s="90" t="s">
        <v>1105</v>
      </c>
      <c r="H834" s="36">
        <v>42668.571527777778</v>
      </c>
      <c r="I834" s="36">
        <v>42668.599305555559</v>
      </c>
      <c r="J834" s="1" t="s">
        <v>545</v>
      </c>
      <c r="K834" s="37">
        <f t="shared" si="24"/>
        <v>2.7777777781011537E-2</v>
      </c>
      <c r="L834" s="38">
        <f t="shared" si="25"/>
        <v>2.7777777781011537E-2</v>
      </c>
      <c r="M834" s="166">
        <f>NETWORKDAYS.INTL(DATE(YEAR(H834),MONTH(I834),DAY(H834)),DATE(YEAR(I834),MONTH(I834),DAY(I834)),1,LISTAFERIADOS!$B$2:$B$194)</f>
        <v>1</v>
      </c>
      <c r="N834" s="170" t="str">
        <f>CONCATENATE(HOUR(Tabela132[[#This Row],[DATA INICIO]]),":",MINUTE(Tabela132[[#This Row],[DATA INICIO]]))</f>
        <v>13:43</v>
      </c>
      <c r="P834"/>
    </row>
    <row r="835" spans="1:16" ht="25.5" customHeight="1" x14ac:dyDescent="0.25">
      <c r="A835" s="6" t="s">
        <v>278</v>
      </c>
      <c r="B835" s="33" t="s">
        <v>556</v>
      </c>
      <c r="C835" s="34" t="s">
        <v>8</v>
      </c>
      <c r="D835" s="66" t="s">
        <v>1226</v>
      </c>
      <c r="E835" s="66" t="str">
        <f>CONCATENATE(Tabela132[[#This Row],[TRAMITE_SETOR]],"_Atualiz")</f>
        <v>CIP_Atualiz</v>
      </c>
      <c r="F835" s="35" t="s">
        <v>884</v>
      </c>
      <c r="G835" s="90" t="s">
        <v>1105</v>
      </c>
      <c r="H835" s="36">
        <v>42668.599305555559</v>
      </c>
      <c r="I835" s="36">
        <v>42668.741666666669</v>
      </c>
      <c r="J835" s="1" t="s">
        <v>546</v>
      </c>
      <c r="K835" s="37">
        <f t="shared" ref="K835:K898" si="26">IF(OR(H835="-",I835="-"),0,I835-H835)</f>
        <v>0.14236111110949423</v>
      </c>
      <c r="L835" s="38">
        <f t="shared" ref="L835:L898" si="27">K835</f>
        <v>0.14236111110949423</v>
      </c>
      <c r="M835" s="166">
        <f>NETWORKDAYS.INTL(DATE(YEAR(H835),MONTH(I835),DAY(H835)),DATE(YEAR(I835),MONTH(I835),DAY(I835)),1,LISTAFERIADOS!$B$2:$B$194)</f>
        <v>1</v>
      </c>
      <c r="N835" s="170" t="str">
        <f>CONCATENATE(HOUR(Tabela132[[#This Row],[DATA INICIO]]),":",MINUTE(Tabela132[[#This Row],[DATA INICIO]]))</f>
        <v>14:23</v>
      </c>
      <c r="P835"/>
    </row>
    <row r="836" spans="1:16" ht="25.5" customHeight="1" x14ac:dyDescent="0.25">
      <c r="A836" s="6" t="s">
        <v>278</v>
      </c>
      <c r="B836" s="33" t="s">
        <v>556</v>
      </c>
      <c r="C836" s="34" t="s">
        <v>8</v>
      </c>
      <c r="D836" s="66" t="s">
        <v>1220</v>
      </c>
      <c r="E836" s="66" t="str">
        <f>CONCATENATE(Tabela132[[#This Row],[TRAMITE_SETOR]],"_Atualiz")</f>
        <v>SECGS_Atualiz</v>
      </c>
      <c r="F836" s="35" t="s">
        <v>885</v>
      </c>
      <c r="G836" s="90" t="s">
        <v>1105</v>
      </c>
      <c r="H836" s="36">
        <v>42668.741666666669</v>
      </c>
      <c r="I836" s="36">
        <v>42670.667361111111</v>
      </c>
      <c r="J836" s="1" t="s">
        <v>547</v>
      </c>
      <c r="K836" s="37">
        <f t="shared" si="26"/>
        <v>1.9256944444423425</v>
      </c>
      <c r="L836" s="38">
        <f t="shared" si="27"/>
        <v>1.9256944444423425</v>
      </c>
      <c r="M836" s="166">
        <f>NETWORKDAYS.INTL(DATE(YEAR(H836),MONTH(I836),DAY(H836)),DATE(YEAR(I836),MONTH(I836),DAY(I836)),1,LISTAFERIADOS!$B$2:$B$194)</f>
        <v>3</v>
      </c>
      <c r="N836" s="170" t="str">
        <f>CONCATENATE(HOUR(Tabela132[[#This Row],[DATA INICIO]]),":",MINUTE(Tabela132[[#This Row],[DATA INICIO]]))</f>
        <v>17:48</v>
      </c>
      <c r="P836"/>
    </row>
    <row r="837" spans="1:16" ht="25.5" customHeight="1" x14ac:dyDescent="0.25">
      <c r="A837" s="6" t="s">
        <v>278</v>
      </c>
      <c r="B837" s="33" t="s">
        <v>556</v>
      </c>
      <c r="C837" s="34" t="s">
        <v>8</v>
      </c>
      <c r="D837" s="66" t="s">
        <v>1222</v>
      </c>
      <c r="E837" s="66" t="str">
        <f>CONCATENATE(Tabela132[[#This Row],[TRAMITE_SETOR]],"_Atualiz")</f>
        <v>SECGA_Atualiz</v>
      </c>
      <c r="F837" s="35" t="s">
        <v>853</v>
      </c>
      <c r="G837" s="35"/>
      <c r="H837" s="36">
        <v>42670.667361111111</v>
      </c>
      <c r="I837" s="36">
        <v>42670.839583333334</v>
      </c>
      <c r="J837" s="1" t="s">
        <v>548</v>
      </c>
      <c r="K837" s="37">
        <f t="shared" si="26"/>
        <v>0.17222222222335404</v>
      </c>
      <c r="L837" s="38">
        <f t="shared" si="27"/>
        <v>0.17222222222335404</v>
      </c>
      <c r="M837" s="166">
        <f>NETWORKDAYS.INTL(DATE(YEAR(H837),MONTH(I837),DAY(H837)),DATE(YEAR(I837),MONTH(I837),DAY(I837)),1,LISTAFERIADOS!$B$2:$B$194)</f>
        <v>1</v>
      </c>
      <c r="N837" s="170" t="str">
        <f>CONCATENATE(HOUR(Tabela132[[#This Row],[DATA INICIO]]),":",MINUTE(Tabela132[[#This Row],[DATA INICIO]]))</f>
        <v>16:1</v>
      </c>
      <c r="P837"/>
    </row>
    <row r="838" spans="1:16" ht="25.5" customHeight="1" x14ac:dyDescent="0.25">
      <c r="A838" s="6" t="s">
        <v>278</v>
      </c>
      <c r="B838" s="33" t="s">
        <v>556</v>
      </c>
      <c r="C838" s="34" t="s">
        <v>8</v>
      </c>
      <c r="D838" s="66" t="s">
        <v>1209</v>
      </c>
      <c r="E838" s="66" t="str">
        <f>CONCATENATE(Tabela132[[#This Row],[TRAMITE_SETOR]],"_Atualiz")</f>
        <v>CLC_Atualiz</v>
      </c>
      <c r="F838" s="35" t="s">
        <v>911</v>
      </c>
      <c r="G838" s="35"/>
      <c r="H838" s="36">
        <v>42670.839583333334</v>
      </c>
      <c r="I838" s="36">
        <v>42683.677777777775</v>
      </c>
      <c r="J838" s="1" t="s">
        <v>549</v>
      </c>
      <c r="K838" s="37">
        <f t="shared" si="26"/>
        <v>12.838194444440887</v>
      </c>
      <c r="L838" s="38">
        <f t="shared" si="27"/>
        <v>12.838194444440887</v>
      </c>
      <c r="M838" s="166">
        <f>NETWORKDAYS.INTL(DATE(YEAR(H838),MONTH(I838),DAY(H838)),DATE(YEAR(I838),MONTH(I838),DAY(I838)),1,LISTAFERIADOS!$B$2:$B$194)</f>
        <v>-11</v>
      </c>
      <c r="N838" s="170" t="str">
        <f>CONCATENATE(HOUR(Tabela132[[#This Row],[DATA INICIO]]),":",MINUTE(Tabela132[[#This Row],[DATA INICIO]]))</f>
        <v>20:9</v>
      </c>
      <c r="P838"/>
    </row>
    <row r="839" spans="1:16" ht="25.5" customHeight="1" x14ac:dyDescent="0.25">
      <c r="A839" s="6" t="s">
        <v>278</v>
      </c>
      <c r="B839" s="33" t="s">
        <v>556</v>
      </c>
      <c r="C839" s="34" t="s">
        <v>8</v>
      </c>
      <c r="D839" s="66" t="s">
        <v>1206</v>
      </c>
      <c r="E839" s="66" t="str">
        <f>CONCATENATE(Tabela132[[#This Row],[TRAMITE_SETOR]],"_Atualiz")</f>
        <v>SPO_Atualiz</v>
      </c>
      <c r="F839" s="35" t="s">
        <v>908</v>
      </c>
      <c r="G839" s="35"/>
      <c r="H839" s="36">
        <v>42683.677777777775</v>
      </c>
      <c r="I839" s="36">
        <v>42683.787499999999</v>
      </c>
      <c r="J839" s="1" t="s">
        <v>550</v>
      </c>
      <c r="K839" s="37">
        <f t="shared" si="26"/>
        <v>0.10972222222335404</v>
      </c>
      <c r="L839" s="38">
        <f t="shared" si="27"/>
        <v>0.10972222222335404</v>
      </c>
      <c r="M839" s="166">
        <f>NETWORKDAYS.INTL(DATE(YEAR(H839),MONTH(I839),DAY(H839)),DATE(YEAR(I839),MONTH(I839),DAY(I839)),1,LISTAFERIADOS!$B$2:$B$194)</f>
        <v>1</v>
      </c>
      <c r="N839" s="170" t="str">
        <f>CONCATENATE(HOUR(Tabela132[[#This Row],[DATA INICIO]]),":",MINUTE(Tabela132[[#This Row],[DATA INICIO]]))</f>
        <v>16:16</v>
      </c>
      <c r="P839"/>
    </row>
    <row r="840" spans="1:16" ht="25.5" customHeight="1" x14ac:dyDescent="0.25">
      <c r="A840" s="6" t="s">
        <v>278</v>
      </c>
      <c r="B840" s="33" t="s">
        <v>556</v>
      </c>
      <c r="C840" s="34" t="s">
        <v>8</v>
      </c>
      <c r="D840" s="66" t="s">
        <v>1207</v>
      </c>
      <c r="E840" s="66" t="str">
        <f>CONCATENATE(Tabela132[[#This Row],[TRAMITE_SETOR]],"_Atualiz")</f>
        <v>CO_Atualiz</v>
      </c>
      <c r="F840" s="35" t="s">
        <v>909</v>
      </c>
      <c r="G840" s="35"/>
      <c r="H840" s="36">
        <v>42683.787499999999</v>
      </c>
      <c r="I840" s="36">
        <v>42684.577777777777</v>
      </c>
      <c r="J840" s="1" t="s">
        <v>234</v>
      </c>
      <c r="K840" s="37">
        <f t="shared" si="26"/>
        <v>0.79027777777810115</v>
      </c>
      <c r="L840" s="38">
        <f t="shared" si="27"/>
        <v>0.79027777777810115</v>
      </c>
      <c r="M840" s="166">
        <f>NETWORKDAYS.INTL(DATE(YEAR(H840),MONTH(I840),DAY(H840)),DATE(YEAR(I840),MONTH(I840),DAY(I840)),1,LISTAFERIADOS!$B$2:$B$194)</f>
        <v>2</v>
      </c>
      <c r="N840" s="170" t="str">
        <f>CONCATENATE(HOUR(Tabela132[[#This Row],[DATA INICIO]]),":",MINUTE(Tabela132[[#This Row],[DATA INICIO]]))</f>
        <v>18:54</v>
      </c>
      <c r="P840"/>
    </row>
    <row r="841" spans="1:16" ht="25.5" customHeight="1" x14ac:dyDescent="0.25">
      <c r="A841" s="6" t="s">
        <v>278</v>
      </c>
      <c r="B841" s="33" t="s">
        <v>556</v>
      </c>
      <c r="C841" s="34" t="s">
        <v>8</v>
      </c>
      <c r="D841" s="66" t="s">
        <v>1208</v>
      </c>
      <c r="E841" s="66" t="str">
        <f>CONCATENATE(Tabela132[[#This Row],[TRAMITE_SETOR]],"_Atualiz")</f>
        <v>SECOFC_Atualiz</v>
      </c>
      <c r="F841" s="35" t="s">
        <v>910</v>
      </c>
      <c r="G841" s="35"/>
      <c r="H841" s="36">
        <v>42684.577777777777</v>
      </c>
      <c r="I841" s="36">
        <v>42684.84097222222</v>
      </c>
      <c r="J841" s="1" t="s">
        <v>20</v>
      </c>
      <c r="K841" s="37">
        <f t="shared" si="26"/>
        <v>0.26319444444379769</v>
      </c>
      <c r="L841" s="38">
        <f t="shared" si="27"/>
        <v>0.26319444444379769</v>
      </c>
      <c r="M841" s="166">
        <f>NETWORKDAYS.INTL(DATE(YEAR(H841),MONTH(I841),DAY(H841)),DATE(YEAR(I841),MONTH(I841),DAY(I841)),1,LISTAFERIADOS!$B$2:$B$194)</f>
        <v>1</v>
      </c>
      <c r="N841" s="170" t="str">
        <f>CONCATENATE(HOUR(Tabela132[[#This Row],[DATA INICIO]]),":",MINUTE(Tabela132[[#This Row],[DATA INICIO]]))</f>
        <v>13:52</v>
      </c>
      <c r="P841"/>
    </row>
    <row r="842" spans="1:16" ht="25.5" customHeight="1" x14ac:dyDescent="0.25">
      <c r="A842" s="6" t="s">
        <v>278</v>
      </c>
      <c r="B842" s="33" t="s">
        <v>556</v>
      </c>
      <c r="C842" s="34" t="s">
        <v>8</v>
      </c>
      <c r="D842" s="66" t="s">
        <v>1209</v>
      </c>
      <c r="E842" s="66" t="str">
        <f>CONCATENATE(Tabela132[[#This Row],[TRAMITE_SETOR]],"_Atualiz")</f>
        <v>CLC_Atualiz</v>
      </c>
      <c r="F842" s="35" t="s">
        <v>911</v>
      </c>
      <c r="G842" s="35"/>
      <c r="H842" s="36">
        <v>42684.84097222222</v>
      </c>
      <c r="I842" s="36">
        <v>42691.611805555556</v>
      </c>
      <c r="J842" s="1" t="s">
        <v>551</v>
      </c>
      <c r="K842" s="37">
        <f t="shared" si="26"/>
        <v>6.7708333333357587</v>
      </c>
      <c r="L842" s="38">
        <f t="shared" si="27"/>
        <v>6.7708333333357587</v>
      </c>
      <c r="M842" s="166">
        <f>NETWORKDAYS.INTL(DATE(YEAR(H842),MONTH(I842),DAY(H842)),DATE(YEAR(I842),MONTH(I842),DAY(I842)),1,LISTAFERIADOS!$B$2:$B$194)</f>
        <v>4</v>
      </c>
      <c r="N842" s="170" t="str">
        <f>CONCATENATE(HOUR(Tabela132[[#This Row],[DATA INICIO]]),":",MINUTE(Tabela132[[#This Row],[DATA INICIO]]))</f>
        <v>20:11</v>
      </c>
      <c r="P842"/>
    </row>
    <row r="843" spans="1:16" ht="25.5" customHeight="1" x14ac:dyDescent="0.25">
      <c r="A843" s="6" t="s">
        <v>278</v>
      </c>
      <c r="B843" s="33" t="s">
        <v>556</v>
      </c>
      <c r="C843" s="34" t="s">
        <v>8</v>
      </c>
      <c r="D843" s="66" t="s">
        <v>1210</v>
      </c>
      <c r="E843" s="66" t="str">
        <f>CONCATENATE(Tabela132[[#This Row],[TRAMITE_SETOR]],"_Atualiz")</f>
        <v>SC_Atualiz</v>
      </c>
      <c r="F843" s="35" t="s">
        <v>912</v>
      </c>
      <c r="G843" s="35"/>
      <c r="H843" s="36">
        <v>42691.611805555556</v>
      </c>
      <c r="I843" s="36">
        <v>42699.775694444441</v>
      </c>
      <c r="J843" s="1" t="s">
        <v>552</v>
      </c>
      <c r="K843" s="37">
        <f t="shared" si="26"/>
        <v>8.163888888884685</v>
      </c>
      <c r="L843" s="38">
        <f t="shared" si="27"/>
        <v>8.163888888884685</v>
      </c>
      <c r="M843" s="166">
        <f>NETWORKDAYS.INTL(DATE(YEAR(H843),MONTH(I843),DAY(H843)),DATE(YEAR(I843),MONTH(I843),DAY(I843)),1,LISTAFERIADOS!$B$2:$B$194)</f>
        <v>7</v>
      </c>
      <c r="N843" s="170" t="str">
        <f>CONCATENATE(HOUR(Tabela132[[#This Row],[DATA INICIO]]),":",MINUTE(Tabela132[[#This Row],[DATA INICIO]]))</f>
        <v>14:41</v>
      </c>
      <c r="P843"/>
    </row>
    <row r="844" spans="1:16" ht="25.5" customHeight="1" x14ac:dyDescent="0.25">
      <c r="A844" s="6" t="s">
        <v>278</v>
      </c>
      <c r="B844" s="33" t="s">
        <v>556</v>
      </c>
      <c r="C844" s="34" t="s">
        <v>8</v>
      </c>
      <c r="D844" s="66" t="s">
        <v>1209</v>
      </c>
      <c r="E844" s="66" t="str">
        <f>CONCATENATE(Tabela132[[#This Row],[TRAMITE_SETOR]],"_Atualiz")</f>
        <v>CLC_Atualiz</v>
      </c>
      <c r="F844" s="35" t="s">
        <v>911</v>
      </c>
      <c r="G844" s="35"/>
      <c r="H844" s="36">
        <v>42699.775694444441</v>
      </c>
      <c r="I844" s="36">
        <v>42702.787499999999</v>
      </c>
      <c r="J844" s="1" t="s">
        <v>553</v>
      </c>
      <c r="K844" s="37">
        <f t="shared" si="26"/>
        <v>3.0118055555576575</v>
      </c>
      <c r="L844" s="38">
        <f t="shared" si="27"/>
        <v>3.0118055555576575</v>
      </c>
      <c r="M844" s="166">
        <f>NETWORKDAYS.INTL(DATE(YEAR(H844),MONTH(I844),DAY(H844)),DATE(YEAR(I844),MONTH(I844),DAY(I844)),1,LISTAFERIADOS!$B$2:$B$194)</f>
        <v>2</v>
      </c>
      <c r="N844" s="170" t="str">
        <f>CONCATENATE(HOUR(Tabela132[[#This Row],[DATA INICIO]]),":",MINUTE(Tabela132[[#This Row],[DATA INICIO]]))</f>
        <v>18:37</v>
      </c>
      <c r="P844"/>
    </row>
    <row r="845" spans="1:16" ht="25.5" customHeight="1" x14ac:dyDescent="0.25">
      <c r="A845" s="6" t="s">
        <v>278</v>
      </c>
      <c r="B845" s="33" t="s">
        <v>556</v>
      </c>
      <c r="C845" s="34" t="s">
        <v>8</v>
      </c>
      <c r="D845" s="66" t="s">
        <v>1222</v>
      </c>
      <c r="E845" s="66" t="str">
        <f>CONCATENATE(Tabela132[[#This Row],[TRAMITE_SETOR]],"_Atualiz")</f>
        <v>SECGA_Atualiz</v>
      </c>
      <c r="F845" s="35" t="s">
        <v>853</v>
      </c>
      <c r="G845" s="35"/>
      <c r="H845" s="36">
        <v>42702.787499999999</v>
      </c>
      <c r="I845" s="36">
        <v>42702.85</v>
      </c>
      <c r="J845" s="1" t="s">
        <v>73</v>
      </c>
      <c r="K845" s="37">
        <f t="shared" si="26"/>
        <v>6.25E-2</v>
      </c>
      <c r="L845" s="38">
        <f t="shared" si="27"/>
        <v>6.25E-2</v>
      </c>
      <c r="M845" s="166">
        <f>NETWORKDAYS.INTL(DATE(YEAR(H845),MONTH(I845),DAY(H845)),DATE(YEAR(I845),MONTH(I845),DAY(I845)),1,LISTAFERIADOS!$B$2:$B$194)</f>
        <v>1</v>
      </c>
      <c r="N845" s="170" t="str">
        <f>CONCATENATE(HOUR(Tabela132[[#This Row],[DATA INICIO]]),":",MINUTE(Tabela132[[#This Row],[DATA INICIO]]))</f>
        <v>18:54</v>
      </c>
      <c r="P845"/>
    </row>
    <row r="846" spans="1:16" ht="25.5" customHeight="1" x14ac:dyDescent="0.25">
      <c r="A846" s="6" t="s">
        <v>278</v>
      </c>
      <c r="B846" s="33" t="s">
        <v>556</v>
      </c>
      <c r="C846" s="34" t="s">
        <v>8</v>
      </c>
      <c r="D846" s="66" t="s">
        <v>1202</v>
      </c>
      <c r="E846" s="66" t="str">
        <f>CONCATENATE(Tabela132[[#This Row],[TRAMITE_SETOR]],"_Atualiz")</f>
        <v>DG_Atualiz</v>
      </c>
      <c r="F846" s="35" t="s">
        <v>905</v>
      </c>
      <c r="G846" s="35"/>
      <c r="H846" s="36">
        <v>42702.85</v>
      </c>
      <c r="I846" s="36">
        <v>42703.60833333333</v>
      </c>
      <c r="J846" s="1" t="s">
        <v>554</v>
      </c>
      <c r="K846" s="37">
        <f t="shared" si="26"/>
        <v>0.75833333333139308</v>
      </c>
      <c r="L846" s="38">
        <f t="shared" si="27"/>
        <v>0.75833333333139308</v>
      </c>
      <c r="M846" s="166">
        <f>NETWORKDAYS.INTL(DATE(YEAR(H846),MONTH(I846),DAY(H846)),DATE(YEAR(I846),MONTH(I846),DAY(I846)),1,LISTAFERIADOS!$B$2:$B$194)</f>
        <v>2</v>
      </c>
      <c r="N846" s="170" t="str">
        <f>CONCATENATE(HOUR(Tabela132[[#This Row],[DATA INICIO]]),":",MINUTE(Tabela132[[#This Row],[DATA INICIO]]))</f>
        <v>20:24</v>
      </c>
      <c r="P846"/>
    </row>
    <row r="847" spans="1:16" ht="25.5" customHeight="1" x14ac:dyDescent="0.25">
      <c r="A847" s="6" t="s">
        <v>278</v>
      </c>
      <c r="B847" s="33" t="s">
        <v>556</v>
      </c>
      <c r="C847" s="34" t="s">
        <v>8</v>
      </c>
      <c r="D847" s="66" t="s">
        <v>1207</v>
      </c>
      <c r="E847" s="66" t="str">
        <f>CONCATENATE(Tabela132[[#This Row],[TRAMITE_SETOR]],"_Atualiz")</f>
        <v>CO_Atualiz</v>
      </c>
      <c r="F847" s="35" t="s">
        <v>909</v>
      </c>
      <c r="G847" s="35"/>
      <c r="H847" s="36">
        <v>42703.60833333333</v>
      </c>
      <c r="I847" s="36">
        <v>42703.675694444442</v>
      </c>
      <c r="J847" s="1" t="s">
        <v>57</v>
      </c>
      <c r="K847" s="37">
        <f t="shared" si="26"/>
        <v>6.7361111112404615E-2</v>
      </c>
      <c r="L847" s="38">
        <f t="shared" si="27"/>
        <v>6.7361111112404615E-2</v>
      </c>
      <c r="M847" s="166">
        <f>NETWORKDAYS.INTL(DATE(YEAR(H847),MONTH(I847),DAY(H847)),DATE(YEAR(I847),MONTH(I847),DAY(I847)),1,LISTAFERIADOS!$B$2:$B$194)</f>
        <v>1</v>
      </c>
      <c r="N847" s="170" t="str">
        <f>CONCATENATE(HOUR(Tabela132[[#This Row],[DATA INICIO]]),":",MINUTE(Tabela132[[#This Row],[DATA INICIO]]))</f>
        <v>14:36</v>
      </c>
      <c r="P847"/>
    </row>
    <row r="848" spans="1:16" ht="25.5" customHeight="1" x14ac:dyDescent="0.25">
      <c r="A848" s="6" t="s">
        <v>278</v>
      </c>
      <c r="B848" s="33" t="s">
        <v>556</v>
      </c>
      <c r="C848" s="34" t="s">
        <v>8</v>
      </c>
      <c r="D848" s="66" t="s">
        <v>1214</v>
      </c>
      <c r="E848" s="66" t="str">
        <f>CONCATENATE(Tabela132[[#This Row],[TRAMITE_SETOR]],"_Atualiz")</f>
        <v>ACO_Atualiz</v>
      </c>
      <c r="F848" s="35" t="s">
        <v>916</v>
      </c>
      <c r="G848" s="35"/>
      <c r="H848" s="36">
        <v>42703.675694444442</v>
      </c>
      <c r="I848" s="36">
        <v>42704.79791666667</v>
      </c>
      <c r="J848" s="1" t="s">
        <v>555</v>
      </c>
      <c r="K848" s="37">
        <f t="shared" si="26"/>
        <v>1.1222222222277196</v>
      </c>
      <c r="L848" s="38">
        <f t="shared" si="27"/>
        <v>1.1222222222277196</v>
      </c>
      <c r="M848" s="166">
        <f>NETWORKDAYS.INTL(DATE(YEAR(H848),MONTH(I848),DAY(H848)),DATE(YEAR(I848),MONTH(I848),DAY(I848)),1,LISTAFERIADOS!$B$2:$B$194)</f>
        <v>2</v>
      </c>
      <c r="N848" s="170" t="str">
        <f>CONCATENATE(HOUR(Tabela132[[#This Row],[DATA INICIO]]),":",MINUTE(Tabela132[[#This Row],[DATA INICIO]]))</f>
        <v>16:13</v>
      </c>
      <c r="P848"/>
    </row>
    <row r="849" spans="1:22" ht="25.5" customHeight="1" x14ac:dyDescent="0.25">
      <c r="A849" s="6" t="s">
        <v>278</v>
      </c>
      <c r="B849" s="33" t="s">
        <v>578</v>
      </c>
      <c r="C849" s="34" t="s">
        <v>577</v>
      </c>
      <c r="D849" s="66" t="s">
        <v>1256</v>
      </c>
      <c r="E849" s="66" t="str">
        <f>CONCATENATE(Tabela132[[#This Row],[TRAMITE_SETOR]],"_Atualiz")</f>
        <v>SMCI_Atualiz</v>
      </c>
      <c r="F849" s="35" t="s">
        <v>942</v>
      </c>
      <c r="G849" s="35"/>
      <c r="H849" s="36">
        <v>42067.666666666664</v>
      </c>
      <c r="I849" s="36">
        <v>42068.666666666664</v>
      </c>
      <c r="J849" s="1" t="s">
        <v>7</v>
      </c>
      <c r="K849" s="37">
        <f t="shared" si="26"/>
        <v>1</v>
      </c>
      <c r="L849" s="38">
        <f t="shared" si="27"/>
        <v>1</v>
      </c>
      <c r="M849" s="166">
        <f>NETWORKDAYS.INTL(DATE(YEAR(H849),MONTH(I849),DAY(H849)),DATE(YEAR(I849),MONTH(I849),DAY(I849)),1,LISTAFERIADOS!$B$2:$B$194)</f>
        <v>2</v>
      </c>
      <c r="N849" s="170" t="str">
        <f>CONCATENATE(HOUR(Tabela132[[#This Row],[DATA INICIO]]),":",MINUTE(Tabela132[[#This Row],[DATA INICIO]]))</f>
        <v>16:0</v>
      </c>
      <c r="P849"/>
    </row>
    <row r="850" spans="1:22" ht="25.5" customHeight="1" x14ac:dyDescent="0.25">
      <c r="A850" s="6" t="s">
        <v>278</v>
      </c>
      <c r="B850" s="33" t="s">
        <v>578</v>
      </c>
      <c r="C850" s="34" t="s">
        <v>577</v>
      </c>
      <c r="D850" s="66" t="s">
        <v>1204</v>
      </c>
      <c r="E850" s="66" t="str">
        <f>CONCATENATE(Tabela132[[#This Row],[TRAMITE_SETOR]],"_Atualiz")</f>
        <v>CIP_Atualiz</v>
      </c>
      <c r="F850" s="35" t="s">
        <v>884</v>
      </c>
      <c r="G850" s="90" t="s">
        <v>1105</v>
      </c>
      <c r="H850" s="36">
        <v>42068.666666666664</v>
      </c>
      <c r="I850" s="36">
        <v>42068.702777777777</v>
      </c>
      <c r="J850" s="1" t="s">
        <v>294</v>
      </c>
      <c r="K850" s="37">
        <f t="shared" si="26"/>
        <v>3.6111111112404615E-2</v>
      </c>
      <c r="L850" s="38">
        <f t="shared" si="27"/>
        <v>3.6111111112404615E-2</v>
      </c>
      <c r="M850" s="166">
        <f>NETWORKDAYS.INTL(DATE(YEAR(H850),MONTH(I850),DAY(H850)),DATE(YEAR(I850),MONTH(I850),DAY(I850)),1,LISTAFERIADOS!$B$2:$B$194)</f>
        <v>1</v>
      </c>
      <c r="N850" s="170" t="str">
        <f>CONCATENATE(HOUR(Tabela132[[#This Row],[DATA INICIO]]),":",MINUTE(Tabela132[[#This Row],[DATA INICIO]]))</f>
        <v>16:0</v>
      </c>
      <c r="P850"/>
    </row>
    <row r="851" spans="1:22" ht="25.5" customHeight="1" x14ac:dyDescent="0.25">
      <c r="A851" s="6" t="s">
        <v>278</v>
      </c>
      <c r="B851" s="33" t="s">
        <v>578</v>
      </c>
      <c r="C851" s="34" t="s">
        <v>577</v>
      </c>
      <c r="D851" s="66" t="s">
        <v>1256</v>
      </c>
      <c r="E851" s="66" t="str">
        <f>CONCATENATE(Tabela132[[#This Row],[TRAMITE_SETOR]],"_Atualiz")</f>
        <v>SMCI_Atualiz</v>
      </c>
      <c r="F851" s="35" t="s">
        <v>942</v>
      </c>
      <c r="G851" s="35"/>
      <c r="H851" s="36">
        <v>42068.702777777777</v>
      </c>
      <c r="I851" s="36">
        <v>42068.707638888889</v>
      </c>
      <c r="J851" s="1" t="s">
        <v>557</v>
      </c>
      <c r="K851" s="37">
        <f t="shared" si="26"/>
        <v>4.8611111124046147E-3</v>
      </c>
      <c r="L851" s="38">
        <f t="shared" si="27"/>
        <v>4.8611111124046147E-3</v>
      </c>
      <c r="M851" s="166">
        <f>NETWORKDAYS.INTL(DATE(YEAR(H851),MONTH(I851),DAY(H851)),DATE(YEAR(I851),MONTH(I851),DAY(I851)),1,LISTAFERIADOS!$B$2:$B$194)</f>
        <v>1</v>
      </c>
      <c r="N851" s="170" t="str">
        <f>CONCATENATE(HOUR(Tabela132[[#This Row],[DATA INICIO]]),":",MINUTE(Tabela132[[#This Row],[DATA INICIO]]))</f>
        <v>16:52</v>
      </c>
      <c r="P851"/>
    </row>
    <row r="852" spans="1:22" ht="25.5" customHeight="1" x14ac:dyDescent="0.25">
      <c r="A852" s="6" t="s">
        <v>278</v>
      </c>
      <c r="B852" s="33" t="s">
        <v>578</v>
      </c>
      <c r="C852" s="34" t="s">
        <v>577</v>
      </c>
      <c r="D852" s="66" t="s">
        <v>1204</v>
      </c>
      <c r="E852" s="66" t="str">
        <f>CONCATENATE(Tabela132[[#This Row],[TRAMITE_SETOR]],"_Atualiz")</f>
        <v>CIP_Atualiz</v>
      </c>
      <c r="F852" s="35" t="s">
        <v>884</v>
      </c>
      <c r="G852" s="90" t="s">
        <v>1105</v>
      </c>
      <c r="H852" s="36">
        <v>42068.707638888889</v>
      </c>
      <c r="I852" s="36">
        <v>42068.722222222219</v>
      </c>
      <c r="J852" s="1" t="s">
        <v>332</v>
      </c>
      <c r="K852" s="37">
        <f t="shared" si="26"/>
        <v>1.4583333329937886E-2</v>
      </c>
      <c r="L852" s="38">
        <f t="shared" si="27"/>
        <v>1.4583333329937886E-2</v>
      </c>
      <c r="M852" s="166">
        <f>NETWORKDAYS.INTL(DATE(YEAR(H852),MONTH(I852),DAY(H852)),DATE(YEAR(I852),MONTH(I852),DAY(I852)),1,LISTAFERIADOS!$B$2:$B$194)</f>
        <v>1</v>
      </c>
      <c r="N852" s="170" t="str">
        <f>CONCATENATE(HOUR(Tabela132[[#This Row],[DATA INICIO]]),":",MINUTE(Tabela132[[#This Row],[DATA INICIO]]))</f>
        <v>16:59</v>
      </c>
      <c r="O852" s="161" t="s">
        <v>1300</v>
      </c>
      <c r="P852" s="161" t="s">
        <v>1301</v>
      </c>
      <c r="Q852" s="161" t="s">
        <v>1304</v>
      </c>
      <c r="R852" s="161" t="s">
        <v>1305</v>
      </c>
      <c r="S852" s="161" t="s">
        <v>1302</v>
      </c>
      <c r="T852" s="161" t="s">
        <v>1306</v>
      </c>
      <c r="U852" s="161" t="s">
        <v>1307</v>
      </c>
      <c r="V852" s="161" t="s">
        <v>1303</v>
      </c>
    </row>
    <row r="853" spans="1:22" ht="25.5" customHeight="1" x14ac:dyDescent="0.25">
      <c r="A853" s="6" t="s">
        <v>278</v>
      </c>
      <c r="B853" s="33" t="s">
        <v>578</v>
      </c>
      <c r="C853" s="34" t="s">
        <v>577</v>
      </c>
      <c r="D853" s="66" t="s">
        <v>1205</v>
      </c>
      <c r="E853" s="66" t="str">
        <f>CONCATENATE(Tabela132[[#This Row],[TRAMITE_SETOR]],"_Atualiz")</f>
        <v>SECADM_Atualiz</v>
      </c>
      <c r="F853" s="35" t="s">
        <v>907</v>
      </c>
      <c r="G853" s="35"/>
      <c r="H853" s="36">
        <v>42068.722222222219</v>
      </c>
      <c r="I853" s="36">
        <v>42068.803472222222</v>
      </c>
      <c r="J853" s="1" t="s">
        <v>558</v>
      </c>
      <c r="K853" s="37">
        <f t="shared" si="26"/>
        <v>8.1250000002910383E-2</v>
      </c>
      <c r="L853" s="38">
        <f t="shared" si="27"/>
        <v>8.1250000002910383E-2</v>
      </c>
      <c r="M853" s="166">
        <f>NETWORKDAYS.INTL(DATE(YEAR(H853),MONTH(I853),DAY(H853)),DATE(YEAR(I853),MONTH(I853),DAY(I853)),1,LISTAFERIADOS!$B$2:$B$194)</f>
        <v>1</v>
      </c>
      <c r="N853" s="170" t="str">
        <f>CONCATENATE(HOUR(Tabela132[[#This Row],[DATA INICIO]]),":",MINUTE(Tabela132[[#This Row],[DATA INICIO]]))</f>
        <v>17:20</v>
      </c>
      <c r="P853"/>
    </row>
    <row r="854" spans="1:22" ht="25.5" customHeight="1" x14ac:dyDescent="0.25">
      <c r="A854" s="6" t="s">
        <v>278</v>
      </c>
      <c r="B854" s="33" t="s">
        <v>578</v>
      </c>
      <c r="C854" s="34" t="s">
        <v>577</v>
      </c>
      <c r="D854" s="66" t="s">
        <v>1204</v>
      </c>
      <c r="E854" s="66" t="str">
        <f>CONCATENATE(Tabela132[[#This Row],[TRAMITE_SETOR]],"_Atualiz")</f>
        <v>CIP_Atualiz</v>
      </c>
      <c r="F854" s="35" t="s">
        <v>884</v>
      </c>
      <c r="G854" s="90" t="s">
        <v>1105</v>
      </c>
      <c r="H854" s="36">
        <v>42068.803472222222</v>
      </c>
      <c r="I854" s="36">
        <v>42069.535416666666</v>
      </c>
      <c r="J854" s="1" t="s">
        <v>559</v>
      </c>
      <c r="K854" s="37">
        <f t="shared" si="26"/>
        <v>0.73194444444379769</v>
      </c>
      <c r="L854" s="38">
        <f t="shared" si="27"/>
        <v>0.73194444444379769</v>
      </c>
      <c r="M854" s="166">
        <f>NETWORKDAYS.INTL(DATE(YEAR(H854),MONTH(I854),DAY(H854)),DATE(YEAR(I854),MONTH(I854),DAY(I854)),1,LISTAFERIADOS!$B$2:$B$194)</f>
        <v>2</v>
      </c>
      <c r="N854" s="170" t="str">
        <f>CONCATENATE(HOUR(Tabela132[[#This Row],[DATA INICIO]]),":",MINUTE(Tabela132[[#This Row],[DATA INICIO]]))</f>
        <v>19:17</v>
      </c>
      <c r="O854" t="s">
        <v>1299</v>
      </c>
      <c r="P854"/>
    </row>
    <row r="855" spans="1:22" ht="25.5" customHeight="1" x14ac:dyDescent="0.25">
      <c r="A855" s="6" t="s">
        <v>278</v>
      </c>
      <c r="B855" s="33" t="s">
        <v>578</v>
      </c>
      <c r="C855" s="34" t="s">
        <v>577</v>
      </c>
      <c r="D855" s="66" t="s">
        <v>1256</v>
      </c>
      <c r="E855" s="66" t="str">
        <f>CONCATENATE(Tabela132[[#This Row],[TRAMITE_SETOR]],"_Atualiz")</f>
        <v>SMCI_Atualiz</v>
      </c>
      <c r="F855" s="35" t="s">
        <v>942</v>
      </c>
      <c r="G855" s="35"/>
      <c r="H855" s="36">
        <v>42069.535416666666</v>
      </c>
      <c r="I855" s="36">
        <v>42069.54791666667</v>
      </c>
      <c r="J855" s="1" t="s">
        <v>560</v>
      </c>
      <c r="K855" s="37">
        <f t="shared" si="26"/>
        <v>1.2500000004365575E-2</v>
      </c>
      <c r="L855" s="38">
        <f t="shared" si="27"/>
        <v>1.2500000004365575E-2</v>
      </c>
      <c r="M855" s="166">
        <f>NETWORKDAYS.INTL(DATE(YEAR(H855),MONTH(I855),DAY(H855)),DATE(YEAR(I855),MONTH(I855),DAY(I855)),1,LISTAFERIADOS!$B$2:$B$194)</f>
        <v>1</v>
      </c>
      <c r="N855" s="170" t="str">
        <f>CONCATENATE(HOUR(Tabela132[[#This Row],[DATA INICIO]]),":",MINUTE(Tabela132[[#This Row],[DATA INICIO]]))</f>
        <v>12:51</v>
      </c>
      <c r="P855"/>
    </row>
    <row r="856" spans="1:22" ht="25.5" customHeight="1" x14ac:dyDescent="0.25">
      <c r="A856" s="6" t="s">
        <v>278</v>
      </c>
      <c r="B856" s="33" t="s">
        <v>578</v>
      </c>
      <c r="C856" s="34" t="s">
        <v>577</v>
      </c>
      <c r="D856" s="66" t="s">
        <v>1205</v>
      </c>
      <c r="E856" s="66" t="str">
        <f>CONCATENATE(Tabela132[[#This Row],[TRAMITE_SETOR]],"_Atualiz")</f>
        <v>SECADM_Atualiz</v>
      </c>
      <c r="F856" s="35" t="s">
        <v>907</v>
      </c>
      <c r="G856" s="35"/>
      <c r="H856" s="36">
        <v>42069.54791666667</v>
      </c>
      <c r="I856" s="36">
        <v>42069.587500000001</v>
      </c>
      <c r="J856" s="1" t="s">
        <v>561</v>
      </c>
      <c r="K856" s="37">
        <f t="shared" si="26"/>
        <v>3.9583333331393078E-2</v>
      </c>
      <c r="L856" s="38">
        <f t="shared" si="27"/>
        <v>3.9583333331393078E-2</v>
      </c>
      <c r="M856" s="166">
        <f>NETWORKDAYS.INTL(DATE(YEAR(H856),MONTH(I856),DAY(H856)),DATE(YEAR(I856),MONTH(I856),DAY(I856)),1,LISTAFERIADOS!$B$2:$B$194)</f>
        <v>1</v>
      </c>
      <c r="N856" s="170" t="str">
        <f>CONCATENATE(HOUR(Tabela132[[#This Row],[DATA INICIO]]),":",MINUTE(Tabela132[[#This Row],[DATA INICIO]]))</f>
        <v>13:9</v>
      </c>
      <c r="P856"/>
    </row>
    <row r="857" spans="1:22" ht="25.5" customHeight="1" x14ac:dyDescent="0.25">
      <c r="A857" s="6" t="s">
        <v>278</v>
      </c>
      <c r="B857" s="33" t="s">
        <v>578</v>
      </c>
      <c r="C857" s="34" t="s">
        <v>577</v>
      </c>
      <c r="D857" s="66" t="s">
        <v>1209</v>
      </c>
      <c r="E857" s="66" t="str">
        <f>CONCATENATE(Tabela132[[#This Row],[TRAMITE_SETOR]],"_Atualiz")</f>
        <v>CLC_Atualiz</v>
      </c>
      <c r="F857" s="35" t="s">
        <v>911</v>
      </c>
      <c r="G857" s="35"/>
      <c r="H857" s="36">
        <v>42069.587500000001</v>
      </c>
      <c r="I857" s="36">
        <v>42069.724999999999</v>
      </c>
      <c r="J857" s="1" t="s">
        <v>562</v>
      </c>
      <c r="K857" s="37">
        <f t="shared" si="26"/>
        <v>0.13749999999708962</v>
      </c>
      <c r="L857" s="38">
        <f t="shared" si="27"/>
        <v>0.13749999999708962</v>
      </c>
      <c r="M857" s="166">
        <f>NETWORKDAYS.INTL(DATE(YEAR(H857),MONTH(I857),DAY(H857)),DATE(YEAR(I857),MONTH(I857),DAY(I857)),1,LISTAFERIADOS!$B$2:$B$194)</f>
        <v>1</v>
      </c>
      <c r="N857" s="170" t="str">
        <f>CONCATENATE(HOUR(Tabela132[[#This Row],[DATA INICIO]]),":",MINUTE(Tabela132[[#This Row],[DATA INICIO]]))</f>
        <v>14:6</v>
      </c>
      <c r="P857"/>
    </row>
    <row r="858" spans="1:22" ht="25.5" customHeight="1" x14ac:dyDescent="0.25">
      <c r="A858" s="6" t="s">
        <v>278</v>
      </c>
      <c r="B858" s="33" t="s">
        <v>578</v>
      </c>
      <c r="C858" s="34" t="s">
        <v>577</v>
      </c>
      <c r="D858" s="66" t="s">
        <v>1210</v>
      </c>
      <c r="E858" s="66" t="str">
        <f>CONCATENATE(Tabela132[[#This Row],[TRAMITE_SETOR]],"_Atualiz")</f>
        <v>SC_Atualiz</v>
      </c>
      <c r="F858" s="35" t="s">
        <v>912</v>
      </c>
      <c r="G858" s="35"/>
      <c r="H858" s="36">
        <v>42069.724999999999</v>
      </c>
      <c r="I858" s="36">
        <v>42072.553472222222</v>
      </c>
      <c r="J858" s="1" t="s">
        <v>563</v>
      </c>
      <c r="K858" s="37">
        <f t="shared" si="26"/>
        <v>2.828472222223354</v>
      </c>
      <c r="L858" s="38">
        <f t="shared" si="27"/>
        <v>2.828472222223354</v>
      </c>
      <c r="M858" s="166">
        <f>NETWORKDAYS.INTL(DATE(YEAR(H858),MONTH(I858),DAY(H858)),DATE(YEAR(I858),MONTH(I858),DAY(I858)),1,LISTAFERIADOS!$B$2:$B$194)</f>
        <v>2</v>
      </c>
      <c r="N858" s="170" t="str">
        <f>CONCATENATE(HOUR(Tabela132[[#This Row],[DATA INICIO]]),":",MINUTE(Tabela132[[#This Row],[DATA INICIO]]))</f>
        <v>17:24</v>
      </c>
      <c r="P858"/>
    </row>
    <row r="859" spans="1:22" ht="25.5" customHeight="1" x14ac:dyDescent="0.25">
      <c r="A859" s="6" t="s">
        <v>278</v>
      </c>
      <c r="B859" s="33" t="s">
        <v>578</v>
      </c>
      <c r="C859" s="34" t="s">
        <v>577</v>
      </c>
      <c r="D859" s="66" t="s">
        <v>1209</v>
      </c>
      <c r="E859" s="66" t="str">
        <f>CONCATENATE(Tabela132[[#This Row],[TRAMITE_SETOR]],"_Atualiz")</f>
        <v>CLC_Atualiz</v>
      </c>
      <c r="F859" s="35" t="s">
        <v>911</v>
      </c>
      <c r="G859" s="35"/>
      <c r="H859" s="36">
        <v>42072.553472222222</v>
      </c>
      <c r="I859" s="36">
        <v>42072.568055555559</v>
      </c>
      <c r="J859" s="1" t="s">
        <v>457</v>
      </c>
      <c r="K859" s="37">
        <f t="shared" si="26"/>
        <v>1.4583333337213844E-2</v>
      </c>
      <c r="L859" s="38">
        <f t="shared" si="27"/>
        <v>1.4583333337213844E-2</v>
      </c>
      <c r="M859" s="166">
        <f>NETWORKDAYS.INTL(DATE(YEAR(H859),MONTH(I859),DAY(H859)),DATE(YEAR(I859),MONTH(I859),DAY(I859)),1,LISTAFERIADOS!$B$2:$B$194)</f>
        <v>1</v>
      </c>
      <c r="N859" s="170" t="str">
        <f>CONCATENATE(HOUR(Tabela132[[#This Row],[DATA INICIO]]),":",MINUTE(Tabela132[[#This Row],[DATA INICIO]]))</f>
        <v>13:17</v>
      </c>
      <c r="P859"/>
    </row>
    <row r="860" spans="1:22" ht="25.5" customHeight="1" x14ac:dyDescent="0.25">
      <c r="A860" s="6" t="s">
        <v>278</v>
      </c>
      <c r="B860" s="33" t="s">
        <v>578</v>
      </c>
      <c r="C860" s="34" t="s">
        <v>577</v>
      </c>
      <c r="D860" s="66" t="s">
        <v>1205</v>
      </c>
      <c r="E860" s="66" t="str">
        <f>CONCATENATE(Tabela132[[#This Row],[TRAMITE_SETOR]],"_Atualiz")</f>
        <v>SECADM_Atualiz</v>
      </c>
      <c r="F860" s="35" t="s">
        <v>907</v>
      </c>
      <c r="G860" s="35"/>
      <c r="H860" s="36">
        <v>42072.568055555559</v>
      </c>
      <c r="I860" s="36">
        <v>42072.73333333333</v>
      </c>
      <c r="J860" s="1" t="s">
        <v>564</v>
      </c>
      <c r="K860" s="37">
        <f t="shared" si="26"/>
        <v>0.1652777777708252</v>
      </c>
      <c r="L860" s="38">
        <f t="shared" si="27"/>
        <v>0.1652777777708252</v>
      </c>
      <c r="M860" s="166">
        <f>NETWORKDAYS.INTL(DATE(YEAR(H860),MONTH(I860),DAY(H860)),DATE(YEAR(I860),MONTH(I860),DAY(I860)),1,LISTAFERIADOS!$B$2:$B$194)</f>
        <v>1</v>
      </c>
      <c r="N860" s="170" t="str">
        <f>CONCATENATE(HOUR(Tabela132[[#This Row],[DATA INICIO]]),":",MINUTE(Tabela132[[#This Row],[DATA INICIO]]))</f>
        <v>13:38</v>
      </c>
      <c r="P860"/>
    </row>
    <row r="861" spans="1:22" ht="25.5" customHeight="1" x14ac:dyDescent="0.25">
      <c r="A861" s="6" t="s">
        <v>278</v>
      </c>
      <c r="B861" s="33" t="s">
        <v>578</v>
      </c>
      <c r="C861" s="34" t="s">
        <v>577</v>
      </c>
      <c r="D861" s="66" t="s">
        <v>1209</v>
      </c>
      <c r="E861" s="66" t="str">
        <f>CONCATENATE(Tabela132[[#This Row],[TRAMITE_SETOR]],"_Atualiz")</f>
        <v>CLC_Atualiz</v>
      </c>
      <c r="F861" s="35" t="s">
        <v>911</v>
      </c>
      <c r="G861" s="35"/>
      <c r="H861" s="36">
        <v>42072.73333333333</v>
      </c>
      <c r="I861" s="36">
        <v>42072.759722222225</v>
      </c>
      <c r="J861" s="1" t="s">
        <v>565</v>
      </c>
      <c r="K861" s="37">
        <f t="shared" si="26"/>
        <v>2.6388888894871343E-2</v>
      </c>
      <c r="L861" s="38">
        <f t="shared" si="27"/>
        <v>2.6388888894871343E-2</v>
      </c>
      <c r="M861" s="166">
        <f>NETWORKDAYS.INTL(DATE(YEAR(H861),MONTH(I861),DAY(H861)),DATE(YEAR(I861),MONTH(I861),DAY(I861)),1,LISTAFERIADOS!$B$2:$B$194)</f>
        <v>1</v>
      </c>
      <c r="N861" s="170" t="str">
        <f>CONCATENATE(HOUR(Tabela132[[#This Row],[DATA INICIO]]),":",MINUTE(Tabela132[[#This Row],[DATA INICIO]]))</f>
        <v>17:36</v>
      </c>
      <c r="P861"/>
    </row>
    <row r="862" spans="1:22" ht="25.5" customHeight="1" x14ac:dyDescent="0.25">
      <c r="A862" s="6" t="s">
        <v>278</v>
      </c>
      <c r="B862" s="33" t="s">
        <v>578</v>
      </c>
      <c r="C862" s="34" t="s">
        <v>577</v>
      </c>
      <c r="D862" s="66" t="s">
        <v>1210</v>
      </c>
      <c r="E862" s="66" t="str">
        <f>CONCATENATE(Tabela132[[#This Row],[TRAMITE_SETOR]],"_Atualiz")</f>
        <v>SC_Atualiz</v>
      </c>
      <c r="F862" s="35" t="s">
        <v>912</v>
      </c>
      <c r="G862" s="35"/>
      <c r="H862" s="36">
        <v>42072.759722222225</v>
      </c>
      <c r="I862" s="36">
        <v>42073.5625</v>
      </c>
      <c r="J862" s="1" t="s">
        <v>566</v>
      </c>
      <c r="K862" s="37">
        <f t="shared" si="26"/>
        <v>0.80277777777519077</v>
      </c>
      <c r="L862" s="38">
        <f t="shared" si="27"/>
        <v>0.80277777777519077</v>
      </c>
      <c r="M862" s="166">
        <f>NETWORKDAYS.INTL(DATE(YEAR(H862),MONTH(I862),DAY(H862)),DATE(YEAR(I862),MONTH(I862),DAY(I862)),1,LISTAFERIADOS!$B$2:$B$194)</f>
        <v>2</v>
      </c>
      <c r="N862" s="170" t="str">
        <f>CONCATENATE(HOUR(Tabela132[[#This Row],[DATA INICIO]]),":",MINUTE(Tabela132[[#This Row],[DATA INICIO]]))</f>
        <v>18:14</v>
      </c>
      <c r="P862"/>
    </row>
    <row r="863" spans="1:22" ht="25.5" customHeight="1" x14ac:dyDescent="0.25">
      <c r="A863" s="6" t="s">
        <v>278</v>
      </c>
      <c r="B863" s="33" t="s">
        <v>578</v>
      </c>
      <c r="C863" s="34" t="s">
        <v>577</v>
      </c>
      <c r="D863" s="66" t="s">
        <v>1209</v>
      </c>
      <c r="E863" s="66" t="str">
        <f>CONCATENATE(Tabela132[[#This Row],[TRAMITE_SETOR]],"_Atualiz")</f>
        <v>CLC_Atualiz</v>
      </c>
      <c r="F863" s="35" t="s">
        <v>911</v>
      </c>
      <c r="G863" s="35"/>
      <c r="H863" s="36">
        <v>42073.5625</v>
      </c>
      <c r="I863" s="36">
        <v>42073.728472222225</v>
      </c>
      <c r="J863" s="1" t="s">
        <v>567</v>
      </c>
      <c r="K863" s="37">
        <f t="shared" si="26"/>
        <v>0.16597222222480923</v>
      </c>
      <c r="L863" s="38">
        <f t="shared" si="27"/>
        <v>0.16597222222480923</v>
      </c>
      <c r="M863" s="166">
        <f>NETWORKDAYS.INTL(DATE(YEAR(H863),MONTH(I863),DAY(H863)),DATE(YEAR(I863),MONTH(I863),DAY(I863)),1,LISTAFERIADOS!$B$2:$B$194)</f>
        <v>1</v>
      </c>
      <c r="N863" s="170" t="str">
        <f>CONCATENATE(HOUR(Tabela132[[#This Row],[DATA INICIO]]),":",MINUTE(Tabela132[[#This Row],[DATA INICIO]]))</f>
        <v>13:30</v>
      </c>
      <c r="P863"/>
    </row>
    <row r="864" spans="1:22" ht="25.5" customHeight="1" x14ac:dyDescent="0.25">
      <c r="A864" s="6" t="s">
        <v>278</v>
      </c>
      <c r="B864" s="33" t="s">
        <v>578</v>
      </c>
      <c r="C864" s="34" t="s">
        <v>577</v>
      </c>
      <c r="D864" s="66" t="s">
        <v>1205</v>
      </c>
      <c r="E864" s="66" t="str">
        <f>CONCATENATE(Tabela132[[#This Row],[TRAMITE_SETOR]],"_Atualiz")</f>
        <v>SECADM_Atualiz</v>
      </c>
      <c r="F864" s="35" t="s">
        <v>907</v>
      </c>
      <c r="G864" s="35"/>
      <c r="H864" s="36">
        <v>42073.728472222225</v>
      </c>
      <c r="I864" s="36">
        <v>42073.773611111108</v>
      </c>
      <c r="J864" s="1" t="s">
        <v>568</v>
      </c>
      <c r="K864" s="37">
        <f t="shared" si="26"/>
        <v>4.5138888883229811E-2</v>
      </c>
      <c r="L864" s="38">
        <f t="shared" si="27"/>
        <v>4.5138888883229811E-2</v>
      </c>
      <c r="M864" s="166">
        <f>NETWORKDAYS.INTL(DATE(YEAR(H864),MONTH(I864),DAY(H864)),DATE(YEAR(I864),MONTH(I864),DAY(I864)),1,LISTAFERIADOS!$B$2:$B$194)</f>
        <v>1</v>
      </c>
      <c r="N864" s="170" t="str">
        <f>CONCATENATE(HOUR(Tabela132[[#This Row],[DATA INICIO]]),":",MINUTE(Tabela132[[#This Row],[DATA INICIO]]))</f>
        <v>17:29</v>
      </c>
      <c r="P864"/>
    </row>
    <row r="865" spans="1:16" ht="25.5" customHeight="1" x14ac:dyDescent="0.25">
      <c r="A865" s="6" t="s">
        <v>278</v>
      </c>
      <c r="B865" s="33" t="s">
        <v>578</v>
      </c>
      <c r="C865" s="34" t="s">
        <v>577</v>
      </c>
      <c r="D865" s="66" t="s">
        <v>1209</v>
      </c>
      <c r="E865" s="66" t="str">
        <f>CONCATENATE(Tabela132[[#This Row],[TRAMITE_SETOR]],"_Atualiz")</f>
        <v>CLC_Atualiz</v>
      </c>
      <c r="F865" s="35" t="s">
        <v>911</v>
      </c>
      <c r="G865" s="35"/>
      <c r="H865" s="36">
        <v>42073.773611111108</v>
      </c>
      <c r="I865" s="36">
        <v>42073.869444444441</v>
      </c>
      <c r="J865" s="1" t="s">
        <v>569</v>
      </c>
      <c r="K865" s="37">
        <f t="shared" si="26"/>
        <v>9.5833333332848269E-2</v>
      </c>
      <c r="L865" s="38">
        <f t="shared" si="27"/>
        <v>9.5833333332848269E-2</v>
      </c>
      <c r="M865" s="166">
        <f>NETWORKDAYS.INTL(DATE(YEAR(H865),MONTH(I865),DAY(H865)),DATE(YEAR(I865),MONTH(I865),DAY(I865)),1,LISTAFERIADOS!$B$2:$B$194)</f>
        <v>1</v>
      </c>
      <c r="N865" s="170" t="str">
        <f>CONCATENATE(HOUR(Tabela132[[#This Row],[DATA INICIO]]),":",MINUTE(Tabela132[[#This Row],[DATA INICIO]]))</f>
        <v>18:34</v>
      </c>
      <c r="P865"/>
    </row>
    <row r="866" spans="1:16" ht="25.5" customHeight="1" x14ac:dyDescent="0.25">
      <c r="A866" s="6" t="s">
        <v>278</v>
      </c>
      <c r="B866" s="33" t="s">
        <v>578</v>
      </c>
      <c r="C866" s="34" t="s">
        <v>577</v>
      </c>
      <c r="D866" s="66" t="s">
        <v>1230</v>
      </c>
      <c r="E866" s="66" t="str">
        <f>CONCATENATE(Tabela132[[#This Row],[TRAMITE_SETOR]],"_Atualiz")</f>
        <v>SLIC_Atualiz</v>
      </c>
      <c r="F866" s="35" t="s">
        <v>927</v>
      </c>
      <c r="G866" s="35"/>
      <c r="H866" s="36">
        <v>42073.869444444441</v>
      </c>
      <c r="I866" s="36">
        <v>42075.705555555556</v>
      </c>
      <c r="J866" s="1" t="s">
        <v>288</v>
      </c>
      <c r="K866" s="37">
        <f t="shared" si="26"/>
        <v>1.836111111115315</v>
      </c>
      <c r="L866" s="38">
        <f t="shared" si="27"/>
        <v>1.836111111115315</v>
      </c>
      <c r="M866" s="166">
        <f>NETWORKDAYS.INTL(DATE(YEAR(H866),MONTH(I866),DAY(H866)),DATE(YEAR(I866),MONTH(I866),DAY(I866)),1,LISTAFERIADOS!$B$2:$B$194)</f>
        <v>3</v>
      </c>
      <c r="N866" s="170" t="str">
        <f>CONCATENATE(HOUR(Tabela132[[#This Row],[DATA INICIO]]),":",MINUTE(Tabela132[[#This Row],[DATA INICIO]]))</f>
        <v>20:52</v>
      </c>
      <c r="P866"/>
    </row>
    <row r="867" spans="1:16" ht="25.5" customHeight="1" x14ac:dyDescent="0.25">
      <c r="A867" s="6" t="s">
        <v>278</v>
      </c>
      <c r="B867" s="33" t="s">
        <v>578</v>
      </c>
      <c r="C867" s="34" t="s">
        <v>577</v>
      </c>
      <c r="D867" s="66" t="s">
        <v>1209</v>
      </c>
      <c r="E867" s="66" t="str">
        <f>CONCATENATE(Tabela132[[#This Row],[TRAMITE_SETOR]],"_Atualiz")</f>
        <v>CLC_Atualiz</v>
      </c>
      <c r="F867" s="35" t="s">
        <v>911</v>
      </c>
      <c r="G867" s="35"/>
      <c r="H867" s="36">
        <v>42075.705555555556</v>
      </c>
      <c r="I867" s="36">
        <v>42075.76666666667</v>
      </c>
      <c r="J867" s="1" t="s">
        <v>349</v>
      </c>
      <c r="K867" s="37">
        <f t="shared" si="26"/>
        <v>6.1111111113859806E-2</v>
      </c>
      <c r="L867" s="38">
        <f t="shared" si="27"/>
        <v>6.1111111113859806E-2</v>
      </c>
      <c r="M867" s="166">
        <f>NETWORKDAYS.INTL(DATE(YEAR(H867),MONTH(I867),DAY(H867)),DATE(YEAR(I867),MONTH(I867),DAY(I867)),1,LISTAFERIADOS!$B$2:$B$194)</f>
        <v>1</v>
      </c>
      <c r="N867" s="170" t="str">
        <f>CONCATENATE(HOUR(Tabela132[[#This Row],[DATA INICIO]]),":",MINUTE(Tabela132[[#This Row],[DATA INICIO]]))</f>
        <v>16:56</v>
      </c>
      <c r="P867"/>
    </row>
    <row r="868" spans="1:16" ht="25.5" customHeight="1" x14ac:dyDescent="0.25">
      <c r="A868" s="6" t="s">
        <v>278</v>
      </c>
      <c r="B868" s="33" t="s">
        <v>578</v>
      </c>
      <c r="C868" s="34" t="s">
        <v>577</v>
      </c>
      <c r="D868" s="66" t="s">
        <v>1205</v>
      </c>
      <c r="E868" s="66" t="str">
        <f>CONCATENATE(Tabela132[[#This Row],[TRAMITE_SETOR]],"_Atualiz")</f>
        <v>SECADM_Atualiz</v>
      </c>
      <c r="F868" s="35" t="s">
        <v>907</v>
      </c>
      <c r="G868" s="35"/>
      <c r="H868" s="36">
        <v>42075.76666666667</v>
      </c>
      <c r="I868" s="36">
        <v>42076.720138888886</v>
      </c>
      <c r="J868" s="1" t="s">
        <v>570</v>
      </c>
      <c r="K868" s="37">
        <f t="shared" si="26"/>
        <v>0.95347222221607808</v>
      </c>
      <c r="L868" s="38">
        <f t="shared" si="27"/>
        <v>0.95347222221607808</v>
      </c>
      <c r="M868" s="166">
        <f>NETWORKDAYS.INTL(DATE(YEAR(H868),MONTH(I868),DAY(H868)),DATE(YEAR(I868),MONTH(I868),DAY(I868)),1,LISTAFERIADOS!$B$2:$B$194)</f>
        <v>2</v>
      </c>
      <c r="N868" s="170" t="str">
        <f>CONCATENATE(HOUR(Tabela132[[#This Row],[DATA INICIO]]),":",MINUTE(Tabela132[[#This Row],[DATA INICIO]]))</f>
        <v>18:24</v>
      </c>
      <c r="P868"/>
    </row>
    <row r="869" spans="1:16" ht="25.5" customHeight="1" x14ac:dyDescent="0.25">
      <c r="A869" s="6" t="s">
        <v>278</v>
      </c>
      <c r="B869" s="33" t="s">
        <v>578</v>
      </c>
      <c r="C869" s="34" t="s">
        <v>577</v>
      </c>
      <c r="D869" s="66" t="s">
        <v>1212</v>
      </c>
      <c r="E869" s="66" t="str">
        <f>CONCATENATE(Tabela132[[#This Row],[TRAMITE_SETOR]],"_Atualiz")</f>
        <v>CPL_Atualiz</v>
      </c>
      <c r="F869" s="35" t="s">
        <v>914</v>
      </c>
      <c r="G869" s="35"/>
      <c r="H869" s="36">
        <v>42076.720138888886</v>
      </c>
      <c r="I869" s="36">
        <v>42076.732638888891</v>
      </c>
      <c r="J869" s="1" t="s">
        <v>571</v>
      </c>
      <c r="K869" s="37">
        <f t="shared" si="26"/>
        <v>1.2500000004365575E-2</v>
      </c>
      <c r="L869" s="38">
        <f t="shared" si="27"/>
        <v>1.2500000004365575E-2</v>
      </c>
      <c r="M869" s="166">
        <f>NETWORKDAYS.INTL(DATE(YEAR(H869),MONTH(I869),DAY(H869)),DATE(YEAR(I869),MONTH(I869),DAY(I869)),1,LISTAFERIADOS!$B$2:$B$194)</f>
        <v>1</v>
      </c>
      <c r="N869" s="170" t="str">
        <f>CONCATENATE(HOUR(Tabela132[[#This Row],[DATA INICIO]]),":",MINUTE(Tabela132[[#This Row],[DATA INICIO]]))</f>
        <v>17:17</v>
      </c>
      <c r="P869"/>
    </row>
    <row r="870" spans="1:16" ht="25.5" customHeight="1" x14ac:dyDescent="0.25">
      <c r="A870" s="6" t="s">
        <v>278</v>
      </c>
      <c r="B870" s="33" t="s">
        <v>578</v>
      </c>
      <c r="C870" s="34" t="s">
        <v>577</v>
      </c>
      <c r="D870" s="66" t="s">
        <v>1213</v>
      </c>
      <c r="E870" s="66" t="str">
        <f>CONCATENATE(Tabela132[[#This Row],[TRAMITE_SETOR]],"_Atualiz")</f>
        <v>ASSDG_Atualiz</v>
      </c>
      <c r="F870" s="35" t="s">
        <v>915</v>
      </c>
      <c r="G870" s="35"/>
      <c r="H870" s="36">
        <v>42076.732638888891</v>
      </c>
      <c r="I870" s="36">
        <v>42079.57916666667</v>
      </c>
      <c r="J870" s="1" t="s">
        <v>223</v>
      </c>
      <c r="K870" s="37">
        <f t="shared" si="26"/>
        <v>2.8465277777795563</v>
      </c>
      <c r="L870" s="38">
        <f t="shared" si="27"/>
        <v>2.8465277777795563</v>
      </c>
      <c r="M870" s="166">
        <f>NETWORKDAYS.INTL(DATE(YEAR(H870),MONTH(I870),DAY(H870)),DATE(YEAR(I870),MONTH(I870),DAY(I870)),1,LISTAFERIADOS!$B$2:$B$194)</f>
        <v>2</v>
      </c>
      <c r="N870" s="170" t="str">
        <f>CONCATENATE(HOUR(Tabela132[[#This Row],[DATA INICIO]]),":",MINUTE(Tabela132[[#This Row],[DATA INICIO]]))</f>
        <v>17:35</v>
      </c>
      <c r="P870"/>
    </row>
    <row r="871" spans="1:16" ht="25.5" customHeight="1" x14ac:dyDescent="0.25">
      <c r="A871" s="6" t="s">
        <v>278</v>
      </c>
      <c r="B871" s="33" t="s">
        <v>578</v>
      </c>
      <c r="C871" s="34" t="s">
        <v>577</v>
      </c>
      <c r="D871" s="66" t="s">
        <v>1202</v>
      </c>
      <c r="E871" s="66" t="str">
        <f>CONCATENATE(Tabela132[[#This Row],[TRAMITE_SETOR]],"_Atualiz")</f>
        <v>DG_Atualiz</v>
      </c>
      <c r="F871" s="35" t="s">
        <v>905</v>
      </c>
      <c r="G871" s="35"/>
      <c r="H871" s="36">
        <v>42079.57916666667</v>
      </c>
      <c r="I871" s="36">
        <v>42079.588194444441</v>
      </c>
      <c r="J871" s="1" t="s">
        <v>56</v>
      </c>
      <c r="K871" s="37">
        <f t="shared" si="26"/>
        <v>9.0277777708251961E-3</v>
      </c>
      <c r="L871" s="38">
        <f t="shared" si="27"/>
        <v>9.0277777708251961E-3</v>
      </c>
      <c r="M871" s="166">
        <f>NETWORKDAYS.INTL(DATE(YEAR(H871),MONTH(I871),DAY(H871)),DATE(YEAR(I871),MONTH(I871),DAY(I871)),1,LISTAFERIADOS!$B$2:$B$194)</f>
        <v>1</v>
      </c>
      <c r="N871" s="170" t="str">
        <f>CONCATENATE(HOUR(Tabela132[[#This Row],[DATA INICIO]]),":",MINUTE(Tabela132[[#This Row],[DATA INICIO]]))</f>
        <v>13:54</v>
      </c>
      <c r="P871"/>
    </row>
    <row r="872" spans="1:16" ht="25.5" customHeight="1" x14ac:dyDescent="0.25">
      <c r="A872" s="6" t="s">
        <v>278</v>
      </c>
      <c r="B872" s="33" t="s">
        <v>578</v>
      </c>
      <c r="C872" s="34" t="s">
        <v>577</v>
      </c>
      <c r="D872" s="66" t="s">
        <v>1230</v>
      </c>
      <c r="E872" s="66" t="str">
        <f>CONCATENATE(Tabela132[[#This Row],[TRAMITE_SETOR]],"_Atualiz")</f>
        <v>SLIC_Atualiz</v>
      </c>
      <c r="F872" s="35" t="s">
        <v>927</v>
      </c>
      <c r="G872" s="35"/>
      <c r="H872" s="36">
        <v>42079.588194444441</v>
      </c>
      <c r="I872" s="36">
        <v>42080.75</v>
      </c>
      <c r="J872" s="1" t="s">
        <v>389</v>
      </c>
      <c r="K872" s="37">
        <f t="shared" si="26"/>
        <v>1.1618055555591127</v>
      </c>
      <c r="L872" s="38">
        <f t="shared" si="27"/>
        <v>1.1618055555591127</v>
      </c>
      <c r="M872" s="166">
        <f>NETWORKDAYS.INTL(DATE(YEAR(H872),MONTH(I872),DAY(H872)),DATE(YEAR(I872),MONTH(I872),DAY(I872)),1,LISTAFERIADOS!$B$2:$B$194)</f>
        <v>2</v>
      </c>
      <c r="N872" s="170" t="str">
        <f>CONCATENATE(HOUR(Tabela132[[#This Row],[DATA INICIO]]),":",MINUTE(Tabela132[[#This Row],[DATA INICIO]]))</f>
        <v>14:7</v>
      </c>
      <c r="P872"/>
    </row>
    <row r="873" spans="1:16" ht="25.5" customHeight="1" x14ac:dyDescent="0.25">
      <c r="A873" s="6" t="s">
        <v>278</v>
      </c>
      <c r="B873" s="33" t="s">
        <v>578</v>
      </c>
      <c r="C873" s="34" t="s">
        <v>577</v>
      </c>
      <c r="D873" s="66" t="s">
        <v>1212</v>
      </c>
      <c r="E873" s="66" t="str">
        <f>CONCATENATE(Tabela132[[#This Row],[TRAMITE_SETOR]],"_Atualiz")</f>
        <v>CPL_Atualiz</v>
      </c>
      <c r="F873" s="35" t="s">
        <v>914</v>
      </c>
      <c r="G873" s="35"/>
      <c r="H873" s="36">
        <v>42080.75</v>
      </c>
      <c r="I873" s="36">
        <v>42080.781944444447</v>
      </c>
      <c r="J873" s="1" t="s">
        <v>572</v>
      </c>
      <c r="K873" s="37">
        <f t="shared" si="26"/>
        <v>3.1944444446708076E-2</v>
      </c>
      <c r="L873" s="38">
        <f t="shared" si="27"/>
        <v>3.1944444446708076E-2</v>
      </c>
      <c r="M873" s="166">
        <f>NETWORKDAYS.INTL(DATE(YEAR(H873),MONTH(I873),DAY(H873)),DATE(YEAR(I873),MONTH(I873),DAY(I873)),1,LISTAFERIADOS!$B$2:$B$194)</f>
        <v>1</v>
      </c>
      <c r="N873" s="170" t="str">
        <f>CONCATENATE(HOUR(Tabela132[[#This Row],[DATA INICIO]]),":",MINUTE(Tabela132[[#This Row],[DATA INICIO]]))</f>
        <v>18:0</v>
      </c>
      <c r="P873"/>
    </row>
    <row r="874" spans="1:16" ht="25.5" customHeight="1" x14ac:dyDescent="0.25">
      <c r="A874" s="6" t="s">
        <v>278</v>
      </c>
      <c r="B874" s="33" t="s">
        <v>578</v>
      </c>
      <c r="C874" s="34" t="s">
        <v>577</v>
      </c>
      <c r="D874" s="66" t="s">
        <v>1230</v>
      </c>
      <c r="E874" s="66" t="str">
        <f>CONCATENATE(Tabela132[[#This Row],[TRAMITE_SETOR]],"_Atualiz")</f>
        <v>SLIC_Atualiz</v>
      </c>
      <c r="F874" s="35" t="s">
        <v>927</v>
      </c>
      <c r="G874" s="35"/>
      <c r="H874" s="36">
        <v>42080.781944444447</v>
      </c>
      <c r="I874" s="36">
        <v>42082.5625</v>
      </c>
      <c r="J874" s="1" t="s">
        <v>573</v>
      </c>
      <c r="K874" s="37">
        <f t="shared" si="26"/>
        <v>1.7805555555532919</v>
      </c>
      <c r="L874" s="38">
        <f t="shared" si="27"/>
        <v>1.7805555555532919</v>
      </c>
      <c r="M874" s="166">
        <f>NETWORKDAYS.INTL(DATE(YEAR(H874),MONTH(I874),DAY(H874)),DATE(YEAR(I874),MONTH(I874),DAY(I874)),1,LISTAFERIADOS!$B$2:$B$194)</f>
        <v>3</v>
      </c>
      <c r="N874" s="170" t="str">
        <f>CONCATENATE(HOUR(Tabela132[[#This Row],[DATA INICIO]]),":",MINUTE(Tabela132[[#This Row],[DATA INICIO]]))</f>
        <v>18:46</v>
      </c>
      <c r="P874"/>
    </row>
    <row r="875" spans="1:16" ht="25.5" customHeight="1" x14ac:dyDescent="0.25">
      <c r="A875" s="6" t="s">
        <v>278</v>
      </c>
      <c r="B875" s="33" t="s">
        <v>578</v>
      </c>
      <c r="C875" s="34" t="s">
        <v>577</v>
      </c>
      <c r="D875" s="66" t="s">
        <v>1212</v>
      </c>
      <c r="E875" s="66" t="str">
        <f>CONCATENATE(Tabela132[[#This Row],[TRAMITE_SETOR]],"_Atualiz")</f>
        <v>CPL_Atualiz</v>
      </c>
      <c r="F875" s="35" t="s">
        <v>914</v>
      </c>
      <c r="G875" s="35"/>
      <c r="H875" s="36">
        <v>42082.5625</v>
      </c>
      <c r="I875" s="36">
        <v>42086.618055555555</v>
      </c>
      <c r="J875" s="1" t="s">
        <v>451</v>
      </c>
      <c r="K875" s="37">
        <f t="shared" si="26"/>
        <v>4.0555555555547471</v>
      </c>
      <c r="L875" s="38">
        <f t="shared" si="27"/>
        <v>4.0555555555547471</v>
      </c>
      <c r="M875" s="166">
        <f>NETWORKDAYS.INTL(DATE(YEAR(H875),MONTH(I875),DAY(H875)),DATE(YEAR(I875),MONTH(I875),DAY(I875)),1,LISTAFERIADOS!$B$2:$B$194)</f>
        <v>3</v>
      </c>
      <c r="N875" s="170" t="str">
        <f>CONCATENATE(HOUR(Tabela132[[#This Row],[DATA INICIO]]),":",MINUTE(Tabela132[[#This Row],[DATA INICIO]]))</f>
        <v>13:30</v>
      </c>
      <c r="P875"/>
    </row>
    <row r="876" spans="1:16" ht="25.5" customHeight="1" x14ac:dyDescent="0.25">
      <c r="A876" s="6" t="s">
        <v>278</v>
      </c>
      <c r="B876" s="33" t="s">
        <v>578</v>
      </c>
      <c r="C876" s="34" t="s">
        <v>577</v>
      </c>
      <c r="D876" s="66" t="s">
        <v>1230</v>
      </c>
      <c r="E876" s="66" t="str">
        <f>CONCATENATE(Tabela132[[#This Row],[TRAMITE_SETOR]],"_Atualiz")</f>
        <v>SLIC_Atualiz</v>
      </c>
      <c r="F876" s="35" t="s">
        <v>927</v>
      </c>
      <c r="G876" s="35"/>
      <c r="H876" s="36">
        <v>42086.618055555555</v>
      </c>
      <c r="I876" s="36">
        <v>42086.747916666667</v>
      </c>
      <c r="J876" s="1" t="s">
        <v>202</v>
      </c>
      <c r="K876" s="37">
        <f t="shared" si="26"/>
        <v>0.12986111111240461</v>
      </c>
      <c r="L876" s="38">
        <f t="shared" si="27"/>
        <v>0.12986111111240461</v>
      </c>
      <c r="M876" s="166">
        <f>NETWORKDAYS.INTL(DATE(YEAR(H876),MONTH(I876),DAY(H876)),DATE(YEAR(I876),MONTH(I876),DAY(I876)),1,LISTAFERIADOS!$B$2:$B$194)</f>
        <v>1</v>
      </c>
      <c r="N876" s="170" t="str">
        <f>CONCATENATE(HOUR(Tabela132[[#This Row],[DATA INICIO]]),":",MINUTE(Tabela132[[#This Row],[DATA INICIO]]))</f>
        <v>14:50</v>
      </c>
      <c r="P876"/>
    </row>
    <row r="877" spans="1:16" ht="25.5" customHeight="1" x14ac:dyDescent="0.25">
      <c r="A877" s="6" t="s">
        <v>278</v>
      </c>
      <c r="B877" s="33" t="s">
        <v>578</v>
      </c>
      <c r="C877" s="34" t="s">
        <v>577</v>
      </c>
      <c r="D877" s="66" t="s">
        <v>1212</v>
      </c>
      <c r="E877" s="66" t="str">
        <f>CONCATENATE(Tabela132[[#This Row],[TRAMITE_SETOR]],"_Atualiz")</f>
        <v>CPL_Atualiz</v>
      </c>
      <c r="F877" s="35" t="s">
        <v>914</v>
      </c>
      <c r="G877" s="35"/>
      <c r="H877" s="36">
        <v>42086.747916666667</v>
      </c>
      <c r="I877" s="36">
        <v>42104.684027777781</v>
      </c>
      <c r="J877" s="1" t="s">
        <v>95</v>
      </c>
      <c r="K877" s="37">
        <f t="shared" si="26"/>
        <v>17.93611111111386</v>
      </c>
      <c r="L877" s="38">
        <f t="shared" si="27"/>
        <v>17.93611111111386</v>
      </c>
      <c r="M877" s="166">
        <f>NETWORKDAYS.INTL(DATE(YEAR(H877),MONTH(I877),DAY(H877)),DATE(YEAR(I877),MONTH(I877),DAY(I877)),1,LISTAFERIADOS!$B$2:$B$194)</f>
        <v>-9</v>
      </c>
      <c r="N877" s="170" t="str">
        <f>CONCATENATE(HOUR(Tabela132[[#This Row],[DATA INICIO]]),":",MINUTE(Tabela132[[#This Row],[DATA INICIO]]))</f>
        <v>17:57</v>
      </c>
      <c r="P877"/>
    </row>
    <row r="878" spans="1:16" ht="25.5" customHeight="1" x14ac:dyDescent="0.25">
      <c r="A878" s="6" t="s">
        <v>278</v>
      </c>
      <c r="B878" s="33" t="s">
        <v>578</v>
      </c>
      <c r="C878" s="34" t="s">
        <v>577</v>
      </c>
      <c r="D878" s="66" t="s">
        <v>1213</v>
      </c>
      <c r="E878" s="66" t="str">
        <f>CONCATENATE(Tabela132[[#This Row],[TRAMITE_SETOR]],"_Atualiz")</f>
        <v>ASSDG_Atualiz</v>
      </c>
      <c r="F878" s="35" t="s">
        <v>915</v>
      </c>
      <c r="G878" s="35"/>
      <c r="H878" s="36">
        <v>42104.684027777781</v>
      </c>
      <c r="I878" s="36">
        <v>42107.545138888891</v>
      </c>
      <c r="J878" s="1" t="s">
        <v>391</v>
      </c>
      <c r="K878" s="37">
        <f t="shared" si="26"/>
        <v>2.8611111111094942</v>
      </c>
      <c r="L878" s="38">
        <f t="shared" si="27"/>
        <v>2.8611111111094942</v>
      </c>
      <c r="M878" s="166">
        <f>NETWORKDAYS.INTL(DATE(YEAR(H878),MONTH(I878),DAY(H878)),DATE(YEAR(I878),MONTH(I878),DAY(I878)),1,LISTAFERIADOS!$B$2:$B$194)</f>
        <v>2</v>
      </c>
      <c r="N878" s="170" t="str">
        <f>CONCATENATE(HOUR(Tabela132[[#This Row],[DATA INICIO]]),":",MINUTE(Tabela132[[#This Row],[DATA INICIO]]))</f>
        <v>16:25</v>
      </c>
      <c r="P878"/>
    </row>
    <row r="879" spans="1:16" ht="25.5" customHeight="1" x14ac:dyDescent="0.25">
      <c r="A879" s="6" t="s">
        <v>278</v>
      </c>
      <c r="B879" s="33" t="s">
        <v>578</v>
      </c>
      <c r="C879" s="34" t="s">
        <v>577</v>
      </c>
      <c r="D879" s="66" t="s">
        <v>1202</v>
      </c>
      <c r="E879" s="66" t="str">
        <f>CONCATENATE(Tabela132[[#This Row],[TRAMITE_SETOR]],"_Atualiz")</f>
        <v>DG_Atualiz</v>
      </c>
      <c r="F879" s="35" t="s">
        <v>905</v>
      </c>
      <c r="G879" s="35"/>
      <c r="H879" s="36">
        <v>42107.545138888891</v>
      </c>
      <c r="I879" s="36">
        <v>42107.604166666664</v>
      </c>
      <c r="J879" s="1" t="s">
        <v>56</v>
      </c>
      <c r="K879" s="37">
        <f t="shared" si="26"/>
        <v>5.9027777773735579E-2</v>
      </c>
      <c r="L879" s="38">
        <f t="shared" si="27"/>
        <v>5.9027777773735579E-2</v>
      </c>
      <c r="M879" s="166">
        <f>NETWORKDAYS.INTL(DATE(YEAR(H879),MONTH(I879),DAY(H879)),DATE(YEAR(I879),MONTH(I879),DAY(I879)),1,LISTAFERIADOS!$B$2:$B$194)</f>
        <v>1</v>
      </c>
      <c r="N879" s="170" t="str">
        <f>CONCATENATE(HOUR(Tabela132[[#This Row],[DATA INICIO]]),":",MINUTE(Tabela132[[#This Row],[DATA INICIO]]))</f>
        <v>13:5</v>
      </c>
      <c r="P879"/>
    </row>
    <row r="880" spans="1:16" ht="25.5" customHeight="1" x14ac:dyDescent="0.25">
      <c r="A880" s="6" t="s">
        <v>278</v>
      </c>
      <c r="B880" s="33" t="s">
        <v>578</v>
      </c>
      <c r="C880" s="34" t="s">
        <v>577</v>
      </c>
      <c r="D880" s="66" t="s">
        <v>1256</v>
      </c>
      <c r="E880" s="66" t="str">
        <f>CONCATENATE(Tabela132[[#This Row],[TRAMITE_SETOR]],"_Atualiz")</f>
        <v>SMCI_Atualiz</v>
      </c>
      <c r="F880" s="35" t="s">
        <v>942</v>
      </c>
      <c r="G880" s="35"/>
      <c r="H880" s="36">
        <v>42107.604166666664</v>
      </c>
      <c r="I880" s="36">
        <v>42111.757638888892</v>
      </c>
      <c r="J880" s="1" t="s">
        <v>574</v>
      </c>
      <c r="K880" s="37">
        <f t="shared" si="26"/>
        <v>4.1534722222277196</v>
      </c>
      <c r="L880" s="38">
        <f t="shared" si="27"/>
        <v>4.1534722222277196</v>
      </c>
      <c r="M880" s="166">
        <f>NETWORKDAYS.INTL(DATE(YEAR(H880),MONTH(I880),DAY(H880)),DATE(YEAR(I880),MONTH(I880),DAY(I880)),1,LISTAFERIADOS!$B$2:$B$194)</f>
        <v>5</v>
      </c>
      <c r="N880" s="170" t="str">
        <f>CONCATENATE(HOUR(Tabela132[[#This Row],[DATA INICIO]]),":",MINUTE(Tabela132[[#This Row],[DATA INICIO]]))</f>
        <v>14:30</v>
      </c>
      <c r="P880"/>
    </row>
    <row r="881" spans="1:16" ht="25.5" customHeight="1" x14ac:dyDescent="0.25">
      <c r="A881" s="6" t="s">
        <v>278</v>
      </c>
      <c r="B881" s="33" t="s">
        <v>578</v>
      </c>
      <c r="C881" s="34" t="s">
        <v>577</v>
      </c>
      <c r="D881" s="66" t="s">
        <v>1202</v>
      </c>
      <c r="E881" s="66" t="str">
        <f>CONCATENATE(Tabela132[[#This Row],[TRAMITE_SETOR]],"_Atualiz")</f>
        <v>DG_Atualiz</v>
      </c>
      <c r="F881" s="35" t="s">
        <v>905</v>
      </c>
      <c r="G881" s="35"/>
      <c r="H881" s="36">
        <v>42111.757638888892</v>
      </c>
      <c r="I881" s="36">
        <v>42111.793749999997</v>
      </c>
      <c r="J881" s="1" t="s">
        <v>575</v>
      </c>
      <c r="K881" s="37">
        <f t="shared" si="26"/>
        <v>3.6111111105128657E-2</v>
      </c>
      <c r="L881" s="38">
        <f t="shared" si="27"/>
        <v>3.6111111105128657E-2</v>
      </c>
      <c r="M881" s="166">
        <f>NETWORKDAYS.INTL(DATE(YEAR(H881),MONTH(I881),DAY(H881)),DATE(YEAR(I881),MONTH(I881),DAY(I881)),1,LISTAFERIADOS!$B$2:$B$194)</f>
        <v>1</v>
      </c>
      <c r="N881" s="170" t="str">
        <f>CONCATENATE(HOUR(Tabela132[[#This Row],[DATA INICIO]]),":",MINUTE(Tabela132[[#This Row],[DATA INICIO]]))</f>
        <v>18:11</v>
      </c>
      <c r="P881"/>
    </row>
    <row r="882" spans="1:16" ht="25.5" customHeight="1" x14ac:dyDescent="0.25">
      <c r="A882" s="6" t="s">
        <v>278</v>
      </c>
      <c r="B882" s="33" t="s">
        <v>578</v>
      </c>
      <c r="C882" s="34" t="s">
        <v>577</v>
      </c>
      <c r="D882" s="66" t="s">
        <v>1212</v>
      </c>
      <c r="E882" s="66" t="str">
        <f>CONCATENATE(Tabela132[[#This Row],[TRAMITE_SETOR]],"_Atualiz")</f>
        <v>CPL_Atualiz</v>
      </c>
      <c r="F882" s="35" t="s">
        <v>914</v>
      </c>
      <c r="G882" s="35"/>
      <c r="H882" s="36">
        <v>42111.793749999997</v>
      </c>
      <c r="I882" s="36">
        <v>42114.654861111114</v>
      </c>
      <c r="J882" s="1" t="s">
        <v>576</v>
      </c>
      <c r="K882" s="37">
        <f t="shared" si="26"/>
        <v>2.8611111111167702</v>
      </c>
      <c r="L882" s="38">
        <f t="shared" si="27"/>
        <v>2.8611111111167702</v>
      </c>
      <c r="M882" s="166">
        <f>NETWORKDAYS.INTL(DATE(YEAR(H882),MONTH(I882),DAY(H882)),DATE(YEAR(I882),MONTH(I882),DAY(I882)),1,LISTAFERIADOS!$B$2:$B$194)</f>
        <v>2</v>
      </c>
      <c r="N882" s="170" t="str">
        <f>CONCATENATE(HOUR(Tabela132[[#This Row],[DATA INICIO]]),":",MINUTE(Tabela132[[#This Row],[DATA INICIO]]))</f>
        <v>19:3</v>
      </c>
      <c r="P882"/>
    </row>
    <row r="883" spans="1:16" ht="25.5" customHeight="1" x14ac:dyDescent="0.25">
      <c r="A883" s="6" t="s">
        <v>278</v>
      </c>
      <c r="B883" s="33" t="s">
        <v>602</v>
      </c>
      <c r="C883" s="34" t="s">
        <v>577</v>
      </c>
      <c r="D883" s="66" t="s">
        <v>1257</v>
      </c>
      <c r="E883" s="66" t="str">
        <f>CONCATENATE(Tabela132[[#This Row],[TRAMITE_SETOR]],"_Atualiz")</f>
        <v>SMIN_Atualiz</v>
      </c>
      <c r="F883" s="35" t="s">
        <v>892</v>
      </c>
      <c r="G883" s="90" t="s">
        <v>1105</v>
      </c>
      <c r="H883" s="36">
        <v>42409.655555555553</v>
      </c>
      <c r="I883" s="36">
        <v>42410.655555555553</v>
      </c>
      <c r="J883" s="1" t="s">
        <v>7</v>
      </c>
      <c r="K883" s="37">
        <f t="shared" si="26"/>
        <v>1</v>
      </c>
      <c r="L883" s="38">
        <f t="shared" si="27"/>
        <v>1</v>
      </c>
      <c r="M883" s="166">
        <f>NETWORKDAYS.INTL(DATE(YEAR(H883),MONTH(I883),DAY(H883)),DATE(YEAR(I883),MONTH(I883),DAY(I883)),1,LISTAFERIADOS!$B$2:$B$194)</f>
        <v>1</v>
      </c>
      <c r="N883" s="170" t="str">
        <f>CONCATENATE(HOUR(Tabela132[[#This Row],[DATA INICIO]]),":",MINUTE(Tabela132[[#This Row],[DATA INICIO]]))</f>
        <v>15:44</v>
      </c>
      <c r="P883"/>
    </row>
    <row r="884" spans="1:16" ht="25.5" customHeight="1" x14ac:dyDescent="0.25">
      <c r="A884" s="6" t="s">
        <v>278</v>
      </c>
      <c r="B884" s="33" t="s">
        <v>602</v>
      </c>
      <c r="C884" s="34" t="s">
        <v>577</v>
      </c>
      <c r="D884" s="66" t="s">
        <v>1226</v>
      </c>
      <c r="E884" s="66" t="str">
        <f>CONCATENATE(Tabela132[[#This Row],[TRAMITE_SETOR]],"_Atualiz")</f>
        <v>CIP_Atualiz</v>
      </c>
      <c r="F884" s="35" t="s">
        <v>884</v>
      </c>
      <c r="G884" s="90" t="s">
        <v>1105</v>
      </c>
      <c r="H884" s="36">
        <v>42410.655555555553</v>
      </c>
      <c r="I884" s="36">
        <v>42416.658333333333</v>
      </c>
      <c r="J884" s="1" t="s">
        <v>56</v>
      </c>
      <c r="K884" s="37">
        <f t="shared" si="26"/>
        <v>6.0027777777795563</v>
      </c>
      <c r="L884" s="38">
        <f t="shared" si="27"/>
        <v>6.0027777777795563</v>
      </c>
      <c r="M884" s="166">
        <f>NETWORKDAYS.INTL(DATE(YEAR(H884),MONTH(I884),DAY(H884)),DATE(YEAR(I884),MONTH(I884),DAY(I884)),1,LISTAFERIADOS!$B$2:$B$194)</f>
        <v>5</v>
      </c>
      <c r="N884" s="170" t="str">
        <f>CONCATENATE(HOUR(Tabela132[[#This Row],[DATA INICIO]]),":",MINUTE(Tabela132[[#This Row],[DATA INICIO]]))</f>
        <v>15:44</v>
      </c>
      <c r="P884"/>
    </row>
    <row r="885" spans="1:16" ht="25.5" customHeight="1" x14ac:dyDescent="0.25">
      <c r="A885" s="6" t="s">
        <v>278</v>
      </c>
      <c r="B885" s="33" t="s">
        <v>602</v>
      </c>
      <c r="C885" s="34" t="s">
        <v>577</v>
      </c>
      <c r="D885" s="66" t="s">
        <v>1257</v>
      </c>
      <c r="E885" s="66" t="str">
        <f>CONCATENATE(Tabela132[[#This Row],[TRAMITE_SETOR]],"_Atualiz")</f>
        <v>SMIN_Atualiz</v>
      </c>
      <c r="F885" s="35" t="s">
        <v>892</v>
      </c>
      <c r="G885" s="90" t="s">
        <v>1105</v>
      </c>
      <c r="H885" s="36">
        <v>42416.658333333333</v>
      </c>
      <c r="I885" s="36">
        <v>42426.694444444445</v>
      </c>
      <c r="J885" s="1" t="s">
        <v>579</v>
      </c>
      <c r="K885" s="37">
        <f t="shared" si="26"/>
        <v>10.036111111112405</v>
      </c>
      <c r="L885" s="38">
        <f t="shared" si="27"/>
        <v>10.036111111112405</v>
      </c>
      <c r="M885" s="166">
        <f>NETWORKDAYS.INTL(DATE(YEAR(H885),MONTH(I885),DAY(H885)),DATE(YEAR(I885),MONTH(I885),DAY(I885)),1,LISTAFERIADOS!$B$2:$B$194)</f>
        <v>9</v>
      </c>
      <c r="N885" s="170" t="str">
        <f>CONCATENATE(HOUR(Tabela132[[#This Row],[DATA INICIO]]),":",MINUTE(Tabela132[[#This Row],[DATA INICIO]]))</f>
        <v>15:48</v>
      </c>
      <c r="P885"/>
    </row>
    <row r="886" spans="1:16" ht="25.5" customHeight="1" x14ac:dyDescent="0.25">
      <c r="A886" s="6" t="s">
        <v>278</v>
      </c>
      <c r="B886" s="33" t="s">
        <v>602</v>
      </c>
      <c r="C886" s="34" t="s">
        <v>577</v>
      </c>
      <c r="D886" s="66" t="s">
        <v>1226</v>
      </c>
      <c r="E886" s="66" t="str">
        <f>CONCATENATE(Tabela132[[#This Row],[TRAMITE_SETOR]],"_Atualiz")</f>
        <v>CIP_Atualiz</v>
      </c>
      <c r="F886" s="35" t="s">
        <v>884</v>
      </c>
      <c r="G886" s="90" t="s">
        <v>1105</v>
      </c>
      <c r="H886" s="36">
        <v>42426.694444444445</v>
      </c>
      <c r="I886" s="36">
        <v>42451.609027777777</v>
      </c>
      <c r="J886" s="1" t="s">
        <v>580</v>
      </c>
      <c r="K886" s="37">
        <f t="shared" si="26"/>
        <v>24.914583333331393</v>
      </c>
      <c r="L886" s="38">
        <f t="shared" si="27"/>
        <v>24.914583333331393</v>
      </c>
      <c r="M886" s="166">
        <f>NETWORKDAYS.INTL(DATE(YEAR(H886),MONTH(I886),DAY(H886)),DATE(YEAR(I886),MONTH(I886),DAY(I886)),1,LISTAFERIADOS!$B$2:$B$194)</f>
        <v>-1</v>
      </c>
      <c r="N886" s="170" t="str">
        <f>CONCATENATE(HOUR(Tabela132[[#This Row],[DATA INICIO]]),":",MINUTE(Tabela132[[#This Row],[DATA INICIO]]))</f>
        <v>16:40</v>
      </c>
      <c r="P886"/>
    </row>
    <row r="887" spans="1:16" ht="25.5" customHeight="1" x14ac:dyDescent="0.25">
      <c r="A887" s="6" t="s">
        <v>278</v>
      </c>
      <c r="B887" s="33" t="s">
        <v>602</v>
      </c>
      <c r="C887" s="34" t="s">
        <v>577</v>
      </c>
      <c r="D887" s="66" t="s">
        <v>1205</v>
      </c>
      <c r="E887" s="66" t="str">
        <f>CONCATENATE(Tabela132[[#This Row],[TRAMITE_SETOR]],"_Atualiz")</f>
        <v>SECADM_Atualiz</v>
      </c>
      <c r="F887" s="35" t="s">
        <v>907</v>
      </c>
      <c r="G887" s="35"/>
      <c r="H887" s="36">
        <v>42451.609027777777</v>
      </c>
      <c r="I887" s="36">
        <v>42453.63958333333</v>
      </c>
      <c r="J887" s="1" t="s">
        <v>581</v>
      </c>
      <c r="K887" s="37">
        <f t="shared" si="26"/>
        <v>2.0305555555532919</v>
      </c>
      <c r="L887" s="38">
        <f t="shared" si="27"/>
        <v>2.0305555555532919</v>
      </c>
      <c r="M887" s="166">
        <f>NETWORKDAYS.INTL(DATE(YEAR(H887),MONTH(I887),DAY(H887)),DATE(YEAR(I887),MONTH(I887),DAY(I887)),1,LISTAFERIADOS!$B$2:$B$194)</f>
        <v>1</v>
      </c>
      <c r="N887" s="170" t="str">
        <f>CONCATENATE(HOUR(Tabela132[[#This Row],[DATA INICIO]]),":",MINUTE(Tabela132[[#This Row],[DATA INICIO]]))</f>
        <v>14:37</v>
      </c>
      <c r="P887"/>
    </row>
    <row r="888" spans="1:16" ht="25.5" customHeight="1" x14ac:dyDescent="0.25">
      <c r="A888" s="6" t="s">
        <v>278</v>
      </c>
      <c r="B888" s="33" t="s">
        <v>602</v>
      </c>
      <c r="C888" s="34" t="s">
        <v>577</v>
      </c>
      <c r="D888" s="66" t="s">
        <v>1209</v>
      </c>
      <c r="E888" s="66" t="str">
        <f>CONCATENATE(Tabela132[[#This Row],[TRAMITE_SETOR]],"_Atualiz")</f>
        <v>CLC_Atualiz</v>
      </c>
      <c r="F888" s="35" t="s">
        <v>911</v>
      </c>
      <c r="G888" s="35"/>
      <c r="H888" s="36">
        <v>42453.63958333333</v>
      </c>
      <c r="I888" s="36">
        <v>42457.77847222222</v>
      </c>
      <c r="J888" s="1" t="s">
        <v>582</v>
      </c>
      <c r="K888" s="37">
        <f t="shared" si="26"/>
        <v>4.1388888888905058</v>
      </c>
      <c r="L888" s="38">
        <f t="shared" si="27"/>
        <v>4.1388888888905058</v>
      </c>
      <c r="M888" s="166">
        <f>NETWORKDAYS.INTL(DATE(YEAR(H888),MONTH(I888),DAY(H888)),DATE(YEAR(I888),MONTH(I888),DAY(I888)),1,LISTAFERIADOS!$B$2:$B$194)</f>
        <v>1</v>
      </c>
      <c r="N888" s="170" t="str">
        <f>CONCATENATE(HOUR(Tabela132[[#This Row],[DATA INICIO]]),":",MINUTE(Tabela132[[#This Row],[DATA INICIO]]))</f>
        <v>15:21</v>
      </c>
      <c r="P888"/>
    </row>
    <row r="889" spans="1:16" ht="25.5" customHeight="1" x14ac:dyDescent="0.25">
      <c r="A889" s="6" t="s">
        <v>278</v>
      </c>
      <c r="B889" s="33" t="s">
        <v>602</v>
      </c>
      <c r="C889" s="34" t="s">
        <v>577</v>
      </c>
      <c r="D889" s="66" t="s">
        <v>1210</v>
      </c>
      <c r="E889" s="66" t="str">
        <f>CONCATENATE(Tabela132[[#This Row],[TRAMITE_SETOR]],"_Atualiz")</f>
        <v>SC_Atualiz</v>
      </c>
      <c r="F889" s="35" t="s">
        <v>912</v>
      </c>
      <c r="G889" s="35"/>
      <c r="H889" s="36">
        <v>42457.77847222222</v>
      </c>
      <c r="I889" s="36">
        <v>42499.793055555558</v>
      </c>
      <c r="J889" s="1" t="s">
        <v>163</v>
      </c>
      <c r="K889" s="37">
        <f t="shared" si="26"/>
        <v>42.014583333337214</v>
      </c>
      <c r="L889" s="38">
        <f t="shared" si="27"/>
        <v>42.014583333337214</v>
      </c>
      <c r="M889" s="166">
        <f>NETWORKDAYS.INTL(DATE(YEAR(H889),MONTH(I889),DAY(H889)),DATE(YEAR(I889),MONTH(I889),DAY(I889)),1,LISTAFERIADOS!$B$2:$B$194)</f>
        <v>-13</v>
      </c>
      <c r="N889" s="170" t="str">
        <f>CONCATENATE(HOUR(Tabela132[[#This Row],[DATA INICIO]]),":",MINUTE(Tabela132[[#This Row],[DATA INICIO]]))</f>
        <v>18:41</v>
      </c>
      <c r="P889"/>
    </row>
    <row r="890" spans="1:16" ht="25.5" customHeight="1" x14ac:dyDescent="0.25">
      <c r="A890" s="6" t="s">
        <v>278</v>
      </c>
      <c r="B890" s="33" t="s">
        <v>602</v>
      </c>
      <c r="C890" s="34" t="s">
        <v>577</v>
      </c>
      <c r="D890" s="66" t="s">
        <v>1209</v>
      </c>
      <c r="E890" s="66" t="str">
        <f>CONCATENATE(Tabela132[[#This Row],[TRAMITE_SETOR]],"_Atualiz")</f>
        <v>CLC_Atualiz</v>
      </c>
      <c r="F890" s="35" t="s">
        <v>911</v>
      </c>
      <c r="G890" s="35"/>
      <c r="H890" s="36">
        <v>42499.793055555558</v>
      </c>
      <c r="I890" s="36">
        <v>42500.785416666666</v>
      </c>
      <c r="J890" s="1" t="s">
        <v>583</v>
      </c>
      <c r="K890" s="37">
        <f t="shared" si="26"/>
        <v>0.99236111110803904</v>
      </c>
      <c r="L890" s="38">
        <f t="shared" si="27"/>
        <v>0.99236111110803904</v>
      </c>
      <c r="M890" s="166">
        <f>NETWORKDAYS.INTL(DATE(YEAR(H890),MONTH(I890),DAY(H890)),DATE(YEAR(I890),MONTH(I890),DAY(I890)),1,LISTAFERIADOS!$B$2:$B$194)</f>
        <v>2</v>
      </c>
      <c r="N890" s="170" t="str">
        <f>CONCATENATE(HOUR(Tabela132[[#This Row],[DATA INICIO]]),":",MINUTE(Tabela132[[#This Row],[DATA INICIO]]))</f>
        <v>19:2</v>
      </c>
      <c r="P890"/>
    </row>
    <row r="891" spans="1:16" ht="25.5" customHeight="1" x14ac:dyDescent="0.25">
      <c r="A891" s="6" t="s">
        <v>278</v>
      </c>
      <c r="B891" s="33" t="s">
        <v>602</v>
      </c>
      <c r="C891" s="34" t="s">
        <v>577</v>
      </c>
      <c r="D891" s="66" t="s">
        <v>1210</v>
      </c>
      <c r="E891" s="66" t="str">
        <f>CONCATENATE(Tabela132[[#This Row],[TRAMITE_SETOR]],"_Atualiz")</f>
        <v>SC_Atualiz</v>
      </c>
      <c r="F891" s="35" t="s">
        <v>912</v>
      </c>
      <c r="G891" s="35"/>
      <c r="H891" s="36">
        <v>42500.785416666666</v>
      </c>
      <c r="I891" s="36">
        <v>42502.772916666669</v>
      </c>
      <c r="J891" s="1" t="s">
        <v>166</v>
      </c>
      <c r="K891" s="37">
        <f t="shared" si="26"/>
        <v>1.9875000000029104</v>
      </c>
      <c r="L891" s="38">
        <f t="shared" si="27"/>
        <v>1.9875000000029104</v>
      </c>
      <c r="M891" s="166">
        <f>NETWORKDAYS.INTL(DATE(YEAR(H891),MONTH(I891),DAY(H891)),DATE(YEAR(I891),MONTH(I891),DAY(I891)),1,LISTAFERIADOS!$B$2:$B$194)</f>
        <v>3</v>
      </c>
      <c r="N891" s="170" t="str">
        <f>CONCATENATE(HOUR(Tabela132[[#This Row],[DATA INICIO]]),":",MINUTE(Tabela132[[#This Row],[DATA INICIO]]))</f>
        <v>18:51</v>
      </c>
      <c r="P891"/>
    </row>
    <row r="892" spans="1:16" ht="25.5" customHeight="1" x14ac:dyDescent="0.25">
      <c r="A892" s="6" t="s">
        <v>278</v>
      </c>
      <c r="B892" s="33" t="s">
        <v>602</v>
      </c>
      <c r="C892" s="34" t="s">
        <v>577</v>
      </c>
      <c r="D892" s="66" t="s">
        <v>1209</v>
      </c>
      <c r="E892" s="66" t="str">
        <f>CONCATENATE(Tabela132[[#This Row],[TRAMITE_SETOR]],"_Atualiz")</f>
        <v>CLC_Atualiz</v>
      </c>
      <c r="F892" s="35" t="s">
        <v>911</v>
      </c>
      <c r="G892" s="35"/>
      <c r="H892" s="36">
        <v>42502.772916666669</v>
      </c>
      <c r="I892" s="36">
        <v>42503.77847222222</v>
      </c>
      <c r="J892" s="1" t="s">
        <v>584</v>
      </c>
      <c r="K892" s="37">
        <f t="shared" si="26"/>
        <v>1.0055555555518367</v>
      </c>
      <c r="L892" s="38">
        <f t="shared" si="27"/>
        <v>1.0055555555518367</v>
      </c>
      <c r="M892" s="166">
        <f>NETWORKDAYS.INTL(DATE(YEAR(H892),MONTH(I892),DAY(H892)),DATE(YEAR(I892),MONTH(I892),DAY(I892)),1,LISTAFERIADOS!$B$2:$B$194)</f>
        <v>2</v>
      </c>
      <c r="N892" s="170" t="str">
        <f>CONCATENATE(HOUR(Tabela132[[#This Row],[DATA INICIO]]),":",MINUTE(Tabela132[[#This Row],[DATA INICIO]]))</f>
        <v>18:33</v>
      </c>
      <c r="P892"/>
    </row>
    <row r="893" spans="1:16" ht="25.5" customHeight="1" x14ac:dyDescent="0.25">
      <c r="A893" s="6" t="s">
        <v>278</v>
      </c>
      <c r="B893" s="33" t="s">
        <v>602</v>
      </c>
      <c r="C893" s="34" t="s">
        <v>577</v>
      </c>
      <c r="D893" s="66" t="s">
        <v>1205</v>
      </c>
      <c r="E893" s="66" t="str">
        <f>CONCATENATE(Tabela132[[#This Row],[TRAMITE_SETOR]],"_Atualiz")</f>
        <v>SECADM_Atualiz</v>
      </c>
      <c r="F893" s="35" t="s">
        <v>907</v>
      </c>
      <c r="G893" s="35"/>
      <c r="H893" s="36">
        <v>42503.77847222222</v>
      </c>
      <c r="I893" s="36">
        <v>42506.625694444447</v>
      </c>
      <c r="J893" s="1" t="s">
        <v>73</v>
      </c>
      <c r="K893" s="37">
        <f t="shared" si="26"/>
        <v>2.8472222222262644</v>
      </c>
      <c r="L893" s="38">
        <f t="shared" si="27"/>
        <v>2.8472222222262644</v>
      </c>
      <c r="M893" s="166">
        <f>NETWORKDAYS.INTL(DATE(YEAR(H893),MONTH(I893),DAY(H893)),DATE(YEAR(I893),MONTH(I893),DAY(I893)),1,LISTAFERIADOS!$B$2:$B$194)</f>
        <v>2</v>
      </c>
      <c r="N893" s="170" t="str">
        <f>CONCATENATE(HOUR(Tabela132[[#This Row],[DATA INICIO]]),":",MINUTE(Tabela132[[#This Row],[DATA INICIO]]))</f>
        <v>18:41</v>
      </c>
      <c r="P893"/>
    </row>
    <row r="894" spans="1:16" ht="25.5" customHeight="1" x14ac:dyDescent="0.25">
      <c r="A894" s="6" t="s">
        <v>278</v>
      </c>
      <c r="B894" s="33" t="s">
        <v>602</v>
      </c>
      <c r="C894" s="34" t="s">
        <v>577</v>
      </c>
      <c r="D894" s="66" t="s">
        <v>1209</v>
      </c>
      <c r="E894" s="66" t="str">
        <f>CONCATENATE(Tabela132[[#This Row],[TRAMITE_SETOR]],"_Atualiz")</f>
        <v>CLC_Atualiz</v>
      </c>
      <c r="F894" s="35" t="s">
        <v>911</v>
      </c>
      <c r="G894" s="35"/>
      <c r="H894" s="36">
        <v>42506.625694444447</v>
      </c>
      <c r="I894" s="36">
        <v>42506.734027777777</v>
      </c>
      <c r="J894" s="1" t="s">
        <v>515</v>
      </c>
      <c r="K894" s="37">
        <f t="shared" si="26"/>
        <v>0.10833333332993789</v>
      </c>
      <c r="L894" s="38">
        <f t="shared" si="27"/>
        <v>0.10833333332993789</v>
      </c>
      <c r="M894" s="166">
        <f>NETWORKDAYS.INTL(DATE(YEAR(H894),MONTH(I894),DAY(H894)),DATE(YEAR(I894),MONTH(I894),DAY(I894)),1,LISTAFERIADOS!$B$2:$B$194)</f>
        <v>1</v>
      </c>
      <c r="N894" s="170" t="str">
        <f>CONCATENATE(HOUR(Tabela132[[#This Row],[DATA INICIO]]),":",MINUTE(Tabela132[[#This Row],[DATA INICIO]]))</f>
        <v>15:1</v>
      </c>
      <c r="P894"/>
    </row>
    <row r="895" spans="1:16" ht="25.5" customHeight="1" x14ac:dyDescent="0.25">
      <c r="A895" s="6" t="s">
        <v>278</v>
      </c>
      <c r="B895" s="33" t="s">
        <v>602</v>
      </c>
      <c r="C895" s="34" t="s">
        <v>577</v>
      </c>
      <c r="D895" s="66" t="s">
        <v>1230</v>
      </c>
      <c r="E895" s="66" t="str">
        <f>CONCATENATE(Tabela132[[#This Row],[TRAMITE_SETOR]],"_Atualiz")</f>
        <v>SLIC_Atualiz</v>
      </c>
      <c r="F895" s="35" t="s">
        <v>927</v>
      </c>
      <c r="G895" s="35"/>
      <c r="H895" s="36">
        <v>42506.734027777777</v>
      </c>
      <c r="I895" s="36">
        <v>42515.614583333336</v>
      </c>
      <c r="J895" s="1" t="s">
        <v>585</v>
      </c>
      <c r="K895" s="37">
        <f t="shared" si="26"/>
        <v>8.8805555555591127</v>
      </c>
      <c r="L895" s="38">
        <f t="shared" si="27"/>
        <v>8.8805555555591127</v>
      </c>
      <c r="M895" s="166">
        <f>NETWORKDAYS.INTL(DATE(YEAR(H895),MONTH(I895),DAY(H895)),DATE(YEAR(I895),MONTH(I895),DAY(I895)),1,LISTAFERIADOS!$B$2:$B$194)</f>
        <v>8</v>
      </c>
      <c r="N895" s="170" t="str">
        <f>CONCATENATE(HOUR(Tabela132[[#This Row],[DATA INICIO]]),":",MINUTE(Tabela132[[#This Row],[DATA INICIO]]))</f>
        <v>17:37</v>
      </c>
      <c r="P895"/>
    </row>
    <row r="896" spans="1:16" ht="25.5" customHeight="1" x14ac:dyDescent="0.25">
      <c r="A896" s="6" t="s">
        <v>278</v>
      </c>
      <c r="B896" s="33" t="s">
        <v>602</v>
      </c>
      <c r="C896" s="34" t="s">
        <v>577</v>
      </c>
      <c r="D896" s="66" t="s">
        <v>1209</v>
      </c>
      <c r="E896" s="66" t="str">
        <f>CONCATENATE(Tabela132[[#This Row],[TRAMITE_SETOR]],"_Atualiz")</f>
        <v>CLC_Atualiz</v>
      </c>
      <c r="F896" s="35" t="s">
        <v>911</v>
      </c>
      <c r="G896" s="35"/>
      <c r="H896" s="36">
        <v>42515.614583333336</v>
      </c>
      <c r="I896" s="36">
        <v>42520.758333333331</v>
      </c>
      <c r="J896" s="1" t="s">
        <v>586</v>
      </c>
      <c r="K896" s="37">
        <f t="shared" si="26"/>
        <v>5.1437499999956344</v>
      </c>
      <c r="L896" s="38">
        <f t="shared" si="27"/>
        <v>5.1437499999956344</v>
      </c>
      <c r="M896" s="166">
        <f>NETWORKDAYS.INTL(DATE(YEAR(H896),MONTH(I896),DAY(H896)),DATE(YEAR(I896),MONTH(I896),DAY(I896)),1,LISTAFERIADOS!$B$2:$B$194)</f>
        <v>2</v>
      </c>
      <c r="N896" s="170" t="str">
        <f>CONCATENATE(HOUR(Tabela132[[#This Row],[DATA INICIO]]),":",MINUTE(Tabela132[[#This Row],[DATA INICIO]]))</f>
        <v>14:45</v>
      </c>
      <c r="P896"/>
    </row>
    <row r="897" spans="1:16" ht="25.5" customHeight="1" x14ac:dyDescent="0.25">
      <c r="A897" s="6" t="s">
        <v>278</v>
      </c>
      <c r="B897" s="33" t="s">
        <v>602</v>
      </c>
      <c r="C897" s="34" t="s">
        <v>577</v>
      </c>
      <c r="D897" s="66" t="s">
        <v>1205</v>
      </c>
      <c r="E897" s="66" t="str">
        <f>CONCATENATE(Tabela132[[#This Row],[TRAMITE_SETOR]],"_Atualiz")</f>
        <v>SECADM_Atualiz</v>
      </c>
      <c r="F897" s="35" t="s">
        <v>907</v>
      </c>
      <c r="G897" s="35"/>
      <c r="H897" s="36">
        <v>42520.758333333331</v>
      </c>
      <c r="I897" s="36">
        <v>42520.825694444444</v>
      </c>
      <c r="J897" s="1" t="s">
        <v>70</v>
      </c>
      <c r="K897" s="37">
        <f t="shared" si="26"/>
        <v>6.7361111112404615E-2</v>
      </c>
      <c r="L897" s="38">
        <f t="shared" si="27"/>
        <v>6.7361111112404615E-2</v>
      </c>
      <c r="M897" s="166">
        <f>NETWORKDAYS.INTL(DATE(YEAR(H897),MONTH(I897),DAY(H897)),DATE(YEAR(I897),MONTH(I897),DAY(I897)),1,LISTAFERIADOS!$B$2:$B$194)</f>
        <v>1</v>
      </c>
      <c r="N897" s="170" t="str">
        <f>CONCATENATE(HOUR(Tabela132[[#This Row],[DATA INICIO]]),":",MINUTE(Tabela132[[#This Row],[DATA INICIO]]))</f>
        <v>18:12</v>
      </c>
      <c r="P897"/>
    </row>
    <row r="898" spans="1:16" ht="25.5" customHeight="1" x14ac:dyDescent="0.25">
      <c r="A898" s="6" t="s">
        <v>278</v>
      </c>
      <c r="B898" s="33" t="s">
        <v>602</v>
      </c>
      <c r="C898" s="34" t="s">
        <v>577</v>
      </c>
      <c r="D898" s="66" t="s">
        <v>1212</v>
      </c>
      <c r="E898" s="66" t="str">
        <f>CONCATENATE(Tabela132[[#This Row],[TRAMITE_SETOR]],"_Atualiz")</f>
        <v>CPL_Atualiz</v>
      </c>
      <c r="F898" s="35" t="s">
        <v>914</v>
      </c>
      <c r="G898" s="35"/>
      <c r="H898" s="36">
        <v>42520.825694444444</v>
      </c>
      <c r="I898" s="36">
        <v>42521.780555555553</v>
      </c>
      <c r="J898" s="1" t="s">
        <v>587</v>
      </c>
      <c r="K898" s="37">
        <f t="shared" si="26"/>
        <v>0.95486111110949423</v>
      </c>
      <c r="L898" s="38">
        <f t="shared" si="27"/>
        <v>0.95486111110949423</v>
      </c>
      <c r="M898" s="166">
        <f>NETWORKDAYS.INTL(DATE(YEAR(H898),MONTH(I898),DAY(H898)),DATE(YEAR(I898),MONTH(I898),DAY(I898)),1,LISTAFERIADOS!$B$2:$B$194)</f>
        <v>2</v>
      </c>
      <c r="N898" s="170" t="str">
        <f>CONCATENATE(HOUR(Tabela132[[#This Row],[DATA INICIO]]),":",MINUTE(Tabela132[[#This Row],[DATA INICIO]]))</f>
        <v>19:49</v>
      </c>
      <c r="P898"/>
    </row>
    <row r="899" spans="1:16" ht="25.5" customHeight="1" x14ac:dyDescent="0.25">
      <c r="A899" s="6" t="s">
        <v>278</v>
      </c>
      <c r="B899" s="33" t="s">
        <v>602</v>
      </c>
      <c r="C899" s="34" t="s">
        <v>577</v>
      </c>
      <c r="D899" s="66" t="s">
        <v>1213</v>
      </c>
      <c r="E899" s="66" t="str">
        <f>CONCATENATE(Tabela132[[#This Row],[TRAMITE_SETOR]],"_Atualiz")</f>
        <v>ASSDG_Atualiz</v>
      </c>
      <c r="F899" s="35" t="s">
        <v>915</v>
      </c>
      <c r="G899" s="35"/>
      <c r="H899" s="36">
        <v>42521.780555555553</v>
      </c>
      <c r="I899" s="36">
        <v>42534.740277777775</v>
      </c>
      <c r="J899" s="1" t="s">
        <v>213</v>
      </c>
      <c r="K899" s="37">
        <f t="shared" ref="K899:K962" si="28">IF(OR(H899="-",I899="-"),0,I899-H899)</f>
        <v>12.959722222221899</v>
      </c>
      <c r="L899" s="38">
        <f t="shared" ref="L899:L962" si="29">K899</f>
        <v>12.959722222221899</v>
      </c>
      <c r="M899" s="166">
        <f>NETWORKDAYS.INTL(DATE(YEAR(H899),MONTH(I899),DAY(H899)),DATE(YEAR(I899),MONTH(I899),DAY(I899)),1,LISTAFERIADOS!$B$2:$B$194)</f>
        <v>-15</v>
      </c>
      <c r="N899" s="170" t="str">
        <f>CONCATENATE(HOUR(Tabela132[[#This Row],[DATA INICIO]]),":",MINUTE(Tabela132[[#This Row],[DATA INICIO]]))</f>
        <v>18:44</v>
      </c>
      <c r="P899"/>
    </row>
    <row r="900" spans="1:16" ht="25.5" customHeight="1" x14ac:dyDescent="0.25">
      <c r="A900" s="6" t="s">
        <v>278</v>
      </c>
      <c r="B900" s="33" t="s">
        <v>602</v>
      </c>
      <c r="C900" s="34" t="s">
        <v>577</v>
      </c>
      <c r="D900" s="66" t="s">
        <v>1230</v>
      </c>
      <c r="E900" s="66" t="str">
        <f>CONCATENATE(Tabela132[[#This Row],[TRAMITE_SETOR]],"_Atualiz")</f>
        <v>SLIC_Atualiz</v>
      </c>
      <c r="F900" s="35" t="s">
        <v>927</v>
      </c>
      <c r="G900" s="35"/>
      <c r="H900" s="36">
        <v>42534.740277777775</v>
      </c>
      <c r="I900" s="36">
        <v>42534.765277777777</v>
      </c>
      <c r="J900" s="1" t="s">
        <v>231</v>
      </c>
      <c r="K900" s="37">
        <f t="shared" si="28"/>
        <v>2.5000000001455192E-2</v>
      </c>
      <c r="L900" s="38">
        <f t="shared" si="29"/>
        <v>2.5000000001455192E-2</v>
      </c>
      <c r="M900" s="166">
        <f>NETWORKDAYS.INTL(DATE(YEAR(H900),MONTH(I900),DAY(H900)),DATE(YEAR(I900),MONTH(I900),DAY(I900)),1,LISTAFERIADOS!$B$2:$B$194)</f>
        <v>1</v>
      </c>
      <c r="N900" s="170" t="str">
        <f>CONCATENATE(HOUR(Tabela132[[#This Row],[DATA INICIO]]),":",MINUTE(Tabela132[[#This Row],[DATA INICIO]]))</f>
        <v>17:46</v>
      </c>
      <c r="P900"/>
    </row>
    <row r="901" spans="1:16" ht="25.5" customHeight="1" x14ac:dyDescent="0.25">
      <c r="A901" s="6" t="s">
        <v>278</v>
      </c>
      <c r="B901" s="33" t="s">
        <v>602</v>
      </c>
      <c r="C901" s="34" t="s">
        <v>577</v>
      </c>
      <c r="D901" s="66" t="s">
        <v>1257</v>
      </c>
      <c r="E901" s="66" t="str">
        <f>CONCATENATE(Tabela132[[#This Row],[TRAMITE_SETOR]],"_Atualiz")</f>
        <v>SMIN_Atualiz</v>
      </c>
      <c r="F901" s="35" t="s">
        <v>892</v>
      </c>
      <c r="G901" s="90" t="s">
        <v>1105</v>
      </c>
      <c r="H901" s="36">
        <v>42534.765277777777</v>
      </c>
      <c r="I901" s="36">
        <v>42559.755555555559</v>
      </c>
      <c r="J901" s="1" t="s">
        <v>26</v>
      </c>
      <c r="K901" s="37">
        <f t="shared" si="28"/>
        <v>24.990277777782467</v>
      </c>
      <c r="L901" s="38">
        <f t="shared" si="29"/>
        <v>24.990277777782467</v>
      </c>
      <c r="M901" s="166">
        <f>NETWORKDAYS.INTL(DATE(YEAR(H901),MONTH(I901),DAY(H901)),DATE(YEAR(I901),MONTH(I901),DAY(I901)),1,LISTAFERIADOS!$B$2:$B$194)</f>
        <v>-4</v>
      </c>
      <c r="N901" s="170" t="str">
        <f>CONCATENATE(HOUR(Tabela132[[#This Row],[DATA INICIO]]),":",MINUTE(Tabela132[[#This Row],[DATA INICIO]]))</f>
        <v>18:22</v>
      </c>
      <c r="P901"/>
    </row>
    <row r="902" spans="1:16" ht="25.5" customHeight="1" x14ac:dyDescent="0.25">
      <c r="A902" s="6" t="s">
        <v>278</v>
      </c>
      <c r="B902" s="33" t="s">
        <v>602</v>
      </c>
      <c r="C902" s="34" t="s">
        <v>577</v>
      </c>
      <c r="D902" s="66" t="s">
        <v>1230</v>
      </c>
      <c r="E902" s="66" t="str">
        <f>CONCATENATE(Tabela132[[#This Row],[TRAMITE_SETOR]],"_Atualiz")</f>
        <v>SLIC_Atualiz</v>
      </c>
      <c r="F902" s="35" t="s">
        <v>927</v>
      </c>
      <c r="G902" s="35"/>
      <c r="H902" s="36">
        <v>42559.755555555559</v>
      </c>
      <c r="I902" s="36">
        <v>42562.582638888889</v>
      </c>
      <c r="J902" s="1" t="s">
        <v>588</v>
      </c>
      <c r="K902" s="37">
        <f t="shared" si="28"/>
        <v>2.8270833333299379</v>
      </c>
      <c r="L902" s="38">
        <f t="shared" si="29"/>
        <v>2.8270833333299379</v>
      </c>
      <c r="M902" s="166">
        <f>NETWORKDAYS.INTL(DATE(YEAR(H902),MONTH(I902),DAY(H902)),DATE(YEAR(I902),MONTH(I902),DAY(I902)),1,LISTAFERIADOS!$B$2:$B$194)</f>
        <v>2</v>
      </c>
      <c r="N902" s="170" t="str">
        <f>CONCATENATE(HOUR(Tabela132[[#This Row],[DATA INICIO]]),":",MINUTE(Tabela132[[#This Row],[DATA INICIO]]))</f>
        <v>18:8</v>
      </c>
      <c r="P902"/>
    </row>
    <row r="903" spans="1:16" ht="25.5" customHeight="1" x14ac:dyDescent="0.25">
      <c r="A903" s="6" t="s">
        <v>278</v>
      </c>
      <c r="B903" s="33" t="s">
        <v>602</v>
      </c>
      <c r="C903" s="34" t="s">
        <v>577</v>
      </c>
      <c r="D903" s="66" t="s">
        <v>1210</v>
      </c>
      <c r="E903" s="66" t="str">
        <f>CONCATENATE(Tabela132[[#This Row],[TRAMITE_SETOR]],"_Atualiz")</f>
        <v>SC_Atualiz</v>
      </c>
      <c r="F903" s="35" t="s">
        <v>912</v>
      </c>
      <c r="G903" s="35"/>
      <c r="H903" s="36">
        <v>42562.582638888889</v>
      </c>
      <c r="I903" s="36">
        <v>42569.663194444445</v>
      </c>
      <c r="J903" s="1" t="s">
        <v>589</v>
      </c>
      <c r="K903" s="37">
        <f t="shared" si="28"/>
        <v>7.0805555555562023</v>
      </c>
      <c r="L903" s="38">
        <f t="shared" si="29"/>
        <v>7.0805555555562023</v>
      </c>
      <c r="M903" s="166">
        <f>NETWORKDAYS.INTL(DATE(YEAR(H903),MONTH(I903),DAY(H903)),DATE(YEAR(I903),MONTH(I903),DAY(I903)),1,LISTAFERIADOS!$B$2:$B$194)</f>
        <v>6</v>
      </c>
      <c r="N903" s="170" t="str">
        <f>CONCATENATE(HOUR(Tabela132[[#This Row],[DATA INICIO]]),":",MINUTE(Tabela132[[#This Row],[DATA INICIO]]))</f>
        <v>13:59</v>
      </c>
      <c r="P903"/>
    </row>
    <row r="904" spans="1:16" ht="25.5" customHeight="1" x14ac:dyDescent="0.25">
      <c r="A904" s="6" t="s">
        <v>278</v>
      </c>
      <c r="B904" s="33" t="s">
        <v>602</v>
      </c>
      <c r="C904" s="34" t="s">
        <v>577</v>
      </c>
      <c r="D904" s="66" t="s">
        <v>1209</v>
      </c>
      <c r="E904" s="66" t="str">
        <f>CONCATENATE(Tabela132[[#This Row],[TRAMITE_SETOR]],"_Atualiz")</f>
        <v>CLC_Atualiz</v>
      </c>
      <c r="F904" s="35" t="s">
        <v>911</v>
      </c>
      <c r="G904" s="35"/>
      <c r="H904" s="36">
        <v>42569.663194444445</v>
      </c>
      <c r="I904" s="36">
        <v>42570.671527777777</v>
      </c>
      <c r="J904" s="1" t="s">
        <v>590</v>
      </c>
      <c r="K904" s="37">
        <f t="shared" si="28"/>
        <v>1.0083333333313931</v>
      </c>
      <c r="L904" s="38">
        <f t="shared" si="29"/>
        <v>1.0083333333313931</v>
      </c>
      <c r="M904" s="166">
        <f>NETWORKDAYS.INTL(DATE(YEAR(H904),MONTH(I904),DAY(H904)),DATE(YEAR(I904),MONTH(I904),DAY(I904)),1,LISTAFERIADOS!$B$2:$B$194)</f>
        <v>2</v>
      </c>
      <c r="N904" s="170" t="str">
        <f>CONCATENATE(HOUR(Tabela132[[#This Row],[DATA INICIO]]),":",MINUTE(Tabela132[[#This Row],[DATA INICIO]]))</f>
        <v>15:55</v>
      </c>
      <c r="P904"/>
    </row>
    <row r="905" spans="1:16" ht="25.5" customHeight="1" x14ac:dyDescent="0.25">
      <c r="A905" s="6" t="s">
        <v>278</v>
      </c>
      <c r="B905" s="33" t="s">
        <v>602</v>
      </c>
      <c r="C905" s="34" t="s">
        <v>577</v>
      </c>
      <c r="D905" s="66" t="s">
        <v>1205</v>
      </c>
      <c r="E905" s="66" t="str">
        <f>CONCATENATE(Tabela132[[#This Row],[TRAMITE_SETOR]],"_Atualiz")</f>
        <v>SECADM_Atualiz</v>
      </c>
      <c r="F905" s="35" t="s">
        <v>907</v>
      </c>
      <c r="G905" s="35"/>
      <c r="H905" s="36">
        <v>42570.671527777777</v>
      </c>
      <c r="I905" s="36">
        <v>42570.831250000003</v>
      </c>
      <c r="J905" s="1" t="s">
        <v>591</v>
      </c>
      <c r="K905" s="37">
        <f t="shared" si="28"/>
        <v>0.15972222222626442</v>
      </c>
      <c r="L905" s="38">
        <f t="shared" si="29"/>
        <v>0.15972222222626442</v>
      </c>
      <c r="M905" s="166">
        <f>NETWORKDAYS.INTL(DATE(YEAR(H905),MONTH(I905),DAY(H905)),DATE(YEAR(I905),MONTH(I905),DAY(I905)),1,LISTAFERIADOS!$B$2:$B$194)</f>
        <v>1</v>
      </c>
      <c r="N905" s="170" t="str">
        <f>CONCATENATE(HOUR(Tabela132[[#This Row],[DATA INICIO]]),":",MINUTE(Tabela132[[#This Row],[DATA INICIO]]))</f>
        <v>16:7</v>
      </c>
      <c r="P905"/>
    </row>
    <row r="906" spans="1:16" ht="25.5" customHeight="1" x14ac:dyDescent="0.25">
      <c r="A906" s="6" t="s">
        <v>278</v>
      </c>
      <c r="B906" s="33" t="s">
        <v>602</v>
      </c>
      <c r="C906" s="34" t="s">
        <v>577</v>
      </c>
      <c r="D906" s="66" t="s">
        <v>1209</v>
      </c>
      <c r="E906" s="66" t="str">
        <f>CONCATENATE(Tabela132[[#This Row],[TRAMITE_SETOR]],"_Atualiz")</f>
        <v>CLC_Atualiz</v>
      </c>
      <c r="F906" s="35" t="s">
        <v>911</v>
      </c>
      <c r="G906" s="35"/>
      <c r="H906" s="36">
        <v>42570.831250000003</v>
      </c>
      <c r="I906" s="36">
        <v>42571.640972222223</v>
      </c>
      <c r="J906" s="1" t="s">
        <v>592</v>
      </c>
      <c r="K906" s="37">
        <f t="shared" si="28"/>
        <v>0.80972222222044365</v>
      </c>
      <c r="L906" s="38">
        <f t="shared" si="29"/>
        <v>0.80972222222044365</v>
      </c>
      <c r="M906" s="166">
        <f>NETWORKDAYS.INTL(DATE(YEAR(H906),MONTH(I906),DAY(H906)),DATE(YEAR(I906),MONTH(I906),DAY(I906)),1,LISTAFERIADOS!$B$2:$B$194)</f>
        <v>2</v>
      </c>
      <c r="N906" s="170" t="str">
        <f>CONCATENATE(HOUR(Tabela132[[#This Row],[DATA INICIO]]),":",MINUTE(Tabela132[[#This Row],[DATA INICIO]]))</f>
        <v>19:57</v>
      </c>
      <c r="P906"/>
    </row>
    <row r="907" spans="1:16" ht="25.5" customHeight="1" x14ac:dyDescent="0.25">
      <c r="A907" s="6" t="s">
        <v>278</v>
      </c>
      <c r="B907" s="33" t="s">
        <v>602</v>
      </c>
      <c r="C907" s="34" t="s">
        <v>577</v>
      </c>
      <c r="D907" s="66" t="s">
        <v>1230</v>
      </c>
      <c r="E907" s="66" t="str">
        <f>CONCATENATE(Tabela132[[#This Row],[TRAMITE_SETOR]],"_Atualiz")</f>
        <v>SLIC_Atualiz</v>
      </c>
      <c r="F907" s="35" t="s">
        <v>927</v>
      </c>
      <c r="G907" s="35"/>
      <c r="H907" s="36">
        <v>42571.640972222223</v>
      </c>
      <c r="I907" s="36">
        <v>42576.717361111114</v>
      </c>
      <c r="J907" s="1" t="s">
        <v>593</v>
      </c>
      <c r="K907" s="37">
        <f t="shared" si="28"/>
        <v>5.0763888888905058</v>
      </c>
      <c r="L907" s="38">
        <f t="shared" si="29"/>
        <v>5.0763888888905058</v>
      </c>
      <c r="M907" s="166">
        <f>NETWORKDAYS.INTL(DATE(YEAR(H907),MONTH(I907),DAY(H907)),DATE(YEAR(I907),MONTH(I907),DAY(I907)),1,LISTAFERIADOS!$B$2:$B$194)</f>
        <v>4</v>
      </c>
      <c r="N907" s="170" t="str">
        <f>CONCATENATE(HOUR(Tabela132[[#This Row],[DATA INICIO]]),":",MINUTE(Tabela132[[#This Row],[DATA INICIO]]))</f>
        <v>15:23</v>
      </c>
      <c r="P907"/>
    </row>
    <row r="908" spans="1:16" ht="25.5" customHeight="1" x14ac:dyDescent="0.25">
      <c r="A908" s="6" t="s">
        <v>278</v>
      </c>
      <c r="B908" s="33" t="s">
        <v>602</v>
      </c>
      <c r="C908" s="34" t="s">
        <v>577</v>
      </c>
      <c r="D908" s="66" t="s">
        <v>1209</v>
      </c>
      <c r="E908" s="66" t="str">
        <f>CONCATENATE(Tabela132[[#This Row],[TRAMITE_SETOR]],"_Atualiz")</f>
        <v>CLC_Atualiz</v>
      </c>
      <c r="F908" s="35" t="s">
        <v>911</v>
      </c>
      <c r="G908" s="35"/>
      <c r="H908" s="36">
        <v>42576.717361111114</v>
      </c>
      <c r="I908" s="36">
        <v>42578.822916666664</v>
      </c>
      <c r="J908" s="1" t="s">
        <v>70</v>
      </c>
      <c r="K908" s="37">
        <f t="shared" si="28"/>
        <v>2.1055555555503815</v>
      </c>
      <c r="L908" s="38">
        <f t="shared" si="29"/>
        <v>2.1055555555503815</v>
      </c>
      <c r="M908" s="166">
        <f>NETWORKDAYS.INTL(DATE(YEAR(H908),MONTH(I908),DAY(H908)),DATE(YEAR(I908),MONTH(I908),DAY(I908)),1,LISTAFERIADOS!$B$2:$B$194)</f>
        <v>3</v>
      </c>
      <c r="N908" s="170" t="str">
        <f>CONCATENATE(HOUR(Tabela132[[#This Row],[DATA INICIO]]),":",MINUTE(Tabela132[[#This Row],[DATA INICIO]]))</f>
        <v>17:13</v>
      </c>
      <c r="P908"/>
    </row>
    <row r="909" spans="1:16" ht="25.5" customHeight="1" x14ac:dyDescent="0.25">
      <c r="A909" s="6" t="s">
        <v>278</v>
      </c>
      <c r="B909" s="33" t="s">
        <v>602</v>
      </c>
      <c r="C909" s="34" t="s">
        <v>577</v>
      </c>
      <c r="D909" s="66" t="s">
        <v>1222</v>
      </c>
      <c r="E909" s="66" t="str">
        <f>CONCATENATE(Tabela132[[#This Row],[TRAMITE_SETOR]],"_Atualiz")</f>
        <v>SECGA_Atualiz</v>
      </c>
      <c r="F909" s="35" t="s">
        <v>853</v>
      </c>
      <c r="G909" s="35"/>
      <c r="H909" s="36">
        <v>42578.822916666664</v>
      </c>
      <c r="I909" s="36">
        <v>42580.622916666667</v>
      </c>
      <c r="J909" s="1" t="s">
        <v>594</v>
      </c>
      <c r="K909" s="37">
        <f t="shared" si="28"/>
        <v>1.8000000000029104</v>
      </c>
      <c r="L909" s="38">
        <f t="shared" si="29"/>
        <v>1.8000000000029104</v>
      </c>
      <c r="M909" s="166">
        <f>NETWORKDAYS.INTL(DATE(YEAR(H909),MONTH(I909),DAY(H909)),DATE(YEAR(I909),MONTH(I909),DAY(I909)),1,LISTAFERIADOS!$B$2:$B$194)</f>
        <v>3</v>
      </c>
      <c r="N909" s="170" t="str">
        <f>CONCATENATE(HOUR(Tabela132[[#This Row],[DATA INICIO]]),":",MINUTE(Tabela132[[#This Row],[DATA INICIO]]))</f>
        <v>19:45</v>
      </c>
      <c r="P909"/>
    </row>
    <row r="910" spans="1:16" ht="25.5" customHeight="1" x14ac:dyDescent="0.25">
      <c r="A910" s="6" t="s">
        <v>278</v>
      </c>
      <c r="B910" s="33" t="s">
        <v>602</v>
      </c>
      <c r="C910" s="34" t="s">
        <v>577</v>
      </c>
      <c r="D910" s="66" t="s">
        <v>1212</v>
      </c>
      <c r="E910" s="66" t="str">
        <f>CONCATENATE(Tabela132[[#This Row],[TRAMITE_SETOR]],"_Atualiz")</f>
        <v>CPL_Atualiz</v>
      </c>
      <c r="F910" s="35" t="s">
        <v>914</v>
      </c>
      <c r="G910" s="35"/>
      <c r="H910" s="36">
        <v>42580.622916666667</v>
      </c>
      <c r="I910" s="36">
        <v>42580.645833333336</v>
      </c>
      <c r="J910" s="1" t="s">
        <v>595</v>
      </c>
      <c r="K910" s="37">
        <f t="shared" si="28"/>
        <v>2.2916666668606922E-2</v>
      </c>
      <c r="L910" s="38">
        <f t="shared" si="29"/>
        <v>2.2916666668606922E-2</v>
      </c>
      <c r="M910" s="166">
        <f>NETWORKDAYS.INTL(DATE(YEAR(H910),MONTH(I910),DAY(H910)),DATE(YEAR(I910),MONTH(I910),DAY(I910)),1,LISTAFERIADOS!$B$2:$B$194)</f>
        <v>1</v>
      </c>
      <c r="N910" s="170" t="str">
        <f>CONCATENATE(HOUR(Tabela132[[#This Row],[DATA INICIO]]),":",MINUTE(Tabela132[[#This Row],[DATA INICIO]]))</f>
        <v>14:57</v>
      </c>
      <c r="P910"/>
    </row>
    <row r="911" spans="1:16" ht="25.5" customHeight="1" x14ac:dyDescent="0.25">
      <c r="A911" s="6" t="s">
        <v>278</v>
      </c>
      <c r="B911" s="33" t="s">
        <v>602</v>
      </c>
      <c r="C911" s="34" t="s">
        <v>577</v>
      </c>
      <c r="D911" s="66" t="s">
        <v>1213</v>
      </c>
      <c r="E911" s="66" t="str">
        <f>CONCATENATE(Tabela132[[#This Row],[TRAMITE_SETOR]],"_Atualiz")</f>
        <v>ASSDG_Atualiz</v>
      </c>
      <c r="F911" s="35" t="s">
        <v>915</v>
      </c>
      <c r="G911" s="35"/>
      <c r="H911" s="36">
        <v>42580.645833333336</v>
      </c>
      <c r="I911" s="36">
        <v>42583.712500000001</v>
      </c>
      <c r="J911" s="1" t="s">
        <v>213</v>
      </c>
      <c r="K911" s="37">
        <f t="shared" si="28"/>
        <v>3.0666666666656965</v>
      </c>
      <c r="L911" s="38">
        <f t="shared" si="29"/>
        <v>3.0666666666656965</v>
      </c>
      <c r="M911" s="166">
        <f>NETWORKDAYS.INTL(DATE(YEAR(H911),MONTH(I911),DAY(H911)),DATE(YEAR(I911),MONTH(I911),DAY(I911)),1,LISTAFERIADOS!$B$2:$B$194)</f>
        <v>-21</v>
      </c>
      <c r="N911" s="170" t="str">
        <f>CONCATENATE(HOUR(Tabela132[[#This Row],[DATA INICIO]]),":",MINUTE(Tabela132[[#This Row],[DATA INICIO]]))</f>
        <v>15:30</v>
      </c>
      <c r="P911"/>
    </row>
    <row r="912" spans="1:16" ht="25.5" customHeight="1" x14ac:dyDescent="0.25">
      <c r="A912" s="6" t="s">
        <v>278</v>
      </c>
      <c r="B912" s="33" t="s">
        <v>602</v>
      </c>
      <c r="C912" s="34" t="s">
        <v>577</v>
      </c>
      <c r="D912" s="66" t="s">
        <v>1202</v>
      </c>
      <c r="E912" s="66" t="str">
        <f>CONCATENATE(Tabela132[[#This Row],[TRAMITE_SETOR]],"_Atualiz")</f>
        <v>DG_Atualiz</v>
      </c>
      <c r="F912" s="35" t="s">
        <v>905</v>
      </c>
      <c r="G912" s="35"/>
      <c r="H912" s="36">
        <v>42583.712500000001</v>
      </c>
      <c r="I912" s="36">
        <v>42584.699305555558</v>
      </c>
      <c r="J912" s="1" t="s">
        <v>56</v>
      </c>
      <c r="K912" s="37">
        <f t="shared" si="28"/>
        <v>0.98680555555620231</v>
      </c>
      <c r="L912" s="38">
        <f t="shared" si="29"/>
        <v>0.98680555555620231</v>
      </c>
      <c r="M912" s="166">
        <f>NETWORKDAYS.INTL(DATE(YEAR(H912),MONTH(I912),DAY(H912)),DATE(YEAR(I912),MONTH(I912),DAY(I912)),1,LISTAFERIADOS!$B$2:$B$194)</f>
        <v>2</v>
      </c>
      <c r="N912" s="170" t="str">
        <f>CONCATENATE(HOUR(Tabela132[[#This Row],[DATA INICIO]]),":",MINUTE(Tabela132[[#This Row],[DATA INICIO]]))</f>
        <v>17:6</v>
      </c>
      <c r="P912"/>
    </row>
    <row r="913" spans="1:16" ht="25.5" customHeight="1" x14ac:dyDescent="0.25">
      <c r="A913" s="6" t="s">
        <v>278</v>
      </c>
      <c r="B913" s="33" t="s">
        <v>602</v>
      </c>
      <c r="C913" s="34" t="s">
        <v>577</v>
      </c>
      <c r="D913" s="66" t="s">
        <v>1230</v>
      </c>
      <c r="E913" s="66" t="str">
        <f>CONCATENATE(Tabela132[[#This Row],[TRAMITE_SETOR]],"_Atualiz")</f>
        <v>SLIC_Atualiz</v>
      </c>
      <c r="F913" s="35" t="s">
        <v>927</v>
      </c>
      <c r="G913" s="35"/>
      <c r="H913" s="36">
        <v>42584.699305555558</v>
      </c>
      <c r="I913" s="36">
        <v>42585.685416666667</v>
      </c>
      <c r="J913" s="1" t="s">
        <v>596</v>
      </c>
      <c r="K913" s="37">
        <f t="shared" si="28"/>
        <v>0.98611111110949423</v>
      </c>
      <c r="L913" s="38">
        <f t="shared" si="29"/>
        <v>0.98611111110949423</v>
      </c>
      <c r="M913" s="166">
        <f>NETWORKDAYS.INTL(DATE(YEAR(H913),MONTH(I913),DAY(H913)),DATE(YEAR(I913),MONTH(I913),DAY(I913)),1,LISTAFERIADOS!$B$2:$B$194)</f>
        <v>2</v>
      </c>
      <c r="N913" s="170" t="str">
        <f>CONCATENATE(HOUR(Tabela132[[#This Row],[DATA INICIO]]),":",MINUTE(Tabela132[[#This Row],[DATA INICIO]]))</f>
        <v>16:47</v>
      </c>
      <c r="P913"/>
    </row>
    <row r="914" spans="1:16" ht="25.5" customHeight="1" x14ac:dyDescent="0.25">
      <c r="A914" s="6" t="s">
        <v>278</v>
      </c>
      <c r="B914" s="33" t="s">
        <v>602</v>
      </c>
      <c r="C914" s="34" t="s">
        <v>577</v>
      </c>
      <c r="D914" s="66" t="s">
        <v>1212</v>
      </c>
      <c r="E914" s="66" t="str">
        <f>CONCATENATE(Tabela132[[#This Row],[TRAMITE_SETOR]],"_Atualiz")</f>
        <v>CPL_Atualiz</v>
      </c>
      <c r="F914" s="35" t="s">
        <v>914</v>
      </c>
      <c r="G914" s="35"/>
      <c r="H914" s="36">
        <v>42585.685416666667</v>
      </c>
      <c r="I914" s="36">
        <v>42585.709722222222</v>
      </c>
      <c r="J914" s="1" t="s">
        <v>597</v>
      </c>
      <c r="K914" s="37">
        <f t="shared" si="28"/>
        <v>2.4305555554747116E-2</v>
      </c>
      <c r="L914" s="38">
        <f t="shared" si="29"/>
        <v>2.4305555554747116E-2</v>
      </c>
      <c r="M914" s="166">
        <f>NETWORKDAYS.INTL(DATE(YEAR(H914),MONTH(I914),DAY(H914)),DATE(YEAR(I914),MONTH(I914),DAY(I914)),1,LISTAFERIADOS!$B$2:$B$194)</f>
        <v>1</v>
      </c>
      <c r="N914" s="170" t="str">
        <f>CONCATENATE(HOUR(Tabela132[[#This Row],[DATA INICIO]]),":",MINUTE(Tabela132[[#This Row],[DATA INICIO]]))</f>
        <v>16:27</v>
      </c>
      <c r="P914"/>
    </row>
    <row r="915" spans="1:16" ht="25.5" customHeight="1" x14ac:dyDescent="0.25">
      <c r="A915" s="6" t="s">
        <v>278</v>
      </c>
      <c r="B915" s="33" t="s">
        <v>602</v>
      </c>
      <c r="C915" s="34" t="s">
        <v>577</v>
      </c>
      <c r="D915" s="66" t="s">
        <v>1230</v>
      </c>
      <c r="E915" s="66" t="str">
        <f>CONCATENATE(Tabela132[[#This Row],[TRAMITE_SETOR]],"_Atualiz")</f>
        <v>SLIC_Atualiz</v>
      </c>
      <c r="F915" s="35" t="s">
        <v>927</v>
      </c>
      <c r="G915" s="35"/>
      <c r="H915" s="36">
        <v>42585.709722222222</v>
      </c>
      <c r="I915" s="36">
        <v>42590.642361111109</v>
      </c>
      <c r="J915" s="1" t="s">
        <v>180</v>
      </c>
      <c r="K915" s="37">
        <f t="shared" si="28"/>
        <v>4.9326388888875954</v>
      </c>
      <c r="L915" s="38">
        <f t="shared" si="29"/>
        <v>4.9326388888875954</v>
      </c>
      <c r="M915" s="166">
        <f>NETWORKDAYS.INTL(DATE(YEAR(H915),MONTH(I915),DAY(H915)),DATE(YEAR(I915),MONTH(I915),DAY(I915)),1,LISTAFERIADOS!$B$2:$B$194)</f>
        <v>4</v>
      </c>
      <c r="N915" s="170" t="str">
        <f>CONCATENATE(HOUR(Tabela132[[#This Row],[DATA INICIO]]),":",MINUTE(Tabela132[[#This Row],[DATA INICIO]]))</f>
        <v>17:2</v>
      </c>
      <c r="P915"/>
    </row>
    <row r="916" spans="1:16" ht="25.5" customHeight="1" x14ac:dyDescent="0.25">
      <c r="A916" s="6" t="s">
        <v>278</v>
      </c>
      <c r="B916" s="33" t="s">
        <v>602</v>
      </c>
      <c r="C916" s="34" t="s">
        <v>577</v>
      </c>
      <c r="D916" s="66" t="s">
        <v>1212</v>
      </c>
      <c r="E916" s="66" t="str">
        <f>CONCATENATE(Tabela132[[#This Row],[TRAMITE_SETOR]],"_Atualiz")</f>
        <v>CPL_Atualiz</v>
      </c>
      <c r="F916" s="35" t="s">
        <v>914</v>
      </c>
      <c r="G916" s="35"/>
      <c r="H916" s="36">
        <v>42590.642361111109</v>
      </c>
      <c r="I916" s="36">
        <v>42618.584722222222</v>
      </c>
      <c r="J916" s="1" t="s">
        <v>181</v>
      </c>
      <c r="K916" s="37">
        <f t="shared" si="28"/>
        <v>27.942361111112405</v>
      </c>
      <c r="L916" s="38">
        <f t="shared" si="29"/>
        <v>27.942361111112405</v>
      </c>
      <c r="M916" s="166">
        <f>NETWORKDAYS.INTL(DATE(YEAR(H916),MONTH(I916),DAY(H916)),DATE(YEAR(I916),MONTH(I916),DAY(I916)),1,LISTAFERIADOS!$B$2:$B$194)</f>
        <v>-2</v>
      </c>
      <c r="N916" s="170" t="str">
        <f>CONCATENATE(HOUR(Tabela132[[#This Row],[DATA INICIO]]),":",MINUTE(Tabela132[[#This Row],[DATA INICIO]]))</f>
        <v>15:25</v>
      </c>
      <c r="P916"/>
    </row>
    <row r="917" spans="1:16" ht="25.5" customHeight="1" x14ac:dyDescent="0.25">
      <c r="A917" s="6" t="s">
        <v>278</v>
      </c>
      <c r="B917" s="33" t="s">
        <v>602</v>
      </c>
      <c r="C917" s="34" t="s">
        <v>577</v>
      </c>
      <c r="D917" s="66" t="s">
        <v>1213</v>
      </c>
      <c r="E917" s="66" t="str">
        <f>CONCATENATE(Tabela132[[#This Row],[TRAMITE_SETOR]],"_Atualiz")</f>
        <v>ASSDG_Atualiz</v>
      </c>
      <c r="F917" s="35" t="s">
        <v>915</v>
      </c>
      <c r="G917" s="35"/>
      <c r="H917" s="36">
        <v>42618.584722222222</v>
      </c>
      <c r="I917" s="36">
        <v>42622.590277777781</v>
      </c>
      <c r="J917" s="1" t="s">
        <v>17</v>
      </c>
      <c r="K917" s="37">
        <f t="shared" si="28"/>
        <v>4.0055555555591127</v>
      </c>
      <c r="L917" s="38">
        <f t="shared" si="29"/>
        <v>4.0055555555591127</v>
      </c>
      <c r="M917" s="166">
        <f>NETWORKDAYS.INTL(DATE(YEAR(H917),MONTH(I917),DAY(H917)),DATE(YEAR(I917),MONTH(I917),DAY(I917)),1,LISTAFERIADOS!$B$2:$B$194)</f>
        <v>3</v>
      </c>
      <c r="N917" s="170" t="str">
        <f>CONCATENATE(HOUR(Tabela132[[#This Row],[DATA INICIO]]),":",MINUTE(Tabela132[[#This Row],[DATA INICIO]]))</f>
        <v>14:2</v>
      </c>
      <c r="P917"/>
    </row>
    <row r="918" spans="1:16" ht="25.5" customHeight="1" x14ac:dyDescent="0.25">
      <c r="A918" s="6" t="s">
        <v>278</v>
      </c>
      <c r="B918" s="33" t="s">
        <v>602</v>
      </c>
      <c r="C918" s="34" t="s">
        <v>577</v>
      </c>
      <c r="D918" s="66" t="s">
        <v>1202</v>
      </c>
      <c r="E918" s="66" t="str">
        <f>CONCATENATE(Tabela132[[#This Row],[TRAMITE_SETOR]],"_Atualiz")</f>
        <v>DG_Atualiz</v>
      </c>
      <c r="F918" s="35" t="s">
        <v>905</v>
      </c>
      <c r="G918" s="35"/>
      <c r="H918" s="36">
        <v>42622.590277777781</v>
      </c>
      <c r="I918" s="36">
        <v>42622.747916666667</v>
      </c>
      <c r="J918" s="1" t="s">
        <v>56</v>
      </c>
      <c r="K918" s="37">
        <f t="shared" si="28"/>
        <v>0.15763888888614019</v>
      </c>
      <c r="L918" s="38">
        <f t="shared" si="29"/>
        <v>0.15763888888614019</v>
      </c>
      <c r="M918" s="166">
        <f>NETWORKDAYS.INTL(DATE(YEAR(H918),MONTH(I918),DAY(H918)),DATE(YEAR(I918),MONTH(I918),DAY(I918)),1,LISTAFERIADOS!$B$2:$B$194)</f>
        <v>1</v>
      </c>
      <c r="N918" s="170" t="str">
        <f>CONCATENATE(HOUR(Tabela132[[#This Row],[DATA INICIO]]),":",MINUTE(Tabela132[[#This Row],[DATA INICIO]]))</f>
        <v>14:10</v>
      </c>
      <c r="P918"/>
    </row>
    <row r="919" spans="1:16" ht="25.5" customHeight="1" x14ac:dyDescent="0.25">
      <c r="A919" s="6" t="s">
        <v>278</v>
      </c>
      <c r="B919" s="33" t="s">
        <v>602</v>
      </c>
      <c r="C919" s="34" t="s">
        <v>577</v>
      </c>
      <c r="D919" s="66" t="s">
        <v>1212</v>
      </c>
      <c r="E919" s="66" t="str">
        <f>CONCATENATE(Tabela132[[#This Row],[TRAMITE_SETOR]],"_Atualiz")</f>
        <v>CPL_Atualiz</v>
      </c>
      <c r="F919" s="35" t="s">
        <v>914</v>
      </c>
      <c r="G919" s="35"/>
      <c r="H919" s="36">
        <v>42622.747916666667</v>
      </c>
      <c r="I919" s="36">
        <v>42628.790277777778</v>
      </c>
      <c r="J919" s="1" t="s">
        <v>225</v>
      </c>
      <c r="K919" s="37">
        <f t="shared" si="28"/>
        <v>6.0423611111109494</v>
      </c>
      <c r="L919" s="38">
        <f t="shared" si="29"/>
        <v>6.0423611111109494</v>
      </c>
      <c r="M919" s="166">
        <f>NETWORKDAYS.INTL(DATE(YEAR(H919),MONTH(I919),DAY(H919)),DATE(YEAR(I919),MONTH(I919),DAY(I919)),1,LISTAFERIADOS!$B$2:$B$194)</f>
        <v>5</v>
      </c>
      <c r="N919" s="170" t="str">
        <f>CONCATENATE(HOUR(Tabela132[[#This Row],[DATA INICIO]]),":",MINUTE(Tabela132[[#This Row],[DATA INICIO]]))</f>
        <v>17:57</v>
      </c>
      <c r="P919"/>
    </row>
    <row r="920" spans="1:16" ht="25.5" customHeight="1" x14ac:dyDescent="0.25">
      <c r="A920" s="6" t="s">
        <v>278</v>
      </c>
      <c r="B920" s="33" t="s">
        <v>602</v>
      </c>
      <c r="C920" s="34" t="s">
        <v>577</v>
      </c>
      <c r="D920" s="66" t="s">
        <v>1213</v>
      </c>
      <c r="E920" s="66" t="str">
        <f>CONCATENATE(Tabela132[[#This Row],[TRAMITE_SETOR]],"_Atualiz")</f>
        <v>ASSDG_Atualiz</v>
      </c>
      <c r="F920" s="35" t="s">
        <v>915</v>
      </c>
      <c r="G920" s="35"/>
      <c r="H920" s="36">
        <v>42628.790277777778</v>
      </c>
      <c r="I920" s="36">
        <v>42632.612500000003</v>
      </c>
      <c r="J920" s="1" t="s">
        <v>598</v>
      </c>
      <c r="K920" s="37">
        <f t="shared" si="28"/>
        <v>3.8222222222248092</v>
      </c>
      <c r="L920" s="38">
        <f t="shared" si="29"/>
        <v>3.8222222222248092</v>
      </c>
      <c r="M920" s="166">
        <f>NETWORKDAYS.INTL(DATE(YEAR(H920),MONTH(I920),DAY(H920)),DATE(YEAR(I920),MONTH(I920),DAY(I920)),1,LISTAFERIADOS!$B$2:$B$194)</f>
        <v>3</v>
      </c>
      <c r="N920" s="170" t="str">
        <f>CONCATENATE(HOUR(Tabela132[[#This Row],[DATA INICIO]]),":",MINUTE(Tabela132[[#This Row],[DATA INICIO]]))</f>
        <v>18:58</v>
      </c>
      <c r="P920"/>
    </row>
    <row r="921" spans="1:16" ht="25.5" customHeight="1" x14ac:dyDescent="0.25">
      <c r="A921" s="6" t="s">
        <v>278</v>
      </c>
      <c r="B921" s="33" t="s">
        <v>602</v>
      </c>
      <c r="C921" s="34" t="s">
        <v>577</v>
      </c>
      <c r="D921" s="66" t="s">
        <v>1202</v>
      </c>
      <c r="E921" s="66" t="str">
        <f>CONCATENATE(Tabela132[[#This Row],[TRAMITE_SETOR]],"_Atualiz")</f>
        <v>DG_Atualiz</v>
      </c>
      <c r="F921" s="35" t="s">
        <v>905</v>
      </c>
      <c r="G921" s="35"/>
      <c r="H921" s="36">
        <v>42632.612500000003</v>
      </c>
      <c r="I921" s="36">
        <v>42632.658333333333</v>
      </c>
      <c r="J921" s="1" t="s">
        <v>56</v>
      </c>
      <c r="K921" s="37">
        <f t="shared" si="28"/>
        <v>4.5833333329937886E-2</v>
      </c>
      <c r="L921" s="38">
        <f t="shared" si="29"/>
        <v>4.5833333329937886E-2</v>
      </c>
      <c r="M921" s="166">
        <f>NETWORKDAYS.INTL(DATE(YEAR(H921),MONTH(I921),DAY(H921)),DATE(YEAR(I921),MONTH(I921),DAY(I921)),1,LISTAFERIADOS!$B$2:$B$194)</f>
        <v>1</v>
      </c>
      <c r="N921" s="170" t="str">
        <f>CONCATENATE(HOUR(Tabela132[[#This Row],[DATA INICIO]]),":",MINUTE(Tabela132[[#This Row],[DATA INICIO]]))</f>
        <v>14:42</v>
      </c>
      <c r="P921"/>
    </row>
    <row r="922" spans="1:16" ht="25.5" customHeight="1" x14ac:dyDescent="0.25">
      <c r="A922" s="6" t="s">
        <v>278</v>
      </c>
      <c r="B922" s="33" t="s">
        <v>602</v>
      </c>
      <c r="C922" s="34" t="s">
        <v>577</v>
      </c>
      <c r="D922" s="66" t="s">
        <v>1254</v>
      </c>
      <c r="E922" s="66" t="str">
        <f>CONCATENATE(Tabela132[[#This Row],[TRAMITE_SETOR]],"_Atualiz")</f>
        <v>SMIN_Atualiz</v>
      </c>
      <c r="F922" s="35" t="s">
        <v>892</v>
      </c>
      <c r="G922" s="90" t="s">
        <v>1105</v>
      </c>
      <c r="H922" s="36">
        <v>42632.658333333333</v>
      </c>
      <c r="I922" s="36">
        <v>42635.538194444445</v>
      </c>
      <c r="J922" s="1" t="s">
        <v>599</v>
      </c>
      <c r="K922" s="37">
        <f t="shared" si="28"/>
        <v>2.8798611111124046</v>
      </c>
      <c r="L922" s="38">
        <f t="shared" si="29"/>
        <v>2.8798611111124046</v>
      </c>
      <c r="M922" s="166">
        <f>NETWORKDAYS.INTL(DATE(YEAR(H922),MONTH(I922),DAY(H922)),DATE(YEAR(I922),MONTH(I922),DAY(I922)),1,LISTAFERIADOS!$B$2:$B$194)</f>
        <v>4</v>
      </c>
      <c r="N922" s="170" t="str">
        <f>CONCATENATE(HOUR(Tabela132[[#This Row],[DATA INICIO]]),":",MINUTE(Tabela132[[#This Row],[DATA INICIO]]))</f>
        <v>15:48</v>
      </c>
      <c r="P922"/>
    </row>
    <row r="923" spans="1:16" ht="25.5" customHeight="1" x14ac:dyDescent="0.25">
      <c r="A923" s="6" t="s">
        <v>278</v>
      </c>
      <c r="B923" s="33" t="s">
        <v>602</v>
      </c>
      <c r="C923" s="34" t="s">
        <v>577</v>
      </c>
      <c r="D923" s="66" t="s">
        <v>1202</v>
      </c>
      <c r="E923" s="66" t="str">
        <f>CONCATENATE(Tabela132[[#This Row],[TRAMITE_SETOR]],"_Atualiz")</f>
        <v>DG_Atualiz</v>
      </c>
      <c r="F923" s="35" t="s">
        <v>905</v>
      </c>
      <c r="G923" s="35"/>
      <c r="H923" s="36">
        <v>42635.538194444445</v>
      </c>
      <c r="I923" s="36">
        <v>42640.660416666666</v>
      </c>
      <c r="J923" s="1" t="s">
        <v>600</v>
      </c>
      <c r="K923" s="37">
        <f t="shared" si="28"/>
        <v>5.1222222222204437</v>
      </c>
      <c r="L923" s="38">
        <f t="shared" si="29"/>
        <v>5.1222222222204437</v>
      </c>
      <c r="M923" s="166">
        <f>NETWORKDAYS.INTL(DATE(YEAR(H923),MONTH(I923),DAY(H923)),DATE(YEAR(I923),MONTH(I923),DAY(I923)),1,LISTAFERIADOS!$B$2:$B$194)</f>
        <v>4</v>
      </c>
      <c r="N923" s="170" t="str">
        <f>CONCATENATE(HOUR(Tabela132[[#This Row],[DATA INICIO]]),":",MINUTE(Tabela132[[#This Row],[DATA INICIO]]))</f>
        <v>12:55</v>
      </c>
      <c r="P923"/>
    </row>
    <row r="924" spans="1:16" ht="25.5" customHeight="1" x14ac:dyDescent="0.25">
      <c r="A924" s="6" t="s">
        <v>278</v>
      </c>
      <c r="B924" s="33" t="s">
        <v>602</v>
      </c>
      <c r="C924" s="34" t="s">
        <v>577</v>
      </c>
      <c r="D924" s="66" t="s">
        <v>1212</v>
      </c>
      <c r="E924" s="66" t="str">
        <f>CONCATENATE(Tabela132[[#This Row],[TRAMITE_SETOR]],"_Atualiz")</f>
        <v>CPL_Atualiz</v>
      </c>
      <c r="F924" s="35" t="s">
        <v>914</v>
      </c>
      <c r="G924" s="35"/>
      <c r="H924" s="36">
        <v>42640.660416666666</v>
      </c>
      <c r="I924" s="36">
        <v>42641.525000000001</v>
      </c>
      <c r="J924" s="1" t="s">
        <v>601</v>
      </c>
      <c r="K924" s="37">
        <f t="shared" si="28"/>
        <v>0.86458333333575865</v>
      </c>
      <c r="L924" s="38">
        <f t="shared" si="29"/>
        <v>0.86458333333575865</v>
      </c>
      <c r="M924" s="166">
        <f>NETWORKDAYS.INTL(DATE(YEAR(H924),MONTH(I924),DAY(H924)),DATE(YEAR(I924),MONTH(I924),DAY(I924)),1,LISTAFERIADOS!$B$2:$B$194)</f>
        <v>2</v>
      </c>
      <c r="N924" s="170" t="str">
        <f>CONCATENATE(HOUR(Tabela132[[#This Row],[DATA INICIO]]),":",MINUTE(Tabela132[[#This Row],[DATA INICIO]]))</f>
        <v>15:51</v>
      </c>
      <c r="P924"/>
    </row>
    <row r="925" spans="1:16" ht="25.5" customHeight="1" x14ac:dyDescent="0.25">
      <c r="A925" s="6" t="s">
        <v>278</v>
      </c>
      <c r="B925" s="33" t="s">
        <v>629</v>
      </c>
      <c r="C925" s="1" t="s">
        <v>270</v>
      </c>
      <c r="D925" s="67" t="s">
        <v>1245</v>
      </c>
      <c r="E925" s="66" t="str">
        <f>CONCATENATE(Tabela132[[#This Row],[TRAMITE_SETOR]],"_Atualiz")</f>
        <v>SMIC_Atualiz</v>
      </c>
      <c r="F925" s="35" t="s">
        <v>891</v>
      </c>
      <c r="G925" s="90" t="s">
        <v>1105</v>
      </c>
      <c r="H925" s="36">
        <v>41207.720138888886</v>
      </c>
      <c r="I925" s="36">
        <v>41208.720138888886</v>
      </c>
      <c r="J925" s="1" t="s">
        <v>7</v>
      </c>
      <c r="K925" s="37">
        <f t="shared" si="28"/>
        <v>1</v>
      </c>
      <c r="L925" s="38">
        <f t="shared" si="29"/>
        <v>1</v>
      </c>
      <c r="M925" s="166">
        <f>NETWORKDAYS.INTL(DATE(YEAR(H925),MONTH(I925),DAY(H925)),DATE(YEAR(I925),MONTH(I925),DAY(I925)),1,LISTAFERIADOS!$B$2:$B$194)</f>
        <v>2</v>
      </c>
      <c r="N925" s="170" t="str">
        <f>CONCATENATE(HOUR(Tabela132[[#This Row],[DATA INICIO]]),":",MINUTE(Tabela132[[#This Row],[DATA INICIO]]))</f>
        <v>17:17</v>
      </c>
      <c r="P925"/>
    </row>
    <row r="926" spans="1:16" ht="25.5" customHeight="1" x14ac:dyDescent="0.25">
      <c r="A926" s="6" t="s">
        <v>278</v>
      </c>
      <c r="B926" s="33" t="s">
        <v>629</v>
      </c>
      <c r="C926" s="1" t="s">
        <v>270</v>
      </c>
      <c r="D926" s="67" t="s">
        <v>1204</v>
      </c>
      <c r="E926" s="66" t="str">
        <f>CONCATENATE(Tabela132[[#This Row],[TRAMITE_SETOR]],"_Atualiz")</f>
        <v>CIP_Atualiz</v>
      </c>
      <c r="F926" s="35" t="s">
        <v>884</v>
      </c>
      <c r="G926" s="90" t="s">
        <v>1105</v>
      </c>
      <c r="H926" s="36">
        <v>41208.720138888886</v>
      </c>
      <c r="I926" s="36">
        <v>41210.49722222222</v>
      </c>
      <c r="J926" s="1" t="s">
        <v>12</v>
      </c>
      <c r="K926" s="37">
        <f t="shared" si="28"/>
        <v>1.7770833333343035</v>
      </c>
      <c r="L926" s="38">
        <f t="shared" si="29"/>
        <v>1.7770833333343035</v>
      </c>
      <c r="M926" s="166">
        <f>NETWORKDAYS.INTL(DATE(YEAR(H926),MONTH(I926),DAY(H926)),DATE(YEAR(I926),MONTH(I926),DAY(I926)),1,LISTAFERIADOS!$B$2:$B$194)</f>
        <v>1</v>
      </c>
      <c r="N926" s="170" t="str">
        <f>CONCATENATE(HOUR(Tabela132[[#This Row],[DATA INICIO]]),":",MINUTE(Tabela132[[#This Row],[DATA INICIO]]))</f>
        <v>17:17</v>
      </c>
      <c r="P926"/>
    </row>
    <row r="927" spans="1:16" ht="25.5" customHeight="1" x14ac:dyDescent="0.25">
      <c r="A927" s="6" t="s">
        <v>278</v>
      </c>
      <c r="B927" s="33" t="s">
        <v>629</v>
      </c>
      <c r="C927" s="1" t="s">
        <v>270</v>
      </c>
      <c r="D927" s="67" t="s">
        <v>1205</v>
      </c>
      <c r="E927" s="66" t="str">
        <f>CONCATENATE(Tabela132[[#This Row],[TRAMITE_SETOR]],"_Atualiz")</f>
        <v>SECADM_Atualiz</v>
      </c>
      <c r="F927" s="35" t="s">
        <v>907</v>
      </c>
      <c r="G927" s="35"/>
      <c r="H927" s="36">
        <v>41210.49722222222</v>
      </c>
      <c r="I927" s="36">
        <v>41211.63958333333</v>
      </c>
      <c r="J927" s="1" t="s">
        <v>603</v>
      </c>
      <c r="K927" s="37">
        <f t="shared" si="28"/>
        <v>1.1423611111094942</v>
      </c>
      <c r="L927" s="38">
        <f t="shared" si="29"/>
        <v>1.1423611111094942</v>
      </c>
      <c r="M927" s="166">
        <f>NETWORKDAYS.INTL(DATE(YEAR(H927),MONTH(I927),DAY(H927)),DATE(YEAR(I927),MONTH(I927),DAY(I927)),1,LISTAFERIADOS!$B$2:$B$194)</f>
        <v>1</v>
      </c>
      <c r="N927" s="170" t="str">
        <f>CONCATENATE(HOUR(Tabela132[[#This Row],[DATA INICIO]]),":",MINUTE(Tabela132[[#This Row],[DATA INICIO]]))</f>
        <v>11:56</v>
      </c>
      <c r="P927"/>
    </row>
    <row r="928" spans="1:16" ht="25.5" customHeight="1" x14ac:dyDescent="0.25">
      <c r="A928" s="6" t="s">
        <v>278</v>
      </c>
      <c r="B928" s="33" t="s">
        <v>629</v>
      </c>
      <c r="C928" s="1" t="s">
        <v>270</v>
      </c>
      <c r="D928" s="67" t="s">
        <v>1241</v>
      </c>
      <c r="E928" s="66" t="str">
        <f>CONCATENATE(Tabela132[[#This Row],[TRAMITE_SETOR]],"_Atualiz")</f>
        <v>CEPCST_Atualiz</v>
      </c>
      <c r="F928" s="35" t="s">
        <v>932</v>
      </c>
      <c r="G928" s="35"/>
      <c r="H928" s="36">
        <v>41211.63958333333</v>
      </c>
      <c r="I928" s="36">
        <v>41220.74722222222</v>
      </c>
      <c r="J928" s="1" t="s">
        <v>604</v>
      </c>
      <c r="K928" s="37">
        <f t="shared" si="28"/>
        <v>9.1076388888905058</v>
      </c>
      <c r="L928" s="38">
        <f t="shared" si="29"/>
        <v>9.1076388888905058</v>
      </c>
      <c r="M928" s="166">
        <f>NETWORKDAYS.INTL(DATE(YEAR(H928),MONTH(I928),DAY(H928)),DATE(YEAR(I928),MONTH(I928),DAY(I928)),1,LISTAFERIADOS!$B$2:$B$194)</f>
        <v>-16</v>
      </c>
      <c r="N928" s="170" t="str">
        <f>CONCATENATE(HOUR(Tabela132[[#This Row],[DATA INICIO]]),":",MINUTE(Tabela132[[#This Row],[DATA INICIO]]))</f>
        <v>15:21</v>
      </c>
      <c r="P928"/>
    </row>
    <row r="929" spans="1:16" ht="25.5" customHeight="1" x14ac:dyDescent="0.25">
      <c r="A929" s="6" t="s">
        <v>278</v>
      </c>
      <c r="B929" s="33" t="s">
        <v>629</v>
      </c>
      <c r="C929" s="1" t="s">
        <v>270</v>
      </c>
      <c r="D929" s="67" t="s">
        <v>1205</v>
      </c>
      <c r="E929" s="66" t="str">
        <f>CONCATENATE(Tabela132[[#This Row],[TRAMITE_SETOR]],"_Atualiz")</f>
        <v>SECADM_Atualiz</v>
      </c>
      <c r="F929" s="35" t="s">
        <v>907</v>
      </c>
      <c r="G929" s="35"/>
      <c r="H929" s="36">
        <v>41220.74722222222</v>
      </c>
      <c r="I929" s="36">
        <v>41221.831250000003</v>
      </c>
      <c r="J929" s="1" t="s">
        <v>605</v>
      </c>
      <c r="K929" s="37">
        <f t="shared" si="28"/>
        <v>1.0840277777824667</v>
      </c>
      <c r="L929" s="38">
        <f t="shared" si="29"/>
        <v>1.0840277777824667</v>
      </c>
      <c r="M929" s="166">
        <f>NETWORKDAYS.INTL(DATE(YEAR(H929),MONTH(I929),DAY(H929)),DATE(YEAR(I929),MONTH(I929),DAY(I929)),1,LISTAFERIADOS!$B$2:$B$194)</f>
        <v>2</v>
      </c>
      <c r="N929" s="170" t="str">
        <f>CONCATENATE(HOUR(Tabela132[[#This Row],[DATA INICIO]]),":",MINUTE(Tabela132[[#This Row],[DATA INICIO]]))</f>
        <v>17:56</v>
      </c>
      <c r="P929"/>
    </row>
    <row r="930" spans="1:16" ht="25.5" customHeight="1" x14ac:dyDescent="0.25">
      <c r="A930" s="6" t="s">
        <v>278</v>
      </c>
      <c r="B930" s="33" t="s">
        <v>629</v>
      </c>
      <c r="C930" s="1" t="s">
        <v>270</v>
      </c>
      <c r="D930" s="67" t="s">
        <v>1209</v>
      </c>
      <c r="E930" s="66" t="str">
        <f>CONCATENATE(Tabela132[[#This Row],[TRAMITE_SETOR]],"_Atualiz")</f>
        <v>CLC_Atualiz</v>
      </c>
      <c r="F930" s="35" t="s">
        <v>911</v>
      </c>
      <c r="G930" s="35"/>
      <c r="H930" s="36">
        <v>41221.831250000003</v>
      </c>
      <c r="I930" s="36">
        <v>41227.629861111112</v>
      </c>
      <c r="J930" s="1" t="s">
        <v>413</v>
      </c>
      <c r="K930" s="37">
        <f t="shared" si="28"/>
        <v>5.7986111111094942</v>
      </c>
      <c r="L930" s="38">
        <f t="shared" si="29"/>
        <v>5.7986111111094942</v>
      </c>
      <c r="M930" s="166">
        <f>NETWORKDAYS.INTL(DATE(YEAR(H930),MONTH(I930),DAY(H930)),DATE(YEAR(I930),MONTH(I930),DAY(I930)),1,LISTAFERIADOS!$B$2:$B$194)</f>
        <v>5</v>
      </c>
      <c r="N930" s="170" t="str">
        <f>CONCATENATE(HOUR(Tabela132[[#This Row],[DATA INICIO]]),":",MINUTE(Tabela132[[#This Row],[DATA INICIO]]))</f>
        <v>19:57</v>
      </c>
      <c r="P930"/>
    </row>
    <row r="931" spans="1:16" ht="25.5" customHeight="1" x14ac:dyDescent="0.25">
      <c r="A931" s="6" t="s">
        <v>278</v>
      </c>
      <c r="B931" s="33" t="s">
        <v>629</v>
      </c>
      <c r="C931" s="1" t="s">
        <v>270</v>
      </c>
      <c r="D931" s="67" t="s">
        <v>1210</v>
      </c>
      <c r="E931" s="66" t="str">
        <f>CONCATENATE(Tabela132[[#This Row],[TRAMITE_SETOR]],"_Atualiz")</f>
        <v>SC_Atualiz</v>
      </c>
      <c r="F931" s="35" t="s">
        <v>912</v>
      </c>
      <c r="G931" s="35"/>
      <c r="H931" s="36">
        <v>41227.629861111112</v>
      </c>
      <c r="I931" s="36">
        <v>41234.779166666667</v>
      </c>
      <c r="J931" s="1" t="s">
        <v>606</v>
      </c>
      <c r="K931" s="37">
        <f t="shared" si="28"/>
        <v>7.1493055555547471</v>
      </c>
      <c r="L931" s="38">
        <f t="shared" si="29"/>
        <v>7.1493055555547471</v>
      </c>
      <c r="M931" s="166">
        <f>NETWORKDAYS.INTL(DATE(YEAR(H931),MONTH(I931),DAY(H931)),DATE(YEAR(I931),MONTH(I931),DAY(I931)),1,LISTAFERIADOS!$B$2:$B$194)</f>
        <v>5</v>
      </c>
      <c r="N931" s="170" t="str">
        <f>CONCATENATE(HOUR(Tabela132[[#This Row],[DATA INICIO]]),":",MINUTE(Tabela132[[#This Row],[DATA INICIO]]))</f>
        <v>15:7</v>
      </c>
      <c r="P931"/>
    </row>
    <row r="932" spans="1:16" ht="25.5" customHeight="1" x14ac:dyDescent="0.25">
      <c r="A932" s="6" t="s">
        <v>278</v>
      </c>
      <c r="B932" s="33" t="s">
        <v>629</v>
      </c>
      <c r="C932" s="1" t="s">
        <v>270</v>
      </c>
      <c r="D932" s="67" t="s">
        <v>1209</v>
      </c>
      <c r="E932" s="66" t="str">
        <f>CONCATENATE(Tabela132[[#This Row],[TRAMITE_SETOR]],"_Atualiz")</f>
        <v>CLC_Atualiz</v>
      </c>
      <c r="F932" s="35" t="s">
        <v>911</v>
      </c>
      <c r="G932" s="35"/>
      <c r="H932" s="36">
        <v>41234.779166666667</v>
      </c>
      <c r="I932" s="36">
        <v>41234.822222222225</v>
      </c>
      <c r="J932" s="1" t="s">
        <v>607</v>
      </c>
      <c r="K932" s="37">
        <f t="shared" si="28"/>
        <v>4.3055555557657499E-2</v>
      </c>
      <c r="L932" s="38">
        <f t="shared" si="29"/>
        <v>4.3055555557657499E-2</v>
      </c>
      <c r="M932" s="166">
        <f>NETWORKDAYS.INTL(DATE(YEAR(H932),MONTH(I932),DAY(H932)),DATE(YEAR(I932),MONTH(I932),DAY(I932)),1,LISTAFERIADOS!$B$2:$B$194)</f>
        <v>1</v>
      </c>
      <c r="N932" s="170" t="str">
        <f>CONCATENATE(HOUR(Tabela132[[#This Row],[DATA INICIO]]),":",MINUTE(Tabela132[[#This Row],[DATA INICIO]]))</f>
        <v>18:42</v>
      </c>
      <c r="P932"/>
    </row>
    <row r="933" spans="1:16" ht="25.5" customHeight="1" x14ac:dyDescent="0.25">
      <c r="A933" s="6" t="s">
        <v>278</v>
      </c>
      <c r="B933" s="33" t="s">
        <v>629</v>
      </c>
      <c r="C933" s="1" t="s">
        <v>270</v>
      </c>
      <c r="D933" s="67" t="s">
        <v>1207</v>
      </c>
      <c r="E933" s="66" t="str">
        <f>CONCATENATE(Tabela132[[#This Row],[TRAMITE_SETOR]],"_Atualiz")</f>
        <v>CO_Atualiz</v>
      </c>
      <c r="F933" s="35" t="s">
        <v>909</v>
      </c>
      <c r="G933" s="35"/>
      <c r="H933" s="36">
        <v>41234.822222222225</v>
      </c>
      <c r="I933" s="36">
        <v>41235.52847222222</v>
      </c>
      <c r="J933" s="1" t="s">
        <v>284</v>
      </c>
      <c r="K933" s="37">
        <f t="shared" si="28"/>
        <v>0.70624999999563443</v>
      </c>
      <c r="L933" s="38">
        <f t="shared" si="29"/>
        <v>0.70624999999563443</v>
      </c>
      <c r="M933" s="166">
        <f>NETWORKDAYS.INTL(DATE(YEAR(H933),MONTH(I933),DAY(H933)),DATE(YEAR(I933),MONTH(I933),DAY(I933)),1,LISTAFERIADOS!$B$2:$B$194)</f>
        <v>2</v>
      </c>
      <c r="N933" s="170" t="str">
        <f>CONCATENATE(HOUR(Tabela132[[#This Row],[DATA INICIO]]),":",MINUTE(Tabela132[[#This Row],[DATA INICIO]]))</f>
        <v>19:44</v>
      </c>
      <c r="P933"/>
    </row>
    <row r="934" spans="1:16" ht="25.5" customHeight="1" x14ac:dyDescent="0.25">
      <c r="A934" s="6" t="s">
        <v>278</v>
      </c>
      <c r="B934" s="33" t="s">
        <v>629</v>
      </c>
      <c r="C934" s="1" t="s">
        <v>270</v>
      </c>
      <c r="D934" s="67" t="s">
        <v>1206</v>
      </c>
      <c r="E934" s="66" t="str">
        <f>CONCATENATE(Tabela132[[#This Row],[TRAMITE_SETOR]],"_Atualiz")</f>
        <v>SPO_Atualiz</v>
      </c>
      <c r="F934" s="35" t="s">
        <v>908</v>
      </c>
      <c r="G934" s="35"/>
      <c r="H934" s="36">
        <v>41235.52847222222</v>
      </c>
      <c r="I934" s="36">
        <v>41236.646527777775</v>
      </c>
      <c r="J934" s="1" t="s">
        <v>608</v>
      </c>
      <c r="K934" s="37">
        <f t="shared" si="28"/>
        <v>1.1180555555547471</v>
      </c>
      <c r="L934" s="38">
        <f t="shared" si="29"/>
        <v>1.1180555555547471</v>
      </c>
      <c r="M934" s="166">
        <f>NETWORKDAYS.INTL(DATE(YEAR(H934),MONTH(I934),DAY(H934)),DATE(YEAR(I934),MONTH(I934),DAY(I934)),1,LISTAFERIADOS!$B$2:$B$194)</f>
        <v>2</v>
      </c>
      <c r="N934" s="170" t="str">
        <f>CONCATENATE(HOUR(Tabela132[[#This Row],[DATA INICIO]]),":",MINUTE(Tabela132[[#This Row],[DATA INICIO]]))</f>
        <v>12:41</v>
      </c>
      <c r="P934"/>
    </row>
    <row r="935" spans="1:16" ht="25.5" customHeight="1" x14ac:dyDescent="0.25">
      <c r="A935" s="6" t="s">
        <v>278</v>
      </c>
      <c r="B935" s="33" t="s">
        <v>629</v>
      </c>
      <c r="C935" s="1" t="s">
        <v>270</v>
      </c>
      <c r="D935" s="67" t="s">
        <v>1207</v>
      </c>
      <c r="E935" s="66" t="str">
        <f>CONCATENATE(Tabela132[[#This Row],[TRAMITE_SETOR]],"_Atualiz")</f>
        <v>CO_Atualiz</v>
      </c>
      <c r="F935" s="35" t="s">
        <v>909</v>
      </c>
      <c r="G935" s="35"/>
      <c r="H935" s="36">
        <v>41236.646527777775</v>
      </c>
      <c r="I935" s="36">
        <v>41236.660416666666</v>
      </c>
      <c r="J935" s="1" t="s">
        <v>27</v>
      </c>
      <c r="K935" s="37">
        <f t="shared" si="28"/>
        <v>1.3888888890505768E-2</v>
      </c>
      <c r="L935" s="38">
        <f t="shared" si="29"/>
        <v>1.3888888890505768E-2</v>
      </c>
      <c r="M935" s="166">
        <f>NETWORKDAYS.INTL(DATE(YEAR(H935),MONTH(I935),DAY(H935)),DATE(YEAR(I935),MONTH(I935),DAY(I935)),1,LISTAFERIADOS!$B$2:$B$194)</f>
        <v>1</v>
      </c>
      <c r="N935" s="170" t="str">
        <f>CONCATENATE(HOUR(Tabela132[[#This Row],[DATA INICIO]]),":",MINUTE(Tabela132[[#This Row],[DATA INICIO]]))</f>
        <v>15:31</v>
      </c>
      <c r="P935"/>
    </row>
    <row r="936" spans="1:16" ht="25.5" customHeight="1" x14ac:dyDescent="0.25">
      <c r="A936" s="6" t="s">
        <v>278</v>
      </c>
      <c r="B936" s="33" t="s">
        <v>629</v>
      </c>
      <c r="C936" s="1" t="s">
        <v>270</v>
      </c>
      <c r="D936" s="67" t="s">
        <v>1208</v>
      </c>
      <c r="E936" s="66" t="str">
        <f>CONCATENATE(Tabela132[[#This Row],[TRAMITE_SETOR]],"_Atualiz")</f>
        <v>SECOFC_Atualiz</v>
      </c>
      <c r="F936" s="35" t="s">
        <v>910</v>
      </c>
      <c r="G936" s="35"/>
      <c r="H936" s="36">
        <v>41236.660416666666</v>
      </c>
      <c r="I936" s="36">
        <v>41236.813194444447</v>
      </c>
      <c r="J936" s="1" t="s">
        <v>609</v>
      </c>
      <c r="K936" s="37">
        <f t="shared" si="28"/>
        <v>0.15277777778101154</v>
      </c>
      <c r="L936" s="38">
        <f t="shared" si="29"/>
        <v>0.15277777778101154</v>
      </c>
      <c r="M936" s="166">
        <f>NETWORKDAYS.INTL(DATE(YEAR(H936),MONTH(I936),DAY(H936)),DATE(YEAR(I936),MONTH(I936),DAY(I936)),1,LISTAFERIADOS!$B$2:$B$194)</f>
        <v>1</v>
      </c>
      <c r="N936" s="170" t="str">
        <f>CONCATENATE(HOUR(Tabela132[[#This Row],[DATA INICIO]]),":",MINUTE(Tabela132[[#This Row],[DATA INICIO]]))</f>
        <v>15:51</v>
      </c>
      <c r="P936"/>
    </row>
    <row r="937" spans="1:16" ht="25.5" customHeight="1" x14ac:dyDescent="0.25">
      <c r="A937" s="6" t="s">
        <v>278</v>
      </c>
      <c r="B937" s="33" t="s">
        <v>629</v>
      </c>
      <c r="C937" s="1" t="s">
        <v>270</v>
      </c>
      <c r="D937" s="67" t="s">
        <v>1209</v>
      </c>
      <c r="E937" s="66" t="str">
        <f>CONCATENATE(Tabela132[[#This Row],[TRAMITE_SETOR]],"_Atualiz")</f>
        <v>CLC_Atualiz</v>
      </c>
      <c r="F937" s="35" t="s">
        <v>911</v>
      </c>
      <c r="G937" s="35"/>
      <c r="H937" s="36">
        <v>41236.813194444447</v>
      </c>
      <c r="I937" s="36">
        <v>41239.539583333331</v>
      </c>
      <c r="J937" s="1" t="s">
        <v>19</v>
      </c>
      <c r="K937" s="37">
        <f t="shared" si="28"/>
        <v>2.726388888884685</v>
      </c>
      <c r="L937" s="38">
        <f t="shared" si="29"/>
        <v>2.726388888884685</v>
      </c>
      <c r="M937" s="166">
        <f>NETWORKDAYS.INTL(DATE(YEAR(H937),MONTH(I937),DAY(H937)),DATE(YEAR(I937),MONTH(I937),DAY(I937)),1,LISTAFERIADOS!$B$2:$B$194)</f>
        <v>2</v>
      </c>
      <c r="N937" s="170" t="str">
        <f>CONCATENATE(HOUR(Tabela132[[#This Row],[DATA INICIO]]),":",MINUTE(Tabela132[[#This Row],[DATA INICIO]]))</f>
        <v>19:31</v>
      </c>
      <c r="P937"/>
    </row>
    <row r="938" spans="1:16" ht="25.5" customHeight="1" x14ac:dyDescent="0.25">
      <c r="A938" s="6" t="s">
        <v>278</v>
      </c>
      <c r="B938" s="33" t="s">
        <v>629</v>
      </c>
      <c r="C938" s="1" t="s">
        <v>270</v>
      </c>
      <c r="D938" s="67" t="s">
        <v>1210</v>
      </c>
      <c r="E938" s="66" t="str">
        <f>CONCATENATE(Tabela132[[#This Row],[TRAMITE_SETOR]],"_Atualiz")</f>
        <v>SC_Atualiz</v>
      </c>
      <c r="F938" s="35" t="s">
        <v>912</v>
      </c>
      <c r="G938" s="35"/>
      <c r="H938" s="36">
        <v>41239.539583333331</v>
      </c>
      <c r="I938" s="36">
        <v>41242.744444444441</v>
      </c>
      <c r="J938" s="1" t="s">
        <v>610</v>
      </c>
      <c r="K938" s="37">
        <f t="shared" si="28"/>
        <v>3.2048611111094942</v>
      </c>
      <c r="L938" s="38">
        <f t="shared" si="29"/>
        <v>3.2048611111094942</v>
      </c>
      <c r="M938" s="166">
        <f>NETWORKDAYS.INTL(DATE(YEAR(H938),MONTH(I938),DAY(H938)),DATE(YEAR(I938),MONTH(I938),DAY(I938)),1,LISTAFERIADOS!$B$2:$B$194)</f>
        <v>4</v>
      </c>
      <c r="N938" s="170" t="str">
        <f>CONCATENATE(HOUR(Tabela132[[#This Row],[DATA INICIO]]),":",MINUTE(Tabela132[[#This Row],[DATA INICIO]]))</f>
        <v>12:57</v>
      </c>
      <c r="P938"/>
    </row>
    <row r="939" spans="1:16" ht="25.5" customHeight="1" x14ac:dyDescent="0.25">
      <c r="A939" s="6" t="s">
        <v>278</v>
      </c>
      <c r="B939" s="33" t="s">
        <v>629</v>
      </c>
      <c r="C939" s="1" t="s">
        <v>270</v>
      </c>
      <c r="D939" s="67" t="s">
        <v>1209</v>
      </c>
      <c r="E939" s="66" t="str">
        <f>CONCATENATE(Tabela132[[#This Row],[TRAMITE_SETOR]],"_Atualiz")</f>
        <v>CLC_Atualiz</v>
      </c>
      <c r="F939" s="35" t="s">
        <v>911</v>
      </c>
      <c r="G939" s="35"/>
      <c r="H939" s="36">
        <v>41242.744444444441</v>
      </c>
      <c r="I939" s="36">
        <v>41242.802083333336</v>
      </c>
      <c r="J939" s="1" t="s">
        <v>611</v>
      </c>
      <c r="K939" s="37">
        <f t="shared" si="28"/>
        <v>5.7638888894871343E-2</v>
      </c>
      <c r="L939" s="38">
        <f t="shared" si="29"/>
        <v>5.7638888894871343E-2</v>
      </c>
      <c r="M939" s="166">
        <f>NETWORKDAYS.INTL(DATE(YEAR(H939),MONTH(I939),DAY(H939)),DATE(YEAR(I939),MONTH(I939),DAY(I939)),1,LISTAFERIADOS!$B$2:$B$194)</f>
        <v>1</v>
      </c>
      <c r="N939" s="170" t="str">
        <f>CONCATENATE(HOUR(Tabela132[[#This Row],[DATA INICIO]]),":",MINUTE(Tabela132[[#This Row],[DATA INICIO]]))</f>
        <v>17:52</v>
      </c>
      <c r="P939"/>
    </row>
    <row r="940" spans="1:16" ht="25.5" customHeight="1" x14ac:dyDescent="0.25">
      <c r="A940" s="6" t="s">
        <v>278</v>
      </c>
      <c r="B940" s="33" t="s">
        <v>629</v>
      </c>
      <c r="C940" s="1" t="s">
        <v>270</v>
      </c>
      <c r="D940" s="67" t="s">
        <v>1205</v>
      </c>
      <c r="E940" s="66" t="str">
        <f>CONCATENATE(Tabela132[[#This Row],[TRAMITE_SETOR]],"_Atualiz")</f>
        <v>SECADM_Atualiz</v>
      </c>
      <c r="F940" s="35" t="s">
        <v>907</v>
      </c>
      <c r="G940" s="35"/>
      <c r="H940" s="36">
        <v>41242.802083333336</v>
      </c>
      <c r="I940" s="36">
        <v>41245.598611111112</v>
      </c>
      <c r="J940" s="1" t="s">
        <v>612</v>
      </c>
      <c r="K940" s="37">
        <f t="shared" si="28"/>
        <v>2.796527777776646</v>
      </c>
      <c r="L940" s="38">
        <f t="shared" si="29"/>
        <v>2.796527777776646</v>
      </c>
      <c r="M940" s="166">
        <f>NETWORKDAYS.INTL(DATE(YEAR(H940),MONTH(I940),DAY(H940)),DATE(YEAR(I940),MONTH(I940),DAY(I940)),1,LISTAFERIADOS!$B$2:$B$194)</f>
        <v>-12</v>
      </c>
      <c r="N940" s="170" t="str">
        <f>CONCATENATE(HOUR(Tabela132[[#This Row],[DATA INICIO]]),":",MINUTE(Tabela132[[#This Row],[DATA INICIO]]))</f>
        <v>19:15</v>
      </c>
      <c r="P940"/>
    </row>
    <row r="941" spans="1:16" ht="25.5" customHeight="1" x14ac:dyDescent="0.25">
      <c r="A941" s="6" t="s">
        <v>278</v>
      </c>
      <c r="B941" s="33" t="s">
        <v>629</v>
      </c>
      <c r="C941" s="1" t="s">
        <v>270</v>
      </c>
      <c r="D941" s="67" t="s">
        <v>1202</v>
      </c>
      <c r="E941" s="66" t="str">
        <f>CONCATENATE(Tabela132[[#This Row],[TRAMITE_SETOR]],"_Atualiz")</f>
        <v>DG_Atualiz</v>
      </c>
      <c r="F941" s="35" t="s">
        <v>905</v>
      </c>
      <c r="G941" s="35"/>
      <c r="H941" s="36">
        <v>41245.598611111112</v>
      </c>
      <c r="I941" s="36">
        <v>41246.853472222225</v>
      </c>
      <c r="J941" s="1" t="s">
        <v>613</v>
      </c>
      <c r="K941" s="37">
        <f t="shared" si="28"/>
        <v>1.2548611111124046</v>
      </c>
      <c r="L941" s="38">
        <f t="shared" si="29"/>
        <v>1.2548611111124046</v>
      </c>
      <c r="M941" s="166">
        <f>NETWORKDAYS.INTL(DATE(YEAR(H941),MONTH(I941),DAY(H941)),DATE(YEAR(I941),MONTH(I941),DAY(I941)),1,LISTAFERIADOS!$B$2:$B$194)</f>
        <v>1</v>
      </c>
      <c r="N941" s="170" t="str">
        <f>CONCATENATE(HOUR(Tabela132[[#This Row],[DATA INICIO]]),":",MINUTE(Tabela132[[#This Row],[DATA INICIO]]))</f>
        <v>14:22</v>
      </c>
      <c r="P941"/>
    </row>
    <row r="942" spans="1:16" ht="25.5" customHeight="1" x14ac:dyDescent="0.25">
      <c r="A942" s="6" t="s">
        <v>278</v>
      </c>
      <c r="B942" s="33" t="s">
        <v>629</v>
      </c>
      <c r="C942" s="1" t="s">
        <v>270</v>
      </c>
      <c r="D942" s="67" t="s">
        <v>1230</v>
      </c>
      <c r="E942" s="66" t="str">
        <f>CONCATENATE(Tabela132[[#This Row],[TRAMITE_SETOR]],"_Atualiz")</f>
        <v>SLIC_Atualiz</v>
      </c>
      <c r="F942" s="35" t="s">
        <v>927</v>
      </c>
      <c r="G942" s="35"/>
      <c r="H942" s="36">
        <v>41246.853472222225</v>
      </c>
      <c r="I942" s="36">
        <v>41249.54791666667</v>
      </c>
      <c r="J942" s="1" t="s">
        <v>288</v>
      </c>
      <c r="K942" s="37">
        <f t="shared" si="28"/>
        <v>2.6944444444452529</v>
      </c>
      <c r="L942" s="38">
        <f t="shared" si="29"/>
        <v>2.6944444444452529</v>
      </c>
      <c r="M942" s="166">
        <f>NETWORKDAYS.INTL(DATE(YEAR(H942),MONTH(I942),DAY(H942)),DATE(YEAR(I942),MONTH(I942),DAY(I942)),1,LISTAFERIADOS!$B$2:$B$194)</f>
        <v>4</v>
      </c>
      <c r="N942" s="170" t="str">
        <f>CONCATENATE(HOUR(Tabela132[[#This Row],[DATA INICIO]]),":",MINUTE(Tabela132[[#This Row],[DATA INICIO]]))</f>
        <v>20:29</v>
      </c>
      <c r="P942"/>
    </row>
    <row r="943" spans="1:16" ht="25.5" customHeight="1" x14ac:dyDescent="0.25">
      <c r="A943" s="6" t="s">
        <v>278</v>
      </c>
      <c r="B943" s="33" t="s">
        <v>629</v>
      </c>
      <c r="C943" s="1" t="s">
        <v>270</v>
      </c>
      <c r="D943" s="67" t="s">
        <v>1209</v>
      </c>
      <c r="E943" s="66" t="str">
        <f>CONCATENATE(Tabela132[[#This Row],[TRAMITE_SETOR]],"_Atualiz")</f>
        <v>CLC_Atualiz</v>
      </c>
      <c r="F943" s="35" t="s">
        <v>911</v>
      </c>
      <c r="G943" s="35"/>
      <c r="H943" s="36">
        <v>41249.54791666667</v>
      </c>
      <c r="I943" s="36">
        <v>41249.557638888888</v>
      </c>
      <c r="J943" s="1" t="s">
        <v>12</v>
      </c>
      <c r="K943" s="37">
        <f t="shared" si="28"/>
        <v>9.7222222175332718E-3</v>
      </c>
      <c r="L943" s="38">
        <f t="shared" si="29"/>
        <v>9.7222222175332718E-3</v>
      </c>
      <c r="M943" s="166">
        <f>NETWORKDAYS.INTL(DATE(YEAR(H943),MONTH(I943),DAY(H943)),DATE(YEAR(I943),MONTH(I943),DAY(I943)),1,LISTAFERIADOS!$B$2:$B$194)</f>
        <v>1</v>
      </c>
      <c r="N943" s="170" t="str">
        <f>CONCATENATE(HOUR(Tabela132[[#This Row],[DATA INICIO]]),":",MINUTE(Tabela132[[#This Row],[DATA INICIO]]))</f>
        <v>13:9</v>
      </c>
      <c r="P943"/>
    </row>
    <row r="944" spans="1:16" ht="25.5" customHeight="1" x14ac:dyDescent="0.25">
      <c r="A944" s="6" t="s">
        <v>278</v>
      </c>
      <c r="B944" s="33" t="s">
        <v>629</v>
      </c>
      <c r="C944" s="1" t="s">
        <v>270</v>
      </c>
      <c r="D944" s="67" t="s">
        <v>1212</v>
      </c>
      <c r="E944" s="66" t="str">
        <f>CONCATENATE(Tabela132[[#This Row],[TRAMITE_SETOR]],"_Atualiz")</f>
        <v>CPL_Atualiz</v>
      </c>
      <c r="F944" s="35" t="s">
        <v>914</v>
      </c>
      <c r="G944" s="35"/>
      <c r="H944" s="36">
        <v>41249.557638888888</v>
      </c>
      <c r="I944" s="36">
        <v>41249.820833333331</v>
      </c>
      <c r="J944" s="1" t="s">
        <v>349</v>
      </c>
      <c r="K944" s="37">
        <f t="shared" si="28"/>
        <v>0.26319444444379769</v>
      </c>
      <c r="L944" s="38">
        <f t="shared" si="29"/>
        <v>0.26319444444379769</v>
      </c>
      <c r="M944" s="166">
        <f>NETWORKDAYS.INTL(DATE(YEAR(H944),MONTH(I944),DAY(H944)),DATE(YEAR(I944),MONTH(I944),DAY(I944)),1,LISTAFERIADOS!$B$2:$B$194)</f>
        <v>1</v>
      </c>
      <c r="N944" s="170" t="str">
        <f>CONCATENATE(HOUR(Tabela132[[#This Row],[DATA INICIO]]),":",MINUTE(Tabela132[[#This Row],[DATA INICIO]]))</f>
        <v>13:23</v>
      </c>
      <c r="P944"/>
    </row>
    <row r="945" spans="1:16" ht="25.5" customHeight="1" x14ac:dyDescent="0.25">
      <c r="A945" s="6" t="s">
        <v>278</v>
      </c>
      <c r="B945" s="33" t="s">
        <v>629</v>
      </c>
      <c r="C945" s="1" t="s">
        <v>270</v>
      </c>
      <c r="D945" s="67" t="s">
        <v>1213</v>
      </c>
      <c r="E945" s="66" t="str">
        <f>CONCATENATE(Tabela132[[#This Row],[TRAMITE_SETOR]],"_Atualiz")</f>
        <v>ASSDG_Atualiz</v>
      </c>
      <c r="F945" s="35" t="s">
        <v>915</v>
      </c>
      <c r="G945" s="35"/>
      <c r="H945" s="36">
        <v>41249.820833333331</v>
      </c>
      <c r="I945" s="36">
        <v>41250.617361111108</v>
      </c>
      <c r="J945" s="1" t="s">
        <v>218</v>
      </c>
      <c r="K945" s="37">
        <f t="shared" si="28"/>
        <v>0.79652777777664596</v>
      </c>
      <c r="L945" s="38">
        <f t="shared" si="29"/>
        <v>0.79652777777664596</v>
      </c>
      <c r="M945" s="166">
        <f>NETWORKDAYS.INTL(DATE(YEAR(H945),MONTH(I945),DAY(H945)),DATE(YEAR(I945),MONTH(I945),DAY(I945)),1,LISTAFERIADOS!$B$2:$B$194)</f>
        <v>2</v>
      </c>
      <c r="N945" s="170" t="str">
        <f>CONCATENATE(HOUR(Tabela132[[#This Row],[DATA INICIO]]),":",MINUTE(Tabela132[[#This Row],[DATA INICIO]]))</f>
        <v>19:42</v>
      </c>
      <c r="P945"/>
    </row>
    <row r="946" spans="1:16" ht="25.5" customHeight="1" x14ac:dyDescent="0.25">
      <c r="A946" s="6" t="s">
        <v>278</v>
      </c>
      <c r="B946" s="33" t="s">
        <v>629</v>
      </c>
      <c r="C946" s="1" t="s">
        <v>270</v>
      </c>
      <c r="D946" s="67" t="s">
        <v>1230</v>
      </c>
      <c r="E946" s="66" t="str">
        <f>CONCATENATE(Tabela132[[#This Row],[TRAMITE_SETOR]],"_Atualiz")</f>
        <v>SLIC_Atualiz</v>
      </c>
      <c r="F946" s="35" t="s">
        <v>927</v>
      </c>
      <c r="G946" s="35"/>
      <c r="H946" s="36">
        <v>41250.617361111108</v>
      </c>
      <c r="I946" s="36">
        <v>41250.728472222225</v>
      </c>
      <c r="J946" s="1" t="s">
        <v>505</v>
      </c>
      <c r="K946" s="37">
        <f t="shared" si="28"/>
        <v>0.11111111111677019</v>
      </c>
      <c r="L946" s="38">
        <f t="shared" si="29"/>
        <v>0.11111111111677019</v>
      </c>
      <c r="M946" s="166">
        <f>NETWORKDAYS.INTL(DATE(YEAR(H946),MONTH(I946),DAY(H946)),DATE(YEAR(I946),MONTH(I946),DAY(I946)),1,LISTAFERIADOS!$B$2:$B$194)</f>
        <v>1</v>
      </c>
      <c r="N946" s="170" t="str">
        <f>CONCATENATE(HOUR(Tabela132[[#This Row],[DATA INICIO]]),":",MINUTE(Tabela132[[#This Row],[DATA INICIO]]))</f>
        <v>14:49</v>
      </c>
      <c r="P946"/>
    </row>
    <row r="947" spans="1:16" ht="25.5" customHeight="1" x14ac:dyDescent="0.25">
      <c r="A947" s="6" t="s">
        <v>278</v>
      </c>
      <c r="B947" s="33" t="s">
        <v>629</v>
      </c>
      <c r="C947" s="1" t="s">
        <v>270</v>
      </c>
      <c r="D947" s="67" t="s">
        <v>1212</v>
      </c>
      <c r="E947" s="66" t="str">
        <f>CONCATENATE(Tabela132[[#This Row],[TRAMITE_SETOR]],"_Atualiz")</f>
        <v>CPL_Atualiz</v>
      </c>
      <c r="F947" s="35" t="s">
        <v>914</v>
      </c>
      <c r="G947" s="35"/>
      <c r="H947" s="36">
        <v>41250.728472222225</v>
      </c>
      <c r="I947" s="36">
        <v>41250.805555555555</v>
      </c>
      <c r="J947" s="1" t="s">
        <v>499</v>
      </c>
      <c r="K947" s="37">
        <f t="shared" si="28"/>
        <v>7.7083333329937886E-2</v>
      </c>
      <c r="L947" s="38">
        <f t="shared" si="29"/>
        <v>7.7083333329937886E-2</v>
      </c>
      <c r="M947" s="166">
        <f>NETWORKDAYS.INTL(DATE(YEAR(H947),MONTH(I947),DAY(H947)),DATE(YEAR(I947),MONTH(I947),DAY(I947)),1,LISTAFERIADOS!$B$2:$B$194)</f>
        <v>1</v>
      </c>
      <c r="N947" s="170" t="str">
        <f>CONCATENATE(HOUR(Tabela132[[#This Row],[DATA INICIO]]),":",MINUTE(Tabela132[[#This Row],[DATA INICIO]]))</f>
        <v>17:29</v>
      </c>
      <c r="P947"/>
    </row>
    <row r="948" spans="1:16" ht="25.5" customHeight="1" x14ac:dyDescent="0.25">
      <c r="A948" s="6" t="s">
        <v>278</v>
      </c>
      <c r="B948" s="33" t="s">
        <v>629</v>
      </c>
      <c r="C948" s="1" t="s">
        <v>270</v>
      </c>
      <c r="D948" s="67" t="s">
        <v>1230</v>
      </c>
      <c r="E948" s="66" t="str">
        <f>CONCATENATE(Tabela132[[#This Row],[TRAMITE_SETOR]],"_Atualiz")</f>
        <v>SLIC_Atualiz</v>
      </c>
      <c r="F948" s="35" t="s">
        <v>927</v>
      </c>
      <c r="G948" s="35"/>
      <c r="H948" s="36">
        <v>41250.805555555555</v>
      </c>
      <c r="I948" s="36">
        <v>41253.76666666667</v>
      </c>
      <c r="J948" s="1" t="s">
        <v>180</v>
      </c>
      <c r="K948" s="37">
        <f t="shared" si="28"/>
        <v>2.961111111115315</v>
      </c>
      <c r="L948" s="38">
        <f t="shared" si="29"/>
        <v>2.961111111115315</v>
      </c>
      <c r="M948" s="166">
        <f>NETWORKDAYS.INTL(DATE(YEAR(H948),MONTH(I948),DAY(H948)),DATE(YEAR(I948),MONTH(I948),DAY(I948)),1,LISTAFERIADOS!$B$2:$B$194)</f>
        <v>2</v>
      </c>
      <c r="N948" s="170" t="str">
        <f>CONCATENATE(HOUR(Tabela132[[#This Row],[DATA INICIO]]),":",MINUTE(Tabela132[[#This Row],[DATA INICIO]]))</f>
        <v>19:20</v>
      </c>
      <c r="P948"/>
    </row>
    <row r="949" spans="1:16" ht="25.5" customHeight="1" x14ac:dyDescent="0.25">
      <c r="A949" s="6" t="s">
        <v>278</v>
      </c>
      <c r="B949" s="33" t="s">
        <v>629</v>
      </c>
      <c r="C949" s="1" t="s">
        <v>270</v>
      </c>
      <c r="D949" s="67" t="s">
        <v>1212</v>
      </c>
      <c r="E949" s="66" t="str">
        <f>CONCATENATE(Tabela132[[#This Row],[TRAMITE_SETOR]],"_Atualiz")</f>
        <v>CPL_Atualiz</v>
      </c>
      <c r="F949" s="35" t="s">
        <v>914</v>
      </c>
      <c r="G949" s="35"/>
      <c r="H949" s="36">
        <v>41253.76666666667</v>
      </c>
      <c r="I949" s="36">
        <v>41264.56527777778</v>
      </c>
      <c r="J949" s="1" t="s">
        <v>614</v>
      </c>
      <c r="K949" s="37">
        <f t="shared" si="28"/>
        <v>10.798611111109494</v>
      </c>
      <c r="L949" s="38">
        <f t="shared" si="29"/>
        <v>10.798611111109494</v>
      </c>
      <c r="M949" s="166">
        <f>NETWORKDAYS.INTL(DATE(YEAR(H949),MONTH(I949),DAY(H949)),DATE(YEAR(I949),MONTH(I949),DAY(I949)),1,LISTAFERIADOS!$B$2:$B$194)</f>
        <v>7</v>
      </c>
      <c r="N949" s="170" t="str">
        <f>CONCATENATE(HOUR(Tabela132[[#This Row],[DATA INICIO]]),":",MINUTE(Tabela132[[#This Row],[DATA INICIO]]))</f>
        <v>18:24</v>
      </c>
      <c r="P949"/>
    </row>
    <row r="950" spans="1:16" ht="25.5" customHeight="1" x14ac:dyDescent="0.25">
      <c r="A950" s="6" t="s">
        <v>278</v>
      </c>
      <c r="B950" s="33" t="s">
        <v>629</v>
      </c>
      <c r="C950" s="1" t="s">
        <v>270</v>
      </c>
      <c r="D950" s="67" t="s">
        <v>1258</v>
      </c>
      <c r="E950" s="66" t="str">
        <f>CONCATENATE(Tabela132[[#This Row],[TRAMITE_SETOR]],"_Atualiz")</f>
        <v>SCCLC_Atualiz</v>
      </c>
      <c r="F950" s="35" t="s">
        <v>943</v>
      </c>
      <c r="G950" s="35"/>
      <c r="H950" s="36">
        <v>41264.56527777778</v>
      </c>
      <c r="I950" s="36">
        <v>41264.704861111109</v>
      </c>
      <c r="J950" s="1" t="s">
        <v>615</v>
      </c>
      <c r="K950" s="37">
        <f t="shared" si="28"/>
        <v>0.13958333332993789</v>
      </c>
      <c r="L950" s="38">
        <f t="shared" si="29"/>
        <v>0.13958333332993789</v>
      </c>
      <c r="M950" s="166">
        <f>NETWORKDAYS.INTL(DATE(YEAR(H950),MONTH(I950),DAY(H950)),DATE(YEAR(I950),MONTH(I950),DAY(I950)),1,LISTAFERIADOS!$B$2:$B$194)</f>
        <v>0</v>
      </c>
      <c r="N950" s="170" t="str">
        <f>CONCATENATE(HOUR(Tabela132[[#This Row],[DATA INICIO]]),":",MINUTE(Tabela132[[#This Row],[DATA INICIO]]))</f>
        <v>13:34</v>
      </c>
      <c r="P950"/>
    </row>
    <row r="951" spans="1:16" ht="25.5" customHeight="1" x14ac:dyDescent="0.25">
      <c r="A951" s="6" t="s">
        <v>278</v>
      </c>
      <c r="B951" s="33" t="s">
        <v>629</v>
      </c>
      <c r="C951" s="1" t="s">
        <v>270</v>
      </c>
      <c r="D951" s="67" t="s">
        <v>1259</v>
      </c>
      <c r="E951" s="66" t="str">
        <f>CONCATENATE(Tabela132[[#This Row],[TRAMITE_SETOR]],"_Atualiz")</f>
        <v>SECIA_Atualiz</v>
      </c>
      <c r="F951" s="35" t="s">
        <v>944</v>
      </c>
      <c r="G951" s="35"/>
      <c r="H951" s="36">
        <v>41264.704861111109</v>
      </c>
      <c r="I951" s="36">
        <v>41264.709027777775</v>
      </c>
      <c r="J951" s="1" t="s">
        <v>616</v>
      </c>
      <c r="K951" s="37">
        <f t="shared" si="28"/>
        <v>4.166666665696539E-3</v>
      </c>
      <c r="L951" s="38">
        <f t="shared" si="29"/>
        <v>4.166666665696539E-3</v>
      </c>
      <c r="M951" s="166">
        <f>NETWORKDAYS.INTL(DATE(YEAR(H951),MONTH(I951),DAY(H951)),DATE(YEAR(I951),MONTH(I951),DAY(I951)),1,LISTAFERIADOS!$B$2:$B$194)</f>
        <v>0</v>
      </c>
      <c r="N951" s="170" t="str">
        <f>CONCATENATE(HOUR(Tabela132[[#This Row],[DATA INICIO]]),":",MINUTE(Tabela132[[#This Row],[DATA INICIO]]))</f>
        <v>16:55</v>
      </c>
      <c r="P951"/>
    </row>
    <row r="952" spans="1:16" ht="25.5" customHeight="1" x14ac:dyDescent="0.25">
      <c r="A952" s="6" t="s">
        <v>278</v>
      </c>
      <c r="B952" s="33" t="s">
        <v>629</v>
      </c>
      <c r="C952" s="1" t="s">
        <v>270</v>
      </c>
      <c r="D952" s="67" t="s">
        <v>1212</v>
      </c>
      <c r="E952" s="66" t="str">
        <f>CONCATENATE(Tabela132[[#This Row],[TRAMITE_SETOR]],"_Atualiz")</f>
        <v>CPL_Atualiz</v>
      </c>
      <c r="F952" s="35" t="s">
        <v>914</v>
      </c>
      <c r="G952" s="35"/>
      <c r="H952" s="36">
        <v>41264.709027777775</v>
      </c>
      <c r="I952" s="36">
        <v>41269.664583333331</v>
      </c>
      <c r="J952" s="1" t="s">
        <v>617</v>
      </c>
      <c r="K952" s="37">
        <f t="shared" si="28"/>
        <v>4.9555555555562023</v>
      </c>
      <c r="L952" s="38">
        <f t="shared" si="29"/>
        <v>4.9555555555562023</v>
      </c>
      <c r="M952" s="166">
        <f>NETWORKDAYS.INTL(DATE(YEAR(H952),MONTH(I952),DAY(H952)),DATE(YEAR(I952),MONTH(I952),DAY(I952)),1,LISTAFERIADOS!$B$2:$B$194)</f>
        <v>0</v>
      </c>
      <c r="N952" s="170" t="str">
        <f>CONCATENATE(HOUR(Tabela132[[#This Row],[DATA INICIO]]),":",MINUTE(Tabela132[[#This Row],[DATA INICIO]]))</f>
        <v>17:1</v>
      </c>
      <c r="P952"/>
    </row>
    <row r="953" spans="1:16" ht="25.5" customHeight="1" x14ac:dyDescent="0.25">
      <c r="A953" s="6" t="s">
        <v>278</v>
      </c>
      <c r="B953" s="33" t="s">
        <v>629</v>
      </c>
      <c r="C953" s="1" t="s">
        <v>270</v>
      </c>
      <c r="D953" s="67" t="s">
        <v>1258</v>
      </c>
      <c r="E953" s="66" t="str">
        <f>CONCATENATE(Tabela132[[#This Row],[TRAMITE_SETOR]],"_Atualiz")</f>
        <v>SCCLC_Atualiz</v>
      </c>
      <c r="F953" s="35" t="s">
        <v>943</v>
      </c>
      <c r="G953" s="35"/>
      <c r="H953" s="36">
        <v>41269.664583333331</v>
      </c>
      <c r="I953" s="36">
        <v>41269.723611111112</v>
      </c>
      <c r="J953" s="1" t="s">
        <v>618</v>
      </c>
      <c r="K953" s="37">
        <f t="shared" si="28"/>
        <v>5.9027777781011537E-2</v>
      </c>
      <c r="L953" s="38">
        <f t="shared" si="29"/>
        <v>5.9027777781011537E-2</v>
      </c>
      <c r="M953" s="166">
        <f>NETWORKDAYS.INTL(DATE(YEAR(H953),MONTH(I953),DAY(H953)),DATE(YEAR(I953),MONTH(I953),DAY(I953)),1,LISTAFERIADOS!$B$2:$B$194)</f>
        <v>0</v>
      </c>
      <c r="N953" s="170" t="str">
        <f>CONCATENATE(HOUR(Tabela132[[#This Row],[DATA INICIO]]),":",MINUTE(Tabela132[[#This Row],[DATA INICIO]]))</f>
        <v>15:57</v>
      </c>
      <c r="P953"/>
    </row>
    <row r="954" spans="1:16" ht="25.5" customHeight="1" x14ac:dyDescent="0.25">
      <c r="A954" s="6" t="s">
        <v>278</v>
      </c>
      <c r="B954" s="33" t="s">
        <v>629</v>
      </c>
      <c r="C954" s="1" t="s">
        <v>270</v>
      </c>
      <c r="D954" s="67" t="s">
        <v>1260</v>
      </c>
      <c r="E954" s="66" t="str">
        <f>CONCATENATE(Tabela132[[#This Row],[TRAMITE_SETOR]],"_Atualiz")</f>
        <v>CCLCE_Atualiz</v>
      </c>
      <c r="F954" s="35" t="s">
        <v>945</v>
      </c>
      <c r="G954" s="35"/>
      <c r="H954" s="36">
        <v>41269.723611111112</v>
      </c>
      <c r="I954" s="36">
        <v>41269.774305555555</v>
      </c>
      <c r="J954" s="1" t="s">
        <v>619</v>
      </c>
      <c r="K954" s="37">
        <f t="shared" si="28"/>
        <v>5.0694444442342501E-2</v>
      </c>
      <c r="L954" s="38">
        <f t="shared" si="29"/>
        <v>5.0694444442342501E-2</v>
      </c>
      <c r="M954" s="166">
        <f>NETWORKDAYS.INTL(DATE(YEAR(H954),MONTH(I954),DAY(H954)),DATE(YEAR(I954),MONTH(I954),DAY(I954)),1,LISTAFERIADOS!$B$2:$B$194)</f>
        <v>0</v>
      </c>
      <c r="N954" s="170" t="str">
        <f>CONCATENATE(HOUR(Tabela132[[#This Row],[DATA INICIO]]),":",MINUTE(Tabela132[[#This Row],[DATA INICIO]]))</f>
        <v>17:22</v>
      </c>
      <c r="P954"/>
    </row>
    <row r="955" spans="1:16" ht="25.5" customHeight="1" x14ac:dyDescent="0.25">
      <c r="A955" s="6" t="s">
        <v>278</v>
      </c>
      <c r="B955" s="33" t="s">
        <v>629</v>
      </c>
      <c r="C955" s="1" t="s">
        <v>270</v>
      </c>
      <c r="D955" s="67" t="s">
        <v>1212</v>
      </c>
      <c r="E955" s="66" t="str">
        <f>CONCATENATE(Tabela132[[#This Row],[TRAMITE_SETOR]],"_Atualiz")</f>
        <v>CPL_Atualiz</v>
      </c>
      <c r="F955" s="35" t="s">
        <v>914</v>
      </c>
      <c r="G955" s="35"/>
      <c r="H955" s="36">
        <v>41269.774305555555</v>
      </c>
      <c r="I955" s="36">
        <v>41292.582638888889</v>
      </c>
      <c r="J955" s="1" t="s">
        <v>620</v>
      </c>
      <c r="K955" s="37">
        <f t="shared" si="28"/>
        <v>22.808333333334303</v>
      </c>
      <c r="L955" s="38">
        <f t="shared" si="29"/>
        <v>22.808333333334303</v>
      </c>
      <c r="M955" s="166">
        <f>NETWORKDAYS.INTL(DATE(YEAR(H955),MONTH(I955),DAY(H955)),DATE(YEAR(I955),MONTH(I955),DAY(I955)),1,LISTAFERIADOS!$B$2:$B$194)</f>
        <v>232</v>
      </c>
      <c r="N955" s="170" t="str">
        <f>CONCATENATE(HOUR(Tabela132[[#This Row],[DATA INICIO]]),":",MINUTE(Tabela132[[#This Row],[DATA INICIO]]))</f>
        <v>18:35</v>
      </c>
      <c r="P955"/>
    </row>
    <row r="956" spans="1:16" ht="25.5" customHeight="1" x14ac:dyDescent="0.25">
      <c r="A956" s="6" t="s">
        <v>278</v>
      </c>
      <c r="B956" s="33" t="s">
        <v>629</v>
      </c>
      <c r="C956" s="1" t="s">
        <v>270</v>
      </c>
      <c r="D956" s="67" t="s">
        <v>1213</v>
      </c>
      <c r="E956" s="66" t="str">
        <f>CONCATENATE(Tabela132[[#This Row],[TRAMITE_SETOR]],"_Atualiz")</f>
        <v>ASSDG_Atualiz</v>
      </c>
      <c r="F956" s="35" t="s">
        <v>915</v>
      </c>
      <c r="G956" s="35"/>
      <c r="H956" s="36">
        <v>41292.582638888889</v>
      </c>
      <c r="I956" s="36">
        <v>41292.75277777778</v>
      </c>
      <c r="J956" s="1" t="s">
        <v>621</v>
      </c>
      <c r="K956" s="37">
        <f t="shared" si="28"/>
        <v>0.17013888889050577</v>
      </c>
      <c r="L956" s="38">
        <f t="shared" si="29"/>
        <v>0.17013888889050577</v>
      </c>
      <c r="M956" s="166">
        <f>NETWORKDAYS.INTL(DATE(YEAR(H956),MONTH(I956),DAY(H956)),DATE(YEAR(I956),MONTH(I956),DAY(I956)),1,LISTAFERIADOS!$B$2:$B$194)</f>
        <v>1</v>
      </c>
      <c r="N956" s="170" t="str">
        <f>CONCATENATE(HOUR(Tabela132[[#This Row],[DATA INICIO]]),":",MINUTE(Tabela132[[#This Row],[DATA INICIO]]))</f>
        <v>13:59</v>
      </c>
      <c r="P956"/>
    </row>
    <row r="957" spans="1:16" ht="25.5" customHeight="1" x14ac:dyDescent="0.25">
      <c r="A957" s="6" t="s">
        <v>278</v>
      </c>
      <c r="B957" s="33" t="s">
        <v>629</v>
      </c>
      <c r="C957" s="1" t="s">
        <v>270</v>
      </c>
      <c r="D957" s="67" t="s">
        <v>1202</v>
      </c>
      <c r="E957" s="66" t="str">
        <f>CONCATENATE(Tabela132[[#This Row],[TRAMITE_SETOR]],"_Atualiz")</f>
        <v>DG_Atualiz</v>
      </c>
      <c r="F957" s="35" t="s">
        <v>905</v>
      </c>
      <c r="G957" s="35"/>
      <c r="H957" s="36">
        <v>41292.75277777778</v>
      </c>
      <c r="I957" s="36">
        <v>41292.802083333336</v>
      </c>
      <c r="J957" s="1" t="s">
        <v>224</v>
      </c>
      <c r="K957" s="37">
        <f t="shared" si="28"/>
        <v>4.9305555556202307E-2</v>
      </c>
      <c r="L957" s="38">
        <f t="shared" si="29"/>
        <v>4.9305555556202307E-2</v>
      </c>
      <c r="M957" s="166">
        <f>NETWORKDAYS.INTL(DATE(YEAR(H957),MONTH(I957),DAY(H957)),DATE(YEAR(I957),MONTH(I957),DAY(I957)),1,LISTAFERIADOS!$B$2:$B$194)</f>
        <v>1</v>
      </c>
      <c r="N957" s="170" t="str">
        <f>CONCATENATE(HOUR(Tabela132[[#This Row],[DATA INICIO]]),":",MINUTE(Tabela132[[#This Row],[DATA INICIO]]))</f>
        <v>18:4</v>
      </c>
      <c r="P957"/>
    </row>
    <row r="958" spans="1:16" ht="25.5" customHeight="1" x14ac:dyDescent="0.25">
      <c r="A958" s="6" t="s">
        <v>278</v>
      </c>
      <c r="B958" s="33" t="s">
        <v>629</v>
      </c>
      <c r="C958" s="1" t="s">
        <v>270</v>
      </c>
      <c r="D958" s="67" t="s">
        <v>1212</v>
      </c>
      <c r="E958" s="66" t="str">
        <f>CONCATENATE(Tabela132[[#This Row],[TRAMITE_SETOR]],"_Atualiz")</f>
        <v>CPL_Atualiz</v>
      </c>
      <c r="F958" s="35" t="s">
        <v>914</v>
      </c>
      <c r="G958" s="35"/>
      <c r="H958" s="36">
        <v>41292.802083333336</v>
      </c>
      <c r="I958" s="36">
        <v>41296.581944444442</v>
      </c>
      <c r="J958" s="1" t="s">
        <v>622</v>
      </c>
      <c r="K958" s="37">
        <f t="shared" si="28"/>
        <v>3.7798611111065838</v>
      </c>
      <c r="L958" s="38">
        <f t="shared" si="29"/>
        <v>3.7798611111065838</v>
      </c>
      <c r="M958" s="166">
        <f>NETWORKDAYS.INTL(DATE(YEAR(H958),MONTH(I958),DAY(H958)),DATE(YEAR(I958),MONTH(I958),DAY(I958)),1,LISTAFERIADOS!$B$2:$B$194)</f>
        <v>3</v>
      </c>
      <c r="N958" s="170" t="str">
        <f>CONCATENATE(HOUR(Tabela132[[#This Row],[DATA INICIO]]),":",MINUTE(Tabela132[[#This Row],[DATA INICIO]]))</f>
        <v>19:15</v>
      </c>
      <c r="P958"/>
    </row>
    <row r="959" spans="1:16" ht="25.5" customHeight="1" x14ac:dyDescent="0.25">
      <c r="A959" s="6" t="s">
        <v>278</v>
      </c>
      <c r="B959" s="33" t="s">
        <v>629</v>
      </c>
      <c r="C959" s="1" t="s">
        <v>270</v>
      </c>
      <c r="D959" s="67" t="s">
        <v>1206</v>
      </c>
      <c r="E959" s="66" t="str">
        <f>CONCATENATE(Tabela132[[#This Row],[TRAMITE_SETOR]],"_Atualiz")</f>
        <v>SPO_Atualiz</v>
      </c>
      <c r="F959" s="35" t="s">
        <v>908</v>
      </c>
      <c r="G959" s="35"/>
      <c r="H959" s="36">
        <v>41296.581944444442</v>
      </c>
      <c r="I959" s="36">
        <v>41296.677777777775</v>
      </c>
      <c r="J959" s="1" t="s">
        <v>608</v>
      </c>
      <c r="K959" s="37">
        <f t="shared" si="28"/>
        <v>9.5833333332848269E-2</v>
      </c>
      <c r="L959" s="38">
        <f t="shared" si="29"/>
        <v>9.5833333332848269E-2</v>
      </c>
      <c r="M959" s="166">
        <f>NETWORKDAYS.INTL(DATE(YEAR(H959),MONTH(I959),DAY(H959)),DATE(YEAR(I959),MONTH(I959),DAY(I959)),1,LISTAFERIADOS!$B$2:$B$194)</f>
        <v>1</v>
      </c>
      <c r="N959" s="170" t="str">
        <f>CONCATENATE(HOUR(Tabela132[[#This Row],[DATA INICIO]]),":",MINUTE(Tabela132[[#This Row],[DATA INICIO]]))</f>
        <v>13:58</v>
      </c>
      <c r="P959"/>
    </row>
    <row r="960" spans="1:16" ht="25.5" customHeight="1" x14ac:dyDescent="0.25">
      <c r="A960" s="6" t="s">
        <v>278</v>
      </c>
      <c r="B960" s="33" t="s">
        <v>629</v>
      </c>
      <c r="C960" s="1" t="s">
        <v>270</v>
      </c>
      <c r="D960" s="67" t="s">
        <v>1205</v>
      </c>
      <c r="E960" s="66" t="str">
        <f>CONCATENATE(Tabela132[[#This Row],[TRAMITE_SETOR]],"_Atualiz")</f>
        <v>SECADM_Atualiz</v>
      </c>
      <c r="F960" s="35" t="s">
        <v>907</v>
      </c>
      <c r="G960" s="35"/>
      <c r="H960" s="36">
        <v>41296.677777777775</v>
      </c>
      <c r="I960" s="36">
        <v>41296.740972222222</v>
      </c>
      <c r="J960" s="1" t="s">
        <v>623</v>
      </c>
      <c r="K960" s="37">
        <f t="shared" si="28"/>
        <v>6.3194444446708076E-2</v>
      </c>
      <c r="L960" s="38">
        <f t="shared" si="29"/>
        <v>6.3194444446708076E-2</v>
      </c>
      <c r="M960" s="166">
        <f>NETWORKDAYS.INTL(DATE(YEAR(H960),MONTH(I960),DAY(H960)),DATE(YEAR(I960),MONTH(I960),DAY(I960)),1,LISTAFERIADOS!$B$2:$B$194)</f>
        <v>1</v>
      </c>
      <c r="N960" s="170" t="str">
        <f>CONCATENATE(HOUR(Tabela132[[#This Row],[DATA INICIO]]),":",MINUTE(Tabela132[[#This Row],[DATA INICIO]]))</f>
        <v>16:16</v>
      </c>
      <c r="P960"/>
    </row>
    <row r="961" spans="1:16" ht="25.5" customHeight="1" x14ac:dyDescent="0.25">
      <c r="A961" s="6" t="s">
        <v>278</v>
      </c>
      <c r="B961" s="33" t="s">
        <v>629</v>
      </c>
      <c r="C961" s="1" t="s">
        <v>270</v>
      </c>
      <c r="D961" s="67" t="s">
        <v>1209</v>
      </c>
      <c r="E961" s="66" t="str">
        <f>CONCATENATE(Tabela132[[#This Row],[TRAMITE_SETOR]],"_Atualiz")</f>
        <v>CLC_Atualiz</v>
      </c>
      <c r="F961" s="35" t="s">
        <v>911</v>
      </c>
      <c r="G961" s="35"/>
      <c r="H961" s="36">
        <v>41296.740972222222</v>
      </c>
      <c r="I961" s="36">
        <v>41297.679861111108</v>
      </c>
      <c r="J961" s="1" t="s">
        <v>200</v>
      </c>
      <c r="K961" s="37">
        <f t="shared" si="28"/>
        <v>0.93888888888614019</v>
      </c>
      <c r="L961" s="38">
        <f t="shared" si="29"/>
        <v>0.93888888888614019</v>
      </c>
      <c r="M961" s="166">
        <f>NETWORKDAYS.INTL(DATE(YEAR(H961),MONTH(I961),DAY(H961)),DATE(YEAR(I961),MONTH(I961),DAY(I961)),1,LISTAFERIADOS!$B$2:$B$194)</f>
        <v>2</v>
      </c>
      <c r="N961" s="170" t="str">
        <f>CONCATENATE(HOUR(Tabela132[[#This Row],[DATA INICIO]]),":",MINUTE(Tabela132[[#This Row],[DATA INICIO]]))</f>
        <v>17:47</v>
      </c>
      <c r="P961"/>
    </row>
    <row r="962" spans="1:16" ht="25.5" customHeight="1" x14ac:dyDescent="0.25">
      <c r="A962" s="6" t="s">
        <v>278</v>
      </c>
      <c r="B962" s="33" t="s">
        <v>629</v>
      </c>
      <c r="C962" s="1" t="s">
        <v>270</v>
      </c>
      <c r="D962" s="67" t="s">
        <v>1211</v>
      </c>
      <c r="E962" s="66" t="str">
        <f>CONCATENATE(Tabela132[[#This Row],[TRAMITE_SETOR]],"_Atualiz")</f>
        <v>SCON_Atualiz</v>
      </c>
      <c r="F962" s="35" t="s">
        <v>913</v>
      </c>
      <c r="G962" s="35"/>
      <c r="H962" s="36">
        <v>41297.679861111108</v>
      </c>
      <c r="I962" s="36">
        <v>41310.770833333336</v>
      </c>
      <c r="J962" s="1" t="s">
        <v>624</v>
      </c>
      <c r="K962" s="37">
        <f t="shared" si="28"/>
        <v>13.09097222222772</v>
      </c>
      <c r="L962" s="38">
        <f t="shared" si="29"/>
        <v>13.09097222222772</v>
      </c>
      <c r="M962" s="166">
        <f>NETWORKDAYS.INTL(DATE(YEAR(H962),MONTH(I962),DAY(H962)),DATE(YEAR(I962),MONTH(I962),DAY(I962)),1,LISTAFERIADOS!$B$2:$B$194)</f>
        <v>-12</v>
      </c>
      <c r="N962" s="170" t="str">
        <f>CONCATENATE(HOUR(Tabela132[[#This Row],[DATA INICIO]]),":",MINUTE(Tabela132[[#This Row],[DATA INICIO]]))</f>
        <v>16:19</v>
      </c>
      <c r="P962"/>
    </row>
    <row r="963" spans="1:16" ht="25.5" customHeight="1" x14ac:dyDescent="0.25">
      <c r="A963" s="6" t="s">
        <v>278</v>
      </c>
      <c r="B963" s="33" t="s">
        <v>629</v>
      </c>
      <c r="C963" s="1" t="s">
        <v>270</v>
      </c>
      <c r="D963" s="67" t="s">
        <v>1242</v>
      </c>
      <c r="E963" s="66" t="str">
        <f>CONCATENATE(Tabela132[[#This Row],[TRAMITE_SETOR]],"_Atualiz")</f>
        <v>SIASG_Atualiz</v>
      </c>
      <c r="F963" s="35" t="s">
        <v>933</v>
      </c>
      <c r="G963" s="35"/>
      <c r="H963" s="36">
        <v>41310.770833333336</v>
      </c>
      <c r="I963" s="36">
        <v>41311.727083333331</v>
      </c>
      <c r="J963" s="1" t="s">
        <v>625</v>
      </c>
      <c r="K963" s="37">
        <f t="shared" ref="K963:K1026" si="30">IF(OR(H963="-",I963="-"),0,I963-H963)</f>
        <v>0.95624999999563443</v>
      </c>
      <c r="L963" s="38">
        <f t="shared" ref="L963:L1026" si="31">K963</f>
        <v>0.95624999999563443</v>
      </c>
      <c r="M963" s="166">
        <f>NETWORKDAYS.INTL(DATE(YEAR(H963),MONTH(I963),DAY(H963)),DATE(YEAR(I963),MONTH(I963),DAY(I963)),1,LISTAFERIADOS!$B$2:$B$194)</f>
        <v>2</v>
      </c>
      <c r="N963" s="170" t="str">
        <f>CONCATENATE(HOUR(Tabela132[[#This Row],[DATA INICIO]]),":",MINUTE(Tabela132[[#This Row],[DATA INICIO]]))</f>
        <v>18:30</v>
      </c>
      <c r="P963"/>
    </row>
    <row r="964" spans="1:16" ht="25.5" customHeight="1" x14ac:dyDescent="0.25">
      <c r="A964" s="6" t="s">
        <v>278</v>
      </c>
      <c r="B964" s="33" t="s">
        <v>629</v>
      </c>
      <c r="C964" s="1" t="s">
        <v>270</v>
      </c>
      <c r="D964" s="67" t="s">
        <v>1211</v>
      </c>
      <c r="E964" s="66" t="str">
        <f>CONCATENATE(Tabela132[[#This Row],[TRAMITE_SETOR]],"_Atualiz")</f>
        <v>SCON_Atualiz</v>
      </c>
      <c r="F964" s="35" t="s">
        <v>913</v>
      </c>
      <c r="G964" s="35"/>
      <c r="H964" s="36">
        <v>41311.727083333331</v>
      </c>
      <c r="I964" s="36">
        <v>41313.765277777777</v>
      </c>
      <c r="J964" s="1" t="s">
        <v>626</v>
      </c>
      <c r="K964" s="37">
        <f t="shared" si="30"/>
        <v>2.0381944444452529</v>
      </c>
      <c r="L964" s="38">
        <f t="shared" si="31"/>
        <v>2.0381944444452529</v>
      </c>
      <c r="M964" s="166">
        <f>NETWORKDAYS.INTL(DATE(YEAR(H964),MONTH(I964),DAY(H964)),DATE(YEAR(I964),MONTH(I964),DAY(I964)),1,LISTAFERIADOS!$B$2:$B$194)</f>
        <v>3</v>
      </c>
      <c r="N964" s="170" t="str">
        <f>CONCATENATE(HOUR(Tabela132[[#This Row],[DATA INICIO]]),":",MINUTE(Tabela132[[#This Row],[DATA INICIO]]))</f>
        <v>17:27</v>
      </c>
      <c r="P964"/>
    </row>
    <row r="965" spans="1:16" ht="25.5" customHeight="1" x14ac:dyDescent="0.25">
      <c r="A965" s="6" t="s">
        <v>278</v>
      </c>
      <c r="B965" s="33" t="s">
        <v>629</v>
      </c>
      <c r="C965" s="1" t="s">
        <v>270</v>
      </c>
      <c r="D965" s="67" t="s">
        <v>1209</v>
      </c>
      <c r="E965" s="66" t="str">
        <f>CONCATENATE(Tabela132[[#This Row],[TRAMITE_SETOR]],"_Atualiz")</f>
        <v>CLC_Atualiz</v>
      </c>
      <c r="F965" s="35" t="s">
        <v>911</v>
      </c>
      <c r="G965" s="35"/>
      <c r="H965" s="36">
        <v>41313.765277777777</v>
      </c>
      <c r="I965" s="36">
        <v>41313.79791666667</v>
      </c>
      <c r="J965" s="1" t="s">
        <v>627</v>
      </c>
      <c r="K965" s="37">
        <f t="shared" si="30"/>
        <v>3.2638888893416151E-2</v>
      </c>
      <c r="L965" s="38">
        <f t="shared" si="31"/>
        <v>3.2638888893416151E-2</v>
      </c>
      <c r="M965" s="166">
        <f>NETWORKDAYS.INTL(DATE(YEAR(H965),MONTH(I965),DAY(H965)),DATE(YEAR(I965),MONTH(I965),DAY(I965)),1,LISTAFERIADOS!$B$2:$B$194)</f>
        <v>1</v>
      </c>
      <c r="N965" s="170" t="str">
        <f>CONCATENATE(HOUR(Tabela132[[#This Row],[DATA INICIO]]),":",MINUTE(Tabela132[[#This Row],[DATA INICIO]]))</f>
        <v>18:22</v>
      </c>
      <c r="P965"/>
    </row>
    <row r="966" spans="1:16" ht="25.5" customHeight="1" x14ac:dyDescent="0.25">
      <c r="A966" s="6" t="s">
        <v>278</v>
      </c>
      <c r="B966" s="33" t="s">
        <v>629</v>
      </c>
      <c r="C966" s="1" t="s">
        <v>270</v>
      </c>
      <c r="D966" s="67" t="s">
        <v>1215</v>
      </c>
      <c r="E966" s="66" t="str">
        <f>CONCATENATE(Tabela132[[#This Row],[TRAMITE_SETOR]],"_Atualiz")</f>
        <v>SAEO_Atualiz</v>
      </c>
      <c r="F966" s="35" t="s">
        <v>917</v>
      </c>
      <c r="G966" s="35"/>
      <c r="H966" s="36">
        <v>41313.79791666667</v>
      </c>
      <c r="I966" s="36">
        <v>41318.711111111108</v>
      </c>
      <c r="J966" s="1" t="s">
        <v>361</v>
      </c>
      <c r="K966" s="37">
        <f t="shared" si="30"/>
        <v>4.9131944444379769</v>
      </c>
      <c r="L966" s="38">
        <f t="shared" si="31"/>
        <v>4.9131944444379769</v>
      </c>
      <c r="M966" s="166">
        <f>NETWORKDAYS.INTL(DATE(YEAR(H966),MONTH(I966),DAY(H966)),DATE(YEAR(I966),MONTH(I966),DAY(I966)),1,LISTAFERIADOS!$B$2:$B$194)</f>
        <v>2</v>
      </c>
      <c r="N966" s="170" t="str">
        <f>CONCATENATE(HOUR(Tabela132[[#This Row],[DATA INICIO]]),":",MINUTE(Tabela132[[#This Row],[DATA INICIO]]))</f>
        <v>19:9</v>
      </c>
      <c r="P966"/>
    </row>
    <row r="967" spans="1:16" ht="25.5" customHeight="1" x14ac:dyDescent="0.25">
      <c r="A967" s="6" t="s">
        <v>278</v>
      </c>
      <c r="B967" s="33" t="s">
        <v>629</v>
      </c>
      <c r="C967" s="33" t="s">
        <v>577</v>
      </c>
      <c r="D967" s="113" t="s">
        <v>1206</v>
      </c>
      <c r="E967" s="66" t="str">
        <f>CONCATENATE(Tabela132[[#This Row],[TRAMITE_SETOR]],"_Atualiz")</f>
        <v>SPO_Atualiz</v>
      </c>
      <c r="F967" s="35" t="s">
        <v>908</v>
      </c>
      <c r="G967" s="35"/>
      <c r="H967" s="36">
        <v>41318.711111111108</v>
      </c>
      <c r="I967" s="36">
        <v>41346.813888888886</v>
      </c>
      <c r="J967" s="1" t="s">
        <v>628</v>
      </c>
      <c r="K967" s="37">
        <f t="shared" si="30"/>
        <v>28.102777777778101</v>
      </c>
      <c r="L967" s="38">
        <f t="shared" si="31"/>
        <v>28.102777777778101</v>
      </c>
      <c r="M967" s="166">
        <f>NETWORKDAYS.INTL(DATE(YEAR(H967),MONTH(I967),DAY(H967)),DATE(YEAR(I967),MONTH(I967),DAY(I967)),1,LISTAFERIADOS!$B$2:$B$194)</f>
        <v>1</v>
      </c>
      <c r="N967" s="170" t="str">
        <f>CONCATENATE(HOUR(Tabela132[[#This Row],[DATA INICIO]]),":",MINUTE(Tabela132[[#This Row],[DATA INICIO]]))</f>
        <v>17:4</v>
      </c>
      <c r="P967"/>
    </row>
    <row r="968" spans="1:16" ht="25.5" customHeight="1" x14ac:dyDescent="0.25">
      <c r="A968" s="6" t="s">
        <v>278</v>
      </c>
      <c r="B968" s="33" t="s">
        <v>642</v>
      </c>
      <c r="C968" s="1" t="s">
        <v>577</v>
      </c>
      <c r="D968" s="67" t="s">
        <v>1256</v>
      </c>
      <c r="E968" s="66" t="str">
        <f>CONCATENATE(Tabela132[[#This Row],[TRAMITE_SETOR]],"_Atualiz")</f>
        <v>SMCI_Atualiz</v>
      </c>
      <c r="F968" s="35" t="s">
        <v>942</v>
      </c>
      <c r="G968" s="35"/>
      <c r="H968" s="36">
        <v>40926.791666666664</v>
      </c>
      <c r="I968" s="36">
        <v>40927.791666666664</v>
      </c>
      <c r="J968" s="1" t="s">
        <v>7</v>
      </c>
      <c r="K968" s="37">
        <f t="shared" si="30"/>
        <v>1</v>
      </c>
      <c r="L968" s="38">
        <f t="shared" si="31"/>
        <v>1</v>
      </c>
      <c r="M968" s="166">
        <f>NETWORKDAYS.INTL(DATE(YEAR(H968),MONTH(I968),DAY(H968)),DATE(YEAR(I968),MONTH(I968),DAY(I968)),1,LISTAFERIADOS!$B$2:$B$194)</f>
        <v>2</v>
      </c>
      <c r="N968" s="170" t="str">
        <f>CONCATENATE(HOUR(Tabela132[[#This Row],[DATA INICIO]]),":",MINUTE(Tabela132[[#This Row],[DATA INICIO]]))</f>
        <v>19:0</v>
      </c>
      <c r="P968"/>
    </row>
    <row r="969" spans="1:16" ht="25.5" customHeight="1" x14ac:dyDescent="0.25">
      <c r="A969" s="6" t="s">
        <v>278</v>
      </c>
      <c r="B969" s="33" t="s">
        <v>642</v>
      </c>
      <c r="C969" s="1" t="s">
        <v>577</v>
      </c>
      <c r="D969" s="67" t="s">
        <v>1245</v>
      </c>
      <c r="E969" s="66" t="str">
        <f>CONCATENATE(Tabela132[[#This Row],[TRAMITE_SETOR]],"_Atualiz")</f>
        <v>SMIC_Atualiz</v>
      </c>
      <c r="F969" s="35" t="s">
        <v>891</v>
      </c>
      <c r="G969" s="90" t="s">
        <v>1105</v>
      </c>
      <c r="H969" s="36">
        <v>40927.791666666664</v>
      </c>
      <c r="I969" s="36">
        <v>40928.781944444447</v>
      </c>
      <c r="J969" s="1" t="s">
        <v>333</v>
      </c>
      <c r="K969" s="37">
        <f t="shared" si="30"/>
        <v>0.99027777778246673</v>
      </c>
      <c r="L969" s="38">
        <f t="shared" si="31"/>
        <v>0.99027777778246673</v>
      </c>
      <c r="M969" s="166">
        <f>NETWORKDAYS.INTL(DATE(YEAR(H969),MONTH(I969),DAY(H969)),DATE(YEAR(I969),MONTH(I969),DAY(I969)),1,LISTAFERIADOS!$B$2:$B$194)</f>
        <v>2</v>
      </c>
      <c r="N969" s="170" t="str">
        <f>CONCATENATE(HOUR(Tabela132[[#This Row],[DATA INICIO]]),":",MINUTE(Tabela132[[#This Row],[DATA INICIO]]))</f>
        <v>19:0</v>
      </c>
      <c r="P969"/>
    </row>
    <row r="970" spans="1:16" ht="25.5" customHeight="1" x14ac:dyDescent="0.25">
      <c r="A970" s="6" t="s">
        <v>278</v>
      </c>
      <c r="B970" s="33" t="s">
        <v>642</v>
      </c>
      <c r="C970" s="1" t="s">
        <v>577</v>
      </c>
      <c r="D970" s="67" t="s">
        <v>1205</v>
      </c>
      <c r="E970" s="66" t="str">
        <f>CONCATENATE(Tabela132[[#This Row],[TRAMITE_SETOR]],"_Atualiz")</f>
        <v>SECADM_Atualiz</v>
      </c>
      <c r="F970" s="35" t="s">
        <v>907</v>
      </c>
      <c r="G970" s="35"/>
      <c r="H970" s="36">
        <v>40928.781944444447</v>
      </c>
      <c r="I970" s="36">
        <v>40932.789583333331</v>
      </c>
      <c r="J970" s="1" t="s">
        <v>56</v>
      </c>
      <c r="K970" s="37">
        <f t="shared" si="30"/>
        <v>4.007638888884685</v>
      </c>
      <c r="L970" s="38">
        <f t="shared" si="31"/>
        <v>4.007638888884685</v>
      </c>
      <c r="M970" s="166">
        <f>NETWORKDAYS.INTL(DATE(YEAR(H970),MONTH(I970),DAY(H970)),DATE(YEAR(I970),MONTH(I970),DAY(I970)),1,LISTAFERIADOS!$B$2:$B$194)</f>
        <v>3</v>
      </c>
      <c r="N970" s="170" t="str">
        <f>CONCATENATE(HOUR(Tabela132[[#This Row],[DATA INICIO]]),":",MINUTE(Tabela132[[#This Row],[DATA INICIO]]))</f>
        <v>18:46</v>
      </c>
      <c r="P970"/>
    </row>
    <row r="971" spans="1:16" ht="25.5" customHeight="1" x14ac:dyDescent="0.25">
      <c r="A971" s="6" t="s">
        <v>278</v>
      </c>
      <c r="B971" s="33" t="s">
        <v>642</v>
      </c>
      <c r="C971" s="1" t="s">
        <v>577</v>
      </c>
      <c r="D971" s="67" t="s">
        <v>1202</v>
      </c>
      <c r="E971" s="66" t="str">
        <f>CONCATENATE(Tabela132[[#This Row],[TRAMITE_SETOR]],"_Atualiz")</f>
        <v>DG_Atualiz</v>
      </c>
      <c r="F971" s="35" t="s">
        <v>905</v>
      </c>
      <c r="G971" s="35"/>
      <c r="H971" s="36">
        <v>40932.789583333331</v>
      </c>
      <c r="I971" s="36">
        <v>40932.824305555558</v>
      </c>
      <c r="J971" s="1" t="s">
        <v>630</v>
      </c>
      <c r="K971" s="37">
        <f t="shared" si="30"/>
        <v>3.4722222226264421E-2</v>
      </c>
      <c r="L971" s="38">
        <f t="shared" si="31"/>
        <v>3.4722222226264421E-2</v>
      </c>
      <c r="M971" s="166">
        <f>NETWORKDAYS.INTL(DATE(YEAR(H971),MONTH(I971),DAY(H971)),DATE(YEAR(I971),MONTH(I971),DAY(I971)),1,LISTAFERIADOS!$B$2:$B$194)</f>
        <v>1</v>
      </c>
      <c r="N971" s="170" t="str">
        <f>CONCATENATE(HOUR(Tabela132[[#This Row],[DATA INICIO]]),":",MINUTE(Tabela132[[#This Row],[DATA INICIO]]))</f>
        <v>18:57</v>
      </c>
      <c r="P971"/>
    </row>
    <row r="972" spans="1:16" ht="25.5" customHeight="1" x14ac:dyDescent="0.25">
      <c r="A972" s="6" t="s">
        <v>278</v>
      </c>
      <c r="B972" s="33" t="s">
        <v>642</v>
      </c>
      <c r="C972" s="1" t="s">
        <v>577</v>
      </c>
      <c r="D972" s="67" t="s">
        <v>1210</v>
      </c>
      <c r="E972" s="66" t="str">
        <f>CONCATENATE(Tabela132[[#This Row],[TRAMITE_SETOR]],"_Atualiz")</f>
        <v>SC_Atualiz</v>
      </c>
      <c r="F972" s="35" t="s">
        <v>912</v>
      </c>
      <c r="G972" s="35"/>
      <c r="H972" s="36">
        <v>40932.824305555558</v>
      </c>
      <c r="I972" s="36">
        <v>40934.724999999999</v>
      </c>
      <c r="J972" s="1" t="s">
        <v>631</v>
      </c>
      <c r="K972" s="37">
        <f t="shared" si="30"/>
        <v>1.9006944444408873</v>
      </c>
      <c r="L972" s="38">
        <f t="shared" si="31"/>
        <v>1.9006944444408873</v>
      </c>
      <c r="M972" s="166">
        <f>NETWORKDAYS.INTL(DATE(YEAR(H972),MONTH(I972),DAY(H972)),DATE(YEAR(I972),MONTH(I972),DAY(I972)),1,LISTAFERIADOS!$B$2:$B$194)</f>
        <v>3</v>
      </c>
      <c r="N972" s="170" t="str">
        <f>CONCATENATE(HOUR(Tabela132[[#This Row],[DATA INICIO]]),":",MINUTE(Tabela132[[#This Row],[DATA INICIO]]))</f>
        <v>19:47</v>
      </c>
      <c r="P972"/>
    </row>
    <row r="973" spans="1:16" ht="25.5" customHeight="1" x14ac:dyDescent="0.25">
      <c r="A973" s="6" t="s">
        <v>278</v>
      </c>
      <c r="B973" s="33" t="s">
        <v>642</v>
      </c>
      <c r="C973" s="1" t="s">
        <v>577</v>
      </c>
      <c r="D973" s="67" t="s">
        <v>1209</v>
      </c>
      <c r="E973" s="66" t="str">
        <f>CONCATENATE(Tabela132[[#This Row],[TRAMITE_SETOR]],"_Atualiz")</f>
        <v>CLC_Atualiz</v>
      </c>
      <c r="F973" s="35" t="s">
        <v>911</v>
      </c>
      <c r="G973" s="35"/>
      <c r="H973" s="36">
        <v>40934.724999999999</v>
      </c>
      <c r="I973" s="36">
        <v>40934.74722222222</v>
      </c>
      <c r="J973" s="1" t="s">
        <v>632</v>
      </c>
      <c r="K973" s="37">
        <f t="shared" si="30"/>
        <v>2.2222222221898846E-2</v>
      </c>
      <c r="L973" s="38">
        <f t="shared" si="31"/>
        <v>2.2222222221898846E-2</v>
      </c>
      <c r="M973" s="166">
        <f>NETWORKDAYS.INTL(DATE(YEAR(H973),MONTH(I973),DAY(H973)),DATE(YEAR(I973),MONTH(I973),DAY(I973)),1,LISTAFERIADOS!$B$2:$B$194)</f>
        <v>1</v>
      </c>
      <c r="N973" s="170" t="str">
        <f>CONCATENATE(HOUR(Tabela132[[#This Row],[DATA INICIO]]),":",MINUTE(Tabela132[[#This Row],[DATA INICIO]]))</f>
        <v>17:24</v>
      </c>
      <c r="P973"/>
    </row>
    <row r="974" spans="1:16" ht="25.5" customHeight="1" x14ac:dyDescent="0.25">
      <c r="A974" s="6" t="s">
        <v>278</v>
      </c>
      <c r="B974" s="33" t="s">
        <v>642</v>
      </c>
      <c r="C974" s="1" t="s">
        <v>577</v>
      </c>
      <c r="D974" s="67" t="s">
        <v>1230</v>
      </c>
      <c r="E974" s="66" t="str">
        <f>CONCATENATE(Tabela132[[#This Row],[TRAMITE_SETOR]],"_Atualiz")</f>
        <v>SLIC_Atualiz</v>
      </c>
      <c r="F974" s="35" t="s">
        <v>927</v>
      </c>
      <c r="G974" s="35"/>
      <c r="H974" s="36">
        <v>40934.74722222222</v>
      </c>
      <c r="I974" s="36">
        <v>40935.747916666667</v>
      </c>
      <c r="J974" s="1" t="s">
        <v>288</v>
      </c>
      <c r="K974" s="37">
        <f t="shared" si="30"/>
        <v>1.0006944444467081</v>
      </c>
      <c r="L974" s="38">
        <f t="shared" si="31"/>
        <v>1.0006944444467081</v>
      </c>
      <c r="M974" s="166">
        <f>NETWORKDAYS.INTL(DATE(YEAR(H974),MONTH(I974),DAY(H974)),DATE(YEAR(I974),MONTH(I974),DAY(I974)),1,LISTAFERIADOS!$B$2:$B$194)</f>
        <v>2</v>
      </c>
      <c r="N974" s="170" t="str">
        <f>CONCATENATE(HOUR(Tabela132[[#This Row],[DATA INICIO]]),":",MINUTE(Tabela132[[#This Row],[DATA INICIO]]))</f>
        <v>17:56</v>
      </c>
      <c r="P974"/>
    </row>
    <row r="975" spans="1:16" ht="25.5" customHeight="1" x14ac:dyDescent="0.25">
      <c r="A975" s="6" t="s">
        <v>278</v>
      </c>
      <c r="B975" s="33" t="s">
        <v>642</v>
      </c>
      <c r="C975" s="1" t="s">
        <v>577</v>
      </c>
      <c r="D975" s="67" t="s">
        <v>1261</v>
      </c>
      <c r="E975" s="66" t="str">
        <f>CONCATENATE(Tabela132[[#This Row],[TRAMITE_SETOR]],"_Atualiz")</f>
        <v>GABSA_Atualiz</v>
      </c>
      <c r="F975" s="35" t="s">
        <v>946</v>
      </c>
      <c r="G975" s="35"/>
      <c r="H975" s="36">
        <v>40935.747916666667</v>
      </c>
      <c r="I975" s="36">
        <v>40939.684027777781</v>
      </c>
      <c r="J975" s="1" t="s">
        <v>633</v>
      </c>
      <c r="K975" s="37">
        <f t="shared" si="30"/>
        <v>3.9361111111138598</v>
      </c>
      <c r="L975" s="38">
        <f t="shared" si="31"/>
        <v>3.9361111111138598</v>
      </c>
      <c r="M975" s="166">
        <f>NETWORKDAYS.INTL(DATE(YEAR(H975),MONTH(I975),DAY(H975)),DATE(YEAR(I975),MONTH(I975),DAY(I975)),1,LISTAFERIADOS!$B$2:$B$194)</f>
        <v>3</v>
      </c>
      <c r="N975" s="170" t="str">
        <f>CONCATENATE(HOUR(Tabela132[[#This Row],[DATA INICIO]]),":",MINUTE(Tabela132[[#This Row],[DATA INICIO]]))</f>
        <v>17:57</v>
      </c>
      <c r="P975"/>
    </row>
    <row r="976" spans="1:16" ht="25.5" customHeight="1" x14ac:dyDescent="0.25">
      <c r="A976" s="6" t="s">
        <v>278</v>
      </c>
      <c r="B976" s="33" t="s">
        <v>642</v>
      </c>
      <c r="C976" s="1" t="s">
        <v>577</v>
      </c>
      <c r="D976" s="67" t="s">
        <v>1202</v>
      </c>
      <c r="E976" s="66" t="str">
        <f>CONCATENATE(Tabela132[[#This Row],[TRAMITE_SETOR]],"_Atualiz")</f>
        <v>DG_Atualiz</v>
      </c>
      <c r="F976" s="35" t="s">
        <v>905</v>
      </c>
      <c r="G976" s="35"/>
      <c r="H976" s="36">
        <v>40939.684027777781</v>
      </c>
      <c r="I976" s="36">
        <v>40939.768055555556</v>
      </c>
      <c r="J976" s="1" t="s">
        <v>634</v>
      </c>
      <c r="K976" s="37">
        <f t="shared" si="30"/>
        <v>8.4027777775190771E-2</v>
      </c>
      <c r="L976" s="38">
        <f t="shared" si="31"/>
        <v>8.4027777775190771E-2</v>
      </c>
      <c r="M976" s="166">
        <f>NETWORKDAYS.INTL(DATE(YEAR(H976),MONTH(I976),DAY(H976)),DATE(YEAR(I976),MONTH(I976),DAY(I976)),1,LISTAFERIADOS!$B$2:$B$194)</f>
        <v>1</v>
      </c>
      <c r="N976" s="170" t="str">
        <f>CONCATENATE(HOUR(Tabela132[[#This Row],[DATA INICIO]]),":",MINUTE(Tabela132[[#This Row],[DATA INICIO]]))</f>
        <v>16:25</v>
      </c>
      <c r="P976"/>
    </row>
    <row r="977" spans="1:16" ht="25.5" customHeight="1" x14ac:dyDescent="0.25">
      <c r="A977" s="6" t="s">
        <v>278</v>
      </c>
      <c r="B977" s="33" t="s">
        <v>642</v>
      </c>
      <c r="C977" s="1" t="s">
        <v>577</v>
      </c>
      <c r="D977" s="67" t="s">
        <v>1209</v>
      </c>
      <c r="E977" s="66" t="str">
        <f>CONCATENATE(Tabela132[[#This Row],[TRAMITE_SETOR]],"_Atualiz")</f>
        <v>CLC_Atualiz</v>
      </c>
      <c r="F977" s="35" t="s">
        <v>911</v>
      </c>
      <c r="G977" s="35"/>
      <c r="H977" s="36">
        <v>40939.768055555556</v>
      </c>
      <c r="I977" s="36">
        <v>40939.78402777778</v>
      </c>
      <c r="J977" s="1" t="s">
        <v>635</v>
      </c>
      <c r="K977" s="37">
        <f t="shared" si="30"/>
        <v>1.5972222223354038E-2</v>
      </c>
      <c r="L977" s="38">
        <f t="shared" si="31"/>
        <v>1.5972222223354038E-2</v>
      </c>
      <c r="M977" s="166">
        <f>NETWORKDAYS.INTL(DATE(YEAR(H977),MONTH(I977),DAY(H977)),DATE(YEAR(I977),MONTH(I977),DAY(I977)),1,LISTAFERIADOS!$B$2:$B$194)</f>
        <v>1</v>
      </c>
      <c r="N977" s="170" t="str">
        <f>CONCATENATE(HOUR(Tabela132[[#This Row],[DATA INICIO]]),":",MINUTE(Tabela132[[#This Row],[DATA INICIO]]))</f>
        <v>18:26</v>
      </c>
      <c r="P977"/>
    </row>
    <row r="978" spans="1:16" ht="25.5" customHeight="1" x14ac:dyDescent="0.25">
      <c r="A978" s="6" t="s">
        <v>278</v>
      </c>
      <c r="B978" s="33" t="s">
        <v>642</v>
      </c>
      <c r="C978" s="1" t="s">
        <v>577</v>
      </c>
      <c r="D978" s="67" t="s">
        <v>1230</v>
      </c>
      <c r="E978" s="66" t="str">
        <f>CONCATENATE(Tabela132[[#This Row],[TRAMITE_SETOR]],"_Atualiz")</f>
        <v>SLIC_Atualiz</v>
      </c>
      <c r="F978" s="35" t="s">
        <v>927</v>
      </c>
      <c r="G978" s="35"/>
      <c r="H978" s="36">
        <v>40939.78402777778</v>
      </c>
      <c r="I978" s="36">
        <v>40940.574999999997</v>
      </c>
      <c r="J978" s="1" t="s">
        <v>288</v>
      </c>
      <c r="K978" s="37">
        <f t="shared" si="30"/>
        <v>0.79097222221753327</v>
      </c>
      <c r="L978" s="38">
        <f t="shared" si="31"/>
        <v>0.79097222221753327</v>
      </c>
      <c r="M978" s="166">
        <f>NETWORKDAYS.INTL(DATE(YEAR(H978),MONTH(I978),DAY(H978)),DATE(YEAR(I978),MONTH(I978),DAY(I978)),1,LISTAFERIADOS!$B$2:$B$194)</f>
        <v>-21</v>
      </c>
      <c r="N978" s="170" t="str">
        <f>CONCATENATE(HOUR(Tabela132[[#This Row],[DATA INICIO]]),":",MINUTE(Tabela132[[#This Row],[DATA INICIO]]))</f>
        <v>18:49</v>
      </c>
      <c r="P978"/>
    </row>
    <row r="979" spans="1:16" ht="25.5" customHeight="1" x14ac:dyDescent="0.25">
      <c r="A979" s="6" t="s">
        <v>278</v>
      </c>
      <c r="B979" s="33" t="s">
        <v>642</v>
      </c>
      <c r="C979" s="1" t="s">
        <v>577</v>
      </c>
      <c r="D979" s="67" t="s">
        <v>1209</v>
      </c>
      <c r="E979" s="66" t="str">
        <f>CONCATENATE(Tabela132[[#This Row],[TRAMITE_SETOR]],"_Atualiz")</f>
        <v>CLC_Atualiz</v>
      </c>
      <c r="F979" s="35" t="s">
        <v>911</v>
      </c>
      <c r="G979" s="35"/>
      <c r="H979" s="36">
        <v>40940.574999999997</v>
      </c>
      <c r="I979" s="36">
        <v>40940.640972222223</v>
      </c>
      <c r="J979" s="1" t="s">
        <v>636</v>
      </c>
      <c r="K979" s="37">
        <f t="shared" si="30"/>
        <v>6.5972222226264421E-2</v>
      </c>
      <c r="L979" s="38">
        <f t="shared" si="31"/>
        <v>6.5972222226264421E-2</v>
      </c>
      <c r="M979" s="166">
        <f>NETWORKDAYS.INTL(DATE(YEAR(H979),MONTH(I979),DAY(H979)),DATE(YEAR(I979),MONTH(I979),DAY(I979)),1,LISTAFERIADOS!$B$2:$B$194)</f>
        <v>1</v>
      </c>
      <c r="N979" s="170" t="str">
        <f>CONCATENATE(HOUR(Tabela132[[#This Row],[DATA INICIO]]),":",MINUTE(Tabela132[[#This Row],[DATA INICIO]]))</f>
        <v>13:48</v>
      </c>
      <c r="P979"/>
    </row>
    <row r="980" spans="1:16" ht="25.5" customHeight="1" x14ac:dyDescent="0.25">
      <c r="A980" s="6" t="s">
        <v>278</v>
      </c>
      <c r="B980" s="33" t="s">
        <v>642</v>
      </c>
      <c r="C980" s="1" t="s">
        <v>577</v>
      </c>
      <c r="D980" s="67" t="s">
        <v>1212</v>
      </c>
      <c r="E980" s="66" t="str">
        <f>CONCATENATE(Tabela132[[#This Row],[TRAMITE_SETOR]],"_Atualiz")</f>
        <v>CPL_Atualiz</v>
      </c>
      <c r="F980" s="35" t="s">
        <v>914</v>
      </c>
      <c r="G980" s="35"/>
      <c r="H980" s="36">
        <v>40940.640972222223</v>
      </c>
      <c r="I980" s="36">
        <v>40941.568749999999</v>
      </c>
      <c r="J980" s="1" t="s">
        <v>349</v>
      </c>
      <c r="K980" s="37">
        <f t="shared" si="30"/>
        <v>0.92777777777519077</v>
      </c>
      <c r="L980" s="38">
        <f t="shared" si="31"/>
        <v>0.92777777777519077</v>
      </c>
      <c r="M980" s="166">
        <f>NETWORKDAYS.INTL(DATE(YEAR(H980),MONTH(I980),DAY(H980)),DATE(YEAR(I980),MONTH(I980),DAY(I980)),1,LISTAFERIADOS!$B$2:$B$194)</f>
        <v>2</v>
      </c>
      <c r="N980" s="170" t="str">
        <f>CONCATENATE(HOUR(Tabela132[[#This Row],[DATA INICIO]]),":",MINUTE(Tabela132[[#This Row],[DATA INICIO]]))</f>
        <v>15:23</v>
      </c>
      <c r="P980"/>
    </row>
    <row r="981" spans="1:16" ht="25.5" customHeight="1" x14ac:dyDescent="0.25">
      <c r="A981" s="6" t="s">
        <v>278</v>
      </c>
      <c r="B981" s="33" t="s">
        <v>642</v>
      </c>
      <c r="C981" s="1" t="s">
        <v>577</v>
      </c>
      <c r="D981" s="67" t="s">
        <v>1213</v>
      </c>
      <c r="E981" s="66" t="str">
        <f>CONCATENATE(Tabela132[[#This Row],[TRAMITE_SETOR]],"_Atualiz")</f>
        <v>ASSDG_Atualiz</v>
      </c>
      <c r="F981" s="35" t="s">
        <v>915</v>
      </c>
      <c r="G981" s="35"/>
      <c r="H981" s="36">
        <v>40941.568749999999</v>
      </c>
      <c r="I981" s="36">
        <v>40941.709027777775</v>
      </c>
      <c r="J981" s="1" t="s">
        <v>637</v>
      </c>
      <c r="K981" s="37">
        <f t="shared" si="30"/>
        <v>0.14027777777664596</v>
      </c>
      <c r="L981" s="38">
        <f t="shared" si="31"/>
        <v>0.14027777777664596</v>
      </c>
      <c r="M981" s="166">
        <f>NETWORKDAYS.INTL(DATE(YEAR(H981),MONTH(I981),DAY(H981)),DATE(YEAR(I981),MONTH(I981),DAY(I981)),1,LISTAFERIADOS!$B$2:$B$194)</f>
        <v>1</v>
      </c>
      <c r="N981" s="170" t="str">
        <f>CONCATENATE(HOUR(Tabela132[[#This Row],[DATA INICIO]]),":",MINUTE(Tabela132[[#This Row],[DATA INICIO]]))</f>
        <v>13:39</v>
      </c>
      <c r="P981"/>
    </row>
    <row r="982" spans="1:16" ht="25.5" customHeight="1" x14ac:dyDescent="0.25">
      <c r="A982" s="6" t="s">
        <v>278</v>
      </c>
      <c r="B982" s="33" t="s">
        <v>642</v>
      </c>
      <c r="C982" s="1" t="s">
        <v>577</v>
      </c>
      <c r="D982" s="67" t="s">
        <v>1230</v>
      </c>
      <c r="E982" s="66" t="str">
        <f>CONCATENATE(Tabela132[[#This Row],[TRAMITE_SETOR]],"_Atualiz")</f>
        <v>SLIC_Atualiz</v>
      </c>
      <c r="F982" s="35" t="s">
        <v>927</v>
      </c>
      <c r="G982" s="35"/>
      <c r="H982" s="36">
        <v>40941.709027777775</v>
      </c>
      <c r="I982" s="36">
        <v>40946.597916666666</v>
      </c>
      <c r="J982" s="1" t="s">
        <v>505</v>
      </c>
      <c r="K982" s="37">
        <f t="shared" si="30"/>
        <v>4.8888888888905058</v>
      </c>
      <c r="L982" s="38">
        <f t="shared" si="31"/>
        <v>4.8888888888905058</v>
      </c>
      <c r="M982" s="166">
        <f>NETWORKDAYS.INTL(DATE(YEAR(H982),MONTH(I982),DAY(H982)),DATE(YEAR(I982),MONTH(I982),DAY(I982)),1,LISTAFERIADOS!$B$2:$B$194)</f>
        <v>4</v>
      </c>
      <c r="N982" s="170" t="str">
        <f>CONCATENATE(HOUR(Tabela132[[#This Row],[DATA INICIO]]),":",MINUTE(Tabela132[[#This Row],[DATA INICIO]]))</f>
        <v>17:1</v>
      </c>
      <c r="P982"/>
    </row>
    <row r="983" spans="1:16" ht="25.5" customHeight="1" x14ac:dyDescent="0.25">
      <c r="A983" s="6" t="s">
        <v>278</v>
      </c>
      <c r="B983" s="33" t="s">
        <v>642</v>
      </c>
      <c r="C983" s="1" t="s">
        <v>577</v>
      </c>
      <c r="D983" s="67" t="s">
        <v>1212</v>
      </c>
      <c r="E983" s="66" t="str">
        <f>CONCATENATE(Tabela132[[#This Row],[TRAMITE_SETOR]],"_Atualiz")</f>
        <v>CPL_Atualiz</v>
      </c>
      <c r="F983" s="35" t="s">
        <v>914</v>
      </c>
      <c r="G983" s="35"/>
      <c r="H983" s="36">
        <v>40946.597916666666</v>
      </c>
      <c r="I983" s="36">
        <v>40946.665972222225</v>
      </c>
      <c r="J983" s="1" t="s">
        <v>499</v>
      </c>
      <c r="K983" s="37">
        <f t="shared" si="30"/>
        <v>6.805555555911269E-2</v>
      </c>
      <c r="L983" s="38">
        <f t="shared" si="31"/>
        <v>6.805555555911269E-2</v>
      </c>
      <c r="M983" s="166">
        <f>NETWORKDAYS.INTL(DATE(YEAR(H983),MONTH(I983),DAY(H983)),DATE(YEAR(I983),MONTH(I983),DAY(I983)),1,LISTAFERIADOS!$B$2:$B$194)</f>
        <v>1</v>
      </c>
      <c r="N983" s="170" t="str">
        <f>CONCATENATE(HOUR(Tabela132[[#This Row],[DATA INICIO]]),":",MINUTE(Tabela132[[#This Row],[DATA INICIO]]))</f>
        <v>14:21</v>
      </c>
      <c r="P983"/>
    </row>
    <row r="984" spans="1:16" ht="25.5" customHeight="1" x14ac:dyDescent="0.25">
      <c r="A984" s="6" t="s">
        <v>278</v>
      </c>
      <c r="B984" s="33" t="s">
        <v>642</v>
      </c>
      <c r="C984" s="1" t="s">
        <v>577</v>
      </c>
      <c r="D984" s="67" t="s">
        <v>1230</v>
      </c>
      <c r="E984" s="66" t="str">
        <f>CONCATENATE(Tabela132[[#This Row],[TRAMITE_SETOR]],"_Atualiz")</f>
        <v>SLIC_Atualiz</v>
      </c>
      <c r="F984" s="35" t="s">
        <v>927</v>
      </c>
      <c r="G984" s="35"/>
      <c r="H984" s="36">
        <v>40946.665972222225</v>
      </c>
      <c r="I984" s="36">
        <v>40947.781944444447</v>
      </c>
      <c r="J984" s="1" t="s">
        <v>638</v>
      </c>
      <c r="K984" s="37">
        <f t="shared" si="30"/>
        <v>1.1159722222218988</v>
      </c>
      <c r="L984" s="38">
        <f t="shared" si="31"/>
        <v>1.1159722222218988</v>
      </c>
      <c r="M984" s="166">
        <f>NETWORKDAYS.INTL(DATE(YEAR(H984),MONTH(I984),DAY(H984)),DATE(YEAR(I984),MONTH(I984),DAY(I984)),1,LISTAFERIADOS!$B$2:$B$194)</f>
        <v>2</v>
      </c>
      <c r="N984" s="170" t="str">
        <f>CONCATENATE(HOUR(Tabela132[[#This Row],[DATA INICIO]]),":",MINUTE(Tabela132[[#This Row],[DATA INICIO]]))</f>
        <v>15:59</v>
      </c>
      <c r="P984"/>
    </row>
    <row r="985" spans="1:16" ht="25.5" customHeight="1" x14ac:dyDescent="0.25">
      <c r="A985" s="6" t="s">
        <v>278</v>
      </c>
      <c r="B985" s="33" t="s">
        <v>642</v>
      </c>
      <c r="C985" s="1" t="s">
        <v>577</v>
      </c>
      <c r="D985" s="67" t="s">
        <v>1212</v>
      </c>
      <c r="E985" s="66" t="str">
        <f>CONCATENATE(Tabela132[[#This Row],[TRAMITE_SETOR]],"_Atualiz")</f>
        <v>CPL_Atualiz</v>
      </c>
      <c r="F985" s="35" t="s">
        <v>914</v>
      </c>
      <c r="G985" s="35"/>
      <c r="H985" s="36">
        <v>40947.781944444447</v>
      </c>
      <c r="I985" s="36">
        <v>40949.663194444445</v>
      </c>
      <c r="J985" s="1" t="s">
        <v>639</v>
      </c>
      <c r="K985" s="37">
        <f t="shared" si="30"/>
        <v>1.8812499999985448</v>
      </c>
      <c r="L985" s="38">
        <f t="shared" si="31"/>
        <v>1.8812499999985448</v>
      </c>
      <c r="M985" s="166">
        <f>NETWORKDAYS.INTL(DATE(YEAR(H985),MONTH(I985),DAY(H985)),DATE(YEAR(I985),MONTH(I985),DAY(I985)),1,LISTAFERIADOS!$B$2:$B$194)</f>
        <v>3</v>
      </c>
      <c r="N985" s="170" t="str">
        <f>CONCATENATE(HOUR(Tabela132[[#This Row],[DATA INICIO]]),":",MINUTE(Tabela132[[#This Row],[DATA INICIO]]))</f>
        <v>18:46</v>
      </c>
      <c r="P985"/>
    </row>
    <row r="986" spans="1:16" ht="25.5" customHeight="1" x14ac:dyDescent="0.25">
      <c r="A986" s="6" t="s">
        <v>278</v>
      </c>
      <c r="B986" s="33" t="s">
        <v>642</v>
      </c>
      <c r="C986" s="1" t="s">
        <v>577</v>
      </c>
      <c r="D986" s="67" t="s">
        <v>1230</v>
      </c>
      <c r="E986" s="66" t="str">
        <f>CONCATENATE(Tabela132[[#This Row],[TRAMITE_SETOR]],"_Atualiz")</f>
        <v>SLIC_Atualiz</v>
      </c>
      <c r="F986" s="35" t="s">
        <v>927</v>
      </c>
      <c r="G986" s="35"/>
      <c r="H986" s="36">
        <v>40949.663194444445</v>
      </c>
      <c r="I986" s="36">
        <v>40952.59097222222</v>
      </c>
      <c r="J986" s="1" t="s">
        <v>60</v>
      </c>
      <c r="K986" s="37">
        <f t="shared" si="30"/>
        <v>2.9277777777751908</v>
      </c>
      <c r="L986" s="38">
        <f t="shared" si="31"/>
        <v>2.9277777777751908</v>
      </c>
      <c r="M986" s="166">
        <f>NETWORKDAYS.INTL(DATE(YEAR(H986),MONTH(I986),DAY(H986)),DATE(YEAR(I986),MONTH(I986),DAY(I986)),1,LISTAFERIADOS!$B$2:$B$194)</f>
        <v>2</v>
      </c>
      <c r="N986" s="170" t="str">
        <f>CONCATENATE(HOUR(Tabela132[[#This Row],[DATA INICIO]]),":",MINUTE(Tabela132[[#This Row],[DATA INICIO]]))</f>
        <v>15:55</v>
      </c>
      <c r="P986"/>
    </row>
    <row r="987" spans="1:16" ht="25.5" customHeight="1" x14ac:dyDescent="0.25">
      <c r="A987" s="6" t="s">
        <v>278</v>
      </c>
      <c r="B987" s="33" t="s">
        <v>642</v>
      </c>
      <c r="C987" s="1" t="s">
        <v>577</v>
      </c>
      <c r="D987" s="67" t="s">
        <v>1212</v>
      </c>
      <c r="E987" s="66" t="str">
        <f>CONCATENATE(Tabela132[[#This Row],[TRAMITE_SETOR]],"_Atualiz")</f>
        <v>CPL_Atualiz</v>
      </c>
      <c r="F987" s="35" t="s">
        <v>914</v>
      </c>
      <c r="G987" s="35"/>
      <c r="H987" s="36">
        <v>40952.59097222222</v>
      </c>
      <c r="I987" s="36">
        <v>40968.79791666667</v>
      </c>
      <c r="J987" s="1" t="s">
        <v>639</v>
      </c>
      <c r="K987" s="37">
        <f t="shared" si="30"/>
        <v>16.206944444449618</v>
      </c>
      <c r="L987" s="38">
        <f t="shared" si="31"/>
        <v>16.206944444449618</v>
      </c>
      <c r="M987" s="166">
        <f>NETWORKDAYS.INTL(DATE(YEAR(H987),MONTH(I987),DAY(H987)),DATE(YEAR(I987),MONTH(I987),DAY(I987)),1,LISTAFERIADOS!$B$2:$B$194)</f>
        <v>11</v>
      </c>
      <c r="N987" s="170" t="str">
        <f>CONCATENATE(HOUR(Tabela132[[#This Row],[DATA INICIO]]),":",MINUTE(Tabela132[[#This Row],[DATA INICIO]]))</f>
        <v>14:11</v>
      </c>
      <c r="P987"/>
    </row>
    <row r="988" spans="1:16" ht="25.5" customHeight="1" x14ac:dyDescent="0.25">
      <c r="A988" s="6" t="s">
        <v>278</v>
      </c>
      <c r="B988" s="33" t="s">
        <v>642</v>
      </c>
      <c r="C988" s="1" t="s">
        <v>577</v>
      </c>
      <c r="D988" s="67" t="s">
        <v>1213</v>
      </c>
      <c r="E988" s="66" t="str">
        <f>CONCATENATE(Tabela132[[#This Row],[TRAMITE_SETOR]],"_Atualiz")</f>
        <v>ASSDG_Atualiz</v>
      </c>
      <c r="F988" s="35" t="s">
        <v>915</v>
      </c>
      <c r="G988" s="35"/>
      <c r="H988" s="36">
        <v>40968.79791666667</v>
      </c>
      <c r="I988" s="36">
        <v>40969.686111111114</v>
      </c>
      <c r="J988" s="1" t="s">
        <v>355</v>
      </c>
      <c r="K988" s="37">
        <f t="shared" si="30"/>
        <v>0.88819444444379769</v>
      </c>
      <c r="L988" s="38">
        <f t="shared" si="31"/>
        <v>0.88819444444379769</v>
      </c>
      <c r="M988" s="166">
        <f>NETWORKDAYS.INTL(DATE(YEAR(H988),MONTH(I988),DAY(H988)),DATE(YEAR(I988),MONTH(I988),DAY(I988)),1,LISTAFERIADOS!$B$2:$B$194)</f>
        <v>-21</v>
      </c>
      <c r="N988" s="170" t="str">
        <f>CONCATENATE(HOUR(Tabela132[[#This Row],[DATA INICIO]]),":",MINUTE(Tabela132[[#This Row],[DATA INICIO]]))</f>
        <v>19:9</v>
      </c>
      <c r="P988"/>
    </row>
    <row r="989" spans="1:16" ht="25.5" customHeight="1" x14ac:dyDescent="0.25">
      <c r="A989" s="6" t="s">
        <v>278</v>
      </c>
      <c r="B989" s="33" t="s">
        <v>642</v>
      </c>
      <c r="C989" s="1" t="s">
        <v>577</v>
      </c>
      <c r="D989" s="67" t="s">
        <v>1202</v>
      </c>
      <c r="E989" s="66" t="str">
        <f>CONCATENATE(Tabela132[[#This Row],[TRAMITE_SETOR]],"_Atualiz")</f>
        <v>DG_Atualiz</v>
      </c>
      <c r="F989" s="35" t="s">
        <v>905</v>
      </c>
      <c r="G989" s="35"/>
      <c r="H989" s="36">
        <v>40969.686111111114</v>
      </c>
      <c r="I989" s="36">
        <v>40969.763888888891</v>
      </c>
      <c r="J989" s="1" t="s">
        <v>56</v>
      </c>
      <c r="K989" s="37">
        <f t="shared" si="30"/>
        <v>7.7777777776645962E-2</v>
      </c>
      <c r="L989" s="38">
        <f t="shared" si="31"/>
        <v>7.7777777776645962E-2</v>
      </c>
      <c r="M989" s="166">
        <f>NETWORKDAYS.INTL(DATE(YEAR(H989),MONTH(I989),DAY(H989)),DATE(YEAR(I989),MONTH(I989),DAY(I989)),1,LISTAFERIADOS!$B$2:$B$194)</f>
        <v>1</v>
      </c>
      <c r="N989" s="170" t="str">
        <f>CONCATENATE(HOUR(Tabela132[[#This Row],[DATA INICIO]]),":",MINUTE(Tabela132[[#This Row],[DATA INICIO]]))</f>
        <v>16:28</v>
      </c>
      <c r="P989"/>
    </row>
    <row r="990" spans="1:16" ht="25.5" customHeight="1" x14ac:dyDescent="0.25">
      <c r="A990" s="6" t="s">
        <v>278</v>
      </c>
      <c r="B990" s="33" t="s">
        <v>642</v>
      </c>
      <c r="C990" s="1" t="s">
        <v>577</v>
      </c>
      <c r="D990" s="67" t="s">
        <v>1256</v>
      </c>
      <c r="E990" s="66" t="str">
        <f>CONCATENATE(Tabela132[[#This Row],[TRAMITE_SETOR]],"_Atualiz")</f>
        <v>SMCI_Atualiz</v>
      </c>
      <c r="F990" s="35" t="s">
        <v>942</v>
      </c>
      <c r="G990" s="35"/>
      <c r="H990" s="36">
        <v>40969.763888888891</v>
      </c>
      <c r="I990" s="36">
        <v>40984.715277777781</v>
      </c>
      <c r="J990" s="1" t="s">
        <v>640</v>
      </c>
      <c r="K990" s="37">
        <f t="shared" si="30"/>
        <v>14.951388888890506</v>
      </c>
      <c r="L990" s="38">
        <f t="shared" si="31"/>
        <v>14.951388888890506</v>
      </c>
      <c r="M990" s="166">
        <f>NETWORKDAYS.INTL(DATE(YEAR(H990),MONTH(I990),DAY(H990)),DATE(YEAR(I990),MONTH(I990),DAY(I990)),1,LISTAFERIADOS!$B$2:$B$194)</f>
        <v>12</v>
      </c>
      <c r="N990" s="170" t="str">
        <f>CONCATENATE(HOUR(Tabela132[[#This Row],[DATA INICIO]]),":",MINUTE(Tabela132[[#This Row],[DATA INICIO]]))</f>
        <v>18:20</v>
      </c>
      <c r="P990"/>
    </row>
    <row r="991" spans="1:16" ht="25.5" customHeight="1" x14ac:dyDescent="0.25">
      <c r="A991" s="6" t="s">
        <v>278</v>
      </c>
      <c r="B991" s="33" t="s">
        <v>642</v>
      </c>
      <c r="C991" s="1" t="s">
        <v>577</v>
      </c>
      <c r="D991" s="67" t="s">
        <v>1202</v>
      </c>
      <c r="E991" s="66" t="str">
        <f>CONCATENATE(Tabela132[[#This Row],[TRAMITE_SETOR]],"_Atualiz")</f>
        <v>DG_Atualiz</v>
      </c>
      <c r="F991" s="35" t="s">
        <v>905</v>
      </c>
      <c r="G991" s="35"/>
      <c r="H991" s="36">
        <v>40984.715277777781</v>
      </c>
      <c r="I991" s="36">
        <v>40984.834722222222</v>
      </c>
      <c r="J991" s="1" t="s">
        <v>641</v>
      </c>
      <c r="K991" s="37">
        <f t="shared" si="30"/>
        <v>0.11944444444088731</v>
      </c>
      <c r="L991" s="38">
        <f t="shared" si="31"/>
        <v>0.11944444444088731</v>
      </c>
      <c r="M991" s="166">
        <f>NETWORKDAYS.INTL(DATE(YEAR(H991),MONTH(I991),DAY(H991)),DATE(YEAR(I991),MONTH(I991),DAY(I991)),1,LISTAFERIADOS!$B$2:$B$194)</f>
        <v>1</v>
      </c>
      <c r="N991" s="170" t="str">
        <f>CONCATENATE(HOUR(Tabela132[[#This Row],[DATA INICIO]]),":",MINUTE(Tabela132[[#This Row],[DATA INICIO]]))</f>
        <v>17:10</v>
      </c>
      <c r="P991"/>
    </row>
    <row r="992" spans="1:16" ht="25.5" customHeight="1" x14ac:dyDescent="0.25">
      <c r="A992" s="6" t="s">
        <v>278</v>
      </c>
      <c r="B992" s="33" t="s">
        <v>668</v>
      </c>
      <c r="C992" s="1" t="s">
        <v>577</v>
      </c>
      <c r="D992" s="67" t="s">
        <v>1245</v>
      </c>
      <c r="E992" s="66" t="str">
        <f>CONCATENATE(Tabela132[[#This Row],[TRAMITE_SETOR]],"_Atualiz")</f>
        <v>SMIC_Atualiz</v>
      </c>
      <c r="F992" s="35" t="s">
        <v>891</v>
      </c>
      <c r="G992" s="90" t="s">
        <v>1105</v>
      </c>
      <c r="H992" s="36">
        <v>41884.78402777778</v>
      </c>
      <c r="I992" s="36">
        <v>41885.78402777778</v>
      </c>
      <c r="J992" s="1" t="s">
        <v>7</v>
      </c>
      <c r="K992" s="37">
        <f t="shared" si="30"/>
        <v>1</v>
      </c>
      <c r="L992" s="38">
        <f t="shared" si="31"/>
        <v>1</v>
      </c>
      <c r="M992" s="166">
        <f>NETWORKDAYS.INTL(DATE(YEAR(H992),MONTH(I992),DAY(H992)),DATE(YEAR(I992),MONTH(I992),DAY(I992)),1,LISTAFERIADOS!$B$2:$B$194)</f>
        <v>2</v>
      </c>
      <c r="N992" s="170" t="str">
        <f>CONCATENATE(HOUR(Tabela132[[#This Row],[DATA INICIO]]),":",MINUTE(Tabela132[[#This Row],[DATA INICIO]]))</f>
        <v>18:49</v>
      </c>
      <c r="P992"/>
    </row>
    <row r="993" spans="1:16" ht="25.5" customHeight="1" x14ac:dyDescent="0.25">
      <c r="A993" s="6" t="s">
        <v>278</v>
      </c>
      <c r="B993" s="33" t="s">
        <v>668</v>
      </c>
      <c r="C993" s="1" t="s">
        <v>577</v>
      </c>
      <c r="D993" s="67" t="s">
        <v>1204</v>
      </c>
      <c r="E993" s="66" t="str">
        <f>CONCATENATE(Tabela132[[#This Row],[TRAMITE_SETOR]],"_Atualiz")</f>
        <v>CIP_Atualiz</v>
      </c>
      <c r="F993" s="35" t="s">
        <v>884</v>
      </c>
      <c r="G993" s="90" t="s">
        <v>1105</v>
      </c>
      <c r="H993" s="36">
        <v>41885.78402777778</v>
      </c>
      <c r="I993" s="36">
        <v>41886.539583333331</v>
      </c>
      <c r="J993" s="1" t="s">
        <v>417</v>
      </c>
      <c r="K993" s="37">
        <f t="shared" si="30"/>
        <v>0.75555555555183673</v>
      </c>
      <c r="L993" s="38">
        <f t="shared" si="31"/>
        <v>0.75555555555183673</v>
      </c>
      <c r="M993" s="166">
        <f>NETWORKDAYS.INTL(DATE(YEAR(H993),MONTH(I993),DAY(H993)),DATE(YEAR(I993),MONTH(I993),DAY(I993)),1,LISTAFERIADOS!$B$2:$B$194)</f>
        <v>2</v>
      </c>
      <c r="N993" s="170" t="str">
        <f>CONCATENATE(HOUR(Tabela132[[#This Row],[DATA INICIO]]),":",MINUTE(Tabela132[[#This Row],[DATA INICIO]]))</f>
        <v>18:49</v>
      </c>
      <c r="P993"/>
    </row>
    <row r="994" spans="1:16" ht="25.5" customHeight="1" x14ac:dyDescent="0.25">
      <c r="A994" s="6" t="s">
        <v>278</v>
      </c>
      <c r="B994" s="33" t="s">
        <v>668</v>
      </c>
      <c r="C994" s="1" t="s">
        <v>577</v>
      </c>
      <c r="D994" s="67" t="s">
        <v>1205</v>
      </c>
      <c r="E994" s="66" t="str">
        <f>CONCATENATE(Tabela132[[#This Row],[TRAMITE_SETOR]],"_Atualiz")</f>
        <v>SECADM_Atualiz</v>
      </c>
      <c r="F994" s="35" t="s">
        <v>907</v>
      </c>
      <c r="G994" s="35"/>
      <c r="H994" s="36">
        <v>41886.539583333331</v>
      </c>
      <c r="I994" s="36">
        <v>41886.612500000003</v>
      </c>
      <c r="J994" s="1" t="s">
        <v>643</v>
      </c>
      <c r="K994" s="37">
        <f t="shared" si="30"/>
        <v>7.2916666671517305E-2</v>
      </c>
      <c r="L994" s="38">
        <f t="shared" si="31"/>
        <v>7.2916666671517305E-2</v>
      </c>
      <c r="M994" s="166">
        <f>NETWORKDAYS.INTL(DATE(YEAR(H994),MONTH(I994),DAY(H994)),DATE(YEAR(I994),MONTH(I994),DAY(I994)),1,LISTAFERIADOS!$B$2:$B$194)</f>
        <v>1</v>
      </c>
      <c r="N994" s="170" t="str">
        <f>CONCATENATE(HOUR(Tabela132[[#This Row],[DATA INICIO]]),":",MINUTE(Tabela132[[#This Row],[DATA INICIO]]))</f>
        <v>12:57</v>
      </c>
      <c r="P994"/>
    </row>
    <row r="995" spans="1:16" ht="25.5" customHeight="1" x14ac:dyDescent="0.25">
      <c r="A995" s="6" t="s">
        <v>278</v>
      </c>
      <c r="B995" s="33" t="s">
        <v>668</v>
      </c>
      <c r="C995" s="1" t="s">
        <v>577</v>
      </c>
      <c r="D995" s="67" t="s">
        <v>1245</v>
      </c>
      <c r="E995" s="66" t="str">
        <f>CONCATENATE(Tabela132[[#This Row],[TRAMITE_SETOR]],"_Atualiz")</f>
        <v>SMIC_Atualiz</v>
      </c>
      <c r="F995" s="35" t="s">
        <v>891</v>
      </c>
      <c r="G995" s="90" t="s">
        <v>1105</v>
      </c>
      <c r="H995" s="36">
        <v>41886.612500000003</v>
      </c>
      <c r="I995" s="36">
        <v>41893.756249999999</v>
      </c>
      <c r="J995" s="1" t="s">
        <v>644</v>
      </c>
      <c r="K995" s="37">
        <f t="shared" si="30"/>
        <v>7.1437499999956344</v>
      </c>
      <c r="L995" s="38">
        <f t="shared" si="31"/>
        <v>7.1437499999956344</v>
      </c>
      <c r="M995" s="166">
        <f>NETWORKDAYS.INTL(DATE(YEAR(H995),MONTH(I995),DAY(H995)),DATE(YEAR(I995),MONTH(I995),DAY(I995)),1,LISTAFERIADOS!$B$2:$B$194)</f>
        <v>5</v>
      </c>
      <c r="N995" s="170" t="str">
        <f>CONCATENATE(HOUR(Tabela132[[#This Row],[DATA INICIO]]),":",MINUTE(Tabela132[[#This Row],[DATA INICIO]]))</f>
        <v>14:42</v>
      </c>
      <c r="P995"/>
    </row>
    <row r="996" spans="1:16" ht="25.5" customHeight="1" x14ac:dyDescent="0.25">
      <c r="A996" s="6" t="s">
        <v>278</v>
      </c>
      <c r="B996" s="33" t="s">
        <v>668</v>
      </c>
      <c r="C996" s="1" t="s">
        <v>577</v>
      </c>
      <c r="D996" s="67" t="s">
        <v>1205</v>
      </c>
      <c r="E996" s="66" t="str">
        <f>CONCATENATE(Tabela132[[#This Row],[TRAMITE_SETOR]],"_Atualiz")</f>
        <v>SECADM_Atualiz</v>
      </c>
      <c r="F996" s="35" t="s">
        <v>907</v>
      </c>
      <c r="G996" s="35"/>
      <c r="H996" s="36">
        <v>41893.756249999999</v>
      </c>
      <c r="I996" s="36">
        <v>41894.661805555559</v>
      </c>
      <c r="J996" s="1" t="s">
        <v>645</v>
      </c>
      <c r="K996" s="37">
        <f t="shared" si="30"/>
        <v>0.90555555556056788</v>
      </c>
      <c r="L996" s="38">
        <f t="shared" si="31"/>
        <v>0.90555555556056788</v>
      </c>
      <c r="M996" s="166">
        <f>NETWORKDAYS.INTL(DATE(YEAR(H996),MONTH(I996),DAY(H996)),DATE(YEAR(I996),MONTH(I996),DAY(I996)),1,LISTAFERIADOS!$B$2:$B$194)</f>
        <v>2</v>
      </c>
      <c r="N996" s="170" t="str">
        <f>CONCATENATE(HOUR(Tabela132[[#This Row],[DATA INICIO]]),":",MINUTE(Tabela132[[#This Row],[DATA INICIO]]))</f>
        <v>18:9</v>
      </c>
      <c r="P996"/>
    </row>
    <row r="997" spans="1:16" ht="25.5" customHeight="1" x14ac:dyDescent="0.25">
      <c r="A997" s="6" t="s">
        <v>278</v>
      </c>
      <c r="B997" s="33" t="s">
        <v>668</v>
      </c>
      <c r="C997" s="1" t="s">
        <v>577</v>
      </c>
      <c r="D997" s="67" t="s">
        <v>1209</v>
      </c>
      <c r="E997" s="66" t="str">
        <f>CONCATENATE(Tabela132[[#This Row],[TRAMITE_SETOR]],"_Atualiz")</f>
        <v>CLC_Atualiz</v>
      </c>
      <c r="F997" s="35" t="s">
        <v>911</v>
      </c>
      <c r="G997" s="35"/>
      <c r="H997" s="36">
        <v>41894.661805555559</v>
      </c>
      <c r="I997" s="36">
        <v>41894.713194444441</v>
      </c>
      <c r="J997" s="1" t="s">
        <v>646</v>
      </c>
      <c r="K997" s="37">
        <f t="shared" si="30"/>
        <v>5.1388888881774619E-2</v>
      </c>
      <c r="L997" s="38">
        <f t="shared" si="31"/>
        <v>5.1388888881774619E-2</v>
      </c>
      <c r="M997" s="166">
        <f>NETWORKDAYS.INTL(DATE(YEAR(H997),MONTH(I997),DAY(H997)),DATE(YEAR(I997),MONTH(I997),DAY(I997)),1,LISTAFERIADOS!$B$2:$B$194)</f>
        <v>1</v>
      </c>
      <c r="N997" s="170" t="str">
        <f>CONCATENATE(HOUR(Tabela132[[#This Row],[DATA INICIO]]),":",MINUTE(Tabela132[[#This Row],[DATA INICIO]]))</f>
        <v>15:53</v>
      </c>
      <c r="P997"/>
    </row>
    <row r="998" spans="1:16" ht="25.5" customHeight="1" x14ac:dyDescent="0.25">
      <c r="A998" s="6" t="s">
        <v>278</v>
      </c>
      <c r="B998" s="33" t="s">
        <v>668</v>
      </c>
      <c r="C998" s="1" t="s">
        <v>577</v>
      </c>
      <c r="D998" s="67" t="s">
        <v>1210</v>
      </c>
      <c r="E998" s="66" t="str">
        <f>CONCATENATE(Tabela132[[#This Row],[TRAMITE_SETOR]],"_Atualiz")</f>
        <v>SC_Atualiz</v>
      </c>
      <c r="F998" s="35" t="s">
        <v>912</v>
      </c>
      <c r="G998" s="35"/>
      <c r="H998" s="36">
        <v>41894.713194444441</v>
      </c>
      <c r="I998" s="36">
        <v>41902.614583333336</v>
      </c>
      <c r="J998" s="1" t="s">
        <v>647</v>
      </c>
      <c r="K998" s="37">
        <f t="shared" si="30"/>
        <v>7.9013888888948713</v>
      </c>
      <c r="L998" s="38">
        <f t="shared" si="31"/>
        <v>7.9013888888948713</v>
      </c>
      <c r="M998" s="166">
        <f>NETWORKDAYS.INTL(DATE(YEAR(H998),MONTH(I998),DAY(H998)),DATE(YEAR(I998),MONTH(I998),DAY(I998)),1,LISTAFERIADOS!$B$2:$B$194)</f>
        <v>6</v>
      </c>
      <c r="N998" s="170" t="str">
        <f>CONCATENATE(HOUR(Tabela132[[#This Row],[DATA INICIO]]),":",MINUTE(Tabela132[[#This Row],[DATA INICIO]]))</f>
        <v>17:7</v>
      </c>
      <c r="P998"/>
    </row>
    <row r="999" spans="1:16" ht="25.5" customHeight="1" x14ac:dyDescent="0.25">
      <c r="A999" s="6" t="s">
        <v>278</v>
      </c>
      <c r="B999" s="33" t="s">
        <v>668</v>
      </c>
      <c r="C999" s="1" t="s">
        <v>577</v>
      </c>
      <c r="D999" s="67" t="s">
        <v>1209</v>
      </c>
      <c r="E999" s="66" t="str">
        <f>CONCATENATE(Tabela132[[#This Row],[TRAMITE_SETOR]],"_Atualiz")</f>
        <v>CLC_Atualiz</v>
      </c>
      <c r="F999" s="35" t="s">
        <v>911</v>
      </c>
      <c r="G999" s="35"/>
      <c r="H999" s="36">
        <v>41902.614583333336</v>
      </c>
      <c r="I999" s="36">
        <v>41904.48333333333</v>
      </c>
      <c r="J999" s="1" t="s">
        <v>373</v>
      </c>
      <c r="K999" s="37">
        <f t="shared" si="30"/>
        <v>1.8687499999941792</v>
      </c>
      <c r="L999" s="38">
        <f t="shared" si="31"/>
        <v>1.8687499999941792</v>
      </c>
      <c r="M999" s="166">
        <f>NETWORKDAYS.INTL(DATE(YEAR(H999),MONTH(I999),DAY(H999)),DATE(YEAR(I999),MONTH(I999),DAY(I999)),1,LISTAFERIADOS!$B$2:$B$194)</f>
        <v>1</v>
      </c>
      <c r="N999" s="170" t="str">
        <f>CONCATENATE(HOUR(Tabela132[[#This Row],[DATA INICIO]]),":",MINUTE(Tabela132[[#This Row],[DATA INICIO]]))</f>
        <v>14:45</v>
      </c>
      <c r="P999"/>
    </row>
    <row r="1000" spans="1:16" ht="25.5" customHeight="1" x14ac:dyDescent="0.25">
      <c r="A1000" s="6" t="s">
        <v>278</v>
      </c>
      <c r="B1000" s="33" t="s">
        <v>668</v>
      </c>
      <c r="C1000" s="1" t="s">
        <v>577</v>
      </c>
      <c r="D1000" s="67" t="s">
        <v>1205</v>
      </c>
      <c r="E1000" s="66" t="str">
        <f>CONCATENATE(Tabela132[[#This Row],[TRAMITE_SETOR]],"_Atualiz")</f>
        <v>SECADM_Atualiz</v>
      </c>
      <c r="F1000" s="35" t="s">
        <v>907</v>
      </c>
      <c r="G1000" s="35"/>
      <c r="H1000" s="36">
        <v>41904.48333333333</v>
      </c>
      <c r="I1000" s="36">
        <v>41904.625694444447</v>
      </c>
      <c r="J1000" s="1" t="s">
        <v>648</v>
      </c>
      <c r="K1000" s="37">
        <f t="shared" si="30"/>
        <v>0.14236111111677019</v>
      </c>
      <c r="L1000" s="38">
        <f t="shared" si="31"/>
        <v>0.14236111111677019</v>
      </c>
      <c r="M1000" s="166">
        <f>NETWORKDAYS.INTL(DATE(YEAR(H1000),MONTH(I1000),DAY(H1000)),DATE(YEAR(I1000),MONTH(I1000),DAY(I1000)),1,LISTAFERIADOS!$B$2:$B$194)</f>
        <v>1</v>
      </c>
      <c r="N1000" s="170" t="str">
        <f>CONCATENATE(HOUR(Tabela132[[#This Row],[DATA INICIO]]),":",MINUTE(Tabela132[[#This Row],[DATA INICIO]]))</f>
        <v>11:36</v>
      </c>
      <c r="P1000"/>
    </row>
    <row r="1001" spans="1:16" ht="25.5" customHeight="1" x14ac:dyDescent="0.25">
      <c r="A1001" s="6" t="s">
        <v>278</v>
      </c>
      <c r="B1001" s="33" t="s">
        <v>668</v>
      </c>
      <c r="C1001" s="1" t="s">
        <v>577</v>
      </c>
      <c r="D1001" s="67" t="s">
        <v>1209</v>
      </c>
      <c r="E1001" s="66" t="str">
        <f>CONCATENATE(Tabela132[[#This Row],[TRAMITE_SETOR]],"_Atualiz")</f>
        <v>CLC_Atualiz</v>
      </c>
      <c r="F1001" s="35" t="s">
        <v>911</v>
      </c>
      <c r="G1001" s="35"/>
      <c r="H1001" s="36">
        <v>41904.625694444447</v>
      </c>
      <c r="I1001" s="36">
        <v>41905.720138888886</v>
      </c>
      <c r="J1001" s="1" t="s">
        <v>288</v>
      </c>
      <c r="K1001" s="37">
        <f t="shared" si="30"/>
        <v>1.0944444444394321</v>
      </c>
      <c r="L1001" s="38">
        <f t="shared" si="31"/>
        <v>1.0944444444394321</v>
      </c>
      <c r="M1001" s="166">
        <f>NETWORKDAYS.INTL(DATE(YEAR(H1001),MONTH(I1001),DAY(H1001)),DATE(YEAR(I1001),MONTH(I1001),DAY(I1001)),1,LISTAFERIADOS!$B$2:$B$194)</f>
        <v>2</v>
      </c>
      <c r="N1001" s="170" t="str">
        <f>CONCATENATE(HOUR(Tabela132[[#This Row],[DATA INICIO]]),":",MINUTE(Tabela132[[#This Row],[DATA INICIO]]))</f>
        <v>15:1</v>
      </c>
      <c r="P1001"/>
    </row>
    <row r="1002" spans="1:16" ht="25.5" customHeight="1" x14ac:dyDescent="0.25">
      <c r="A1002" s="6" t="s">
        <v>278</v>
      </c>
      <c r="B1002" s="33" t="s">
        <v>668</v>
      </c>
      <c r="C1002" s="1" t="s">
        <v>577</v>
      </c>
      <c r="D1002" s="67" t="s">
        <v>1230</v>
      </c>
      <c r="E1002" s="66" t="str">
        <f>CONCATENATE(Tabela132[[#This Row],[TRAMITE_SETOR]],"_Atualiz")</f>
        <v>SLIC_Atualiz</v>
      </c>
      <c r="F1002" s="35" t="s">
        <v>927</v>
      </c>
      <c r="G1002" s="35"/>
      <c r="H1002" s="36">
        <v>41905.720138888886</v>
      </c>
      <c r="I1002" s="36">
        <v>41911.632638888892</v>
      </c>
      <c r="J1002" s="1" t="s">
        <v>288</v>
      </c>
      <c r="K1002" s="37">
        <f t="shared" si="30"/>
        <v>5.9125000000058208</v>
      </c>
      <c r="L1002" s="38">
        <f t="shared" si="31"/>
        <v>5.9125000000058208</v>
      </c>
      <c r="M1002" s="166">
        <f>NETWORKDAYS.INTL(DATE(YEAR(H1002),MONTH(I1002),DAY(H1002)),DATE(YEAR(I1002),MONTH(I1002),DAY(I1002)),1,LISTAFERIADOS!$B$2:$B$194)</f>
        <v>5</v>
      </c>
      <c r="N1002" s="170" t="str">
        <f>CONCATENATE(HOUR(Tabela132[[#This Row],[DATA INICIO]]),":",MINUTE(Tabela132[[#This Row],[DATA INICIO]]))</f>
        <v>17:17</v>
      </c>
      <c r="P1002"/>
    </row>
    <row r="1003" spans="1:16" ht="25.5" customHeight="1" x14ac:dyDescent="0.25">
      <c r="A1003" s="6" t="s">
        <v>278</v>
      </c>
      <c r="B1003" s="33" t="s">
        <v>668</v>
      </c>
      <c r="C1003" s="1" t="s">
        <v>577</v>
      </c>
      <c r="D1003" s="67" t="s">
        <v>1209</v>
      </c>
      <c r="E1003" s="66" t="str">
        <f>CONCATENATE(Tabela132[[#This Row],[TRAMITE_SETOR]],"_Atualiz")</f>
        <v>CLC_Atualiz</v>
      </c>
      <c r="F1003" s="35" t="s">
        <v>911</v>
      </c>
      <c r="G1003" s="35"/>
      <c r="H1003" s="36">
        <v>41911.632638888892</v>
      </c>
      <c r="I1003" s="36">
        <v>41911.79791666667</v>
      </c>
      <c r="J1003" s="1" t="s">
        <v>70</v>
      </c>
      <c r="K1003" s="37">
        <f t="shared" si="30"/>
        <v>0.16527777777810115</v>
      </c>
      <c r="L1003" s="38">
        <f t="shared" si="31"/>
        <v>0.16527777777810115</v>
      </c>
      <c r="M1003" s="166">
        <f>NETWORKDAYS.INTL(DATE(YEAR(H1003),MONTH(I1003),DAY(H1003)),DATE(YEAR(I1003),MONTH(I1003),DAY(I1003)),1,LISTAFERIADOS!$B$2:$B$194)</f>
        <v>1</v>
      </c>
      <c r="N1003" s="170" t="str">
        <f>CONCATENATE(HOUR(Tabela132[[#This Row],[DATA INICIO]]),":",MINUTE(Tabela132[[#This Row],[DATA INICIO]]))</f>
        <v>15:11</v>
      </c>
      <c r="P1003"/>
    </row>
    <row r="1004" spans="1:16" ht="25.5" customHeight="1" x14ac:dyDescent="0.25">
      <c r="A1004" s="6" t="s">
        <v>278</v>
      </c>
      <c r="B1004" s="33" t="s">
        <v>668</v>
      </c>
      <c r="C1004" s="1" t="s">
        <v>577</v>
      </c>
      <c r="D1004" s="67" t="s">
        <v>1205</v>
      </c>
      <c r="E1004" s="66" t="str">
        <f>CONCATENATE(Tabela132[[#This Row],[TRAMITE_SETOR]],"_Atualiz")</f>
        <v>SECADM_Atualiz</v>
      </c>
      <c r="F1004" s="35" t="s">
        <v>907</v>
      </c>
      <c r="G1004" s="35"/>
      <c r="H1004" s="36">
        <v>41911.79791666667</v>
      </c>
      <c r="I1004" s="36">
        <v>41912.774305555555</v>
      </c>
      <c r="J1004" s="1" t="s">
        <v>289</v>
      </c>
      <c r="K1004" s="37">
        <f t="shared" si="30"/>
        <v>0.976388888884685</v>
      </c>
      <c r="L1004" s="38">
        <f t="shared" si="31"/>
        <v>0.976388888884685</v>
      </c>
      <c r="M1004" s="166">
        <f>NETWORKDAYS.INTL(DATE(YEAR(H1004),MONTH(I1004),DAY(H1004)),DATE(YEAR(I1004),MONTH(I1004),DAY(I1004)),1,LISTAFERIADOS!$B$2:$B$194)</f>
        <v>2</v>
      </c>
      <c r="N1004" s="170" t="str">
        <f>CONCATENATE(HOUR(Tabela132[[#This Row],[DATA INICIO]]),":",MINUTE(Tabela132[[#This Row],[DATA INICIO]]))</f>
        <v>19:9</v>
      </c>
      <c r="P1004"/>
    </row>
    <row r="1005" spans="1:16" ht="25.5" customHeight="1" x14ac:dyDescent="0.25">
      <c r="A1005" s="6" t="s">
        <v>278</v>
      </c>
      <c r="B1005" s="33" t="s">
        <v>668</v>
      </c>
      <c r="C1005" s="1" t="s">
        <v>577</v>
      </c>
      <c r="D1005" s="67" t="s">
        <v>1212</v>
      </c>
      <c r="E1005" s="66" t="str">
        <f>CONCATENATE(Tabela132[[#This Row],[TRAMITE_SETOR]],"_Atualiz")</f>
        <v>CPL_Atualiz</v>
      </c>
      <c r="F1005" s="35" t="s">
        <v>914</v>
      </c>
      <c r="G1005" s="35"/>
      <c r="H1005" s="36">
        <v>41912.774305555555</v>
      </c>
      <c r="I1005" s="36">
        <v>41912.785416666666</v>
      </c>
      <c r="J1005" s="1" t="s">
        <v>649</v>
      </c>
      <c r="K1005" s="37">
        <f t="shared" si="30"/>
        <v>1.1111111110949423E-2</v>
      </c>
      <c r="L1005" s="38">
        <f t="shared" si="31"/>
        <v>1.1111111110949423E-2</v>
      </c>
      <c r="M1005" s="166">
        <f>NETWORKDAYS.INTL(DATE(YEAR(H1005),MONTH(I1005),DAY(H1005)),DATE(YEAR(I1005),MONTH(I1005),DAY(I1005)),1,LISTAFERIADOS!$B$2:$B$194)</f>
        <v>1</v>
      </c>
      <c r="N1005" s="170" t="str">
        <f>CONCATENATE(HOUR(Tabela132[[#This Row],[DATA INICIO]]),":",MINUTE(Tabela132[[#This Row],[DATA INICIO]]))</f>
        <v>18:35</v>
      </c>
      <c r="P1005"/>
    </row>
    <row r="1006" spans="1:16" ht="25.5" customHeight="1" x14ac:dyDescent="0.25">
      <c r="A1006" s="6" t="s">
        <v>278</v>
      </c>
      <c r="B1006" s="33" t="s">
        <v>668</v>
      </c>
      <c r="C1006" s="1" t="s">
        <v>577</v>
      </c>
      <c r="D1006" s="67" t="s">
        <v>1213</v>
      </c>
      <c r="E1006" s="66" t="str">
        <f>CONCATENATE(Tabela132[[#This Row],[TRAMITE_SETOR]],"_Atualiz")</f>
        <v>ASSDG_Atualiz</v>
      </c>
      <c r="F1006" s="35" t="s">
        <v>915</v>
      </c>
      <c r="G1006" s="35"/>
      <c r="H1006" s="36">
        <v>41912.785416666666</v>
      </c>
      <c r="I1006" s="36">
        <v>41913.759722222225</v>
      </c>
      <c r="J1006" s="1" t="s">
        <v>223</v>
      </c>
      <c r="K1006" s="37">
        <f t="shared" si="30"/>
        <v>0.97430555555911269</v>
      </c>
      <c r="L1006" s="38">
        <f t="shared" si="31"/>
        <v>0.97430555555911269</v>
      </c>
      <c r="M1006" s="166">
        <f>NETWORKDAYS.INTL(DATE(YEAR(H1006),MONTH(I1006),DAY(H1006)),DATE(YEAR(I1006),MONTH(I1006),DAY(I1006)),1,LISTAFERIADOS!$B$2:$B$194)</f>
        <v>-22</v>
      </c>
      <c r="N1006" s="170" t="str">
        <f>CONCATENATE(HOUR(Tabela132[[#This Row],[DATA INICIO]]),":",MINUTE(Tabela132[[#This Row],[DATA INICIO]]))</f>
        <v>18:51</v>
      </c>
      <c r="P1006"/>
    </row>
    <row r="1007" spans="1:16" ht="25.5" customHeight="1" x14ac:dyDescent="0.25">
      <c r="A1007" s="6" t="s">
        <v>278</v>
      </c>
      <c r="B1007" s="33" t="s">
        <v>668</v>
      </c>
      <c r="C1007" s="1" t="s">
        <v>577</v>
      </c>
      <c r="D1007" s="67" t="s">
        <v>1202</v>
      </c>
      <c r="E1007" s="66" t="str">
        <f>CONCATENATE(Tabela132[[#This Row],[TRAMITE_SETOR]],"_Atualiz")</f>
        <v>DG_Atualiz</v>
      </c>
      <c r="F1007" s="35" t="s">
        <v>905</v>
      </c>
      <c r="G1007" s="35"/>
      <c r="H1007" s="36">
        <v>41913.759722222225</v>
      </c>
      <c r="I1007" s="36">
        <v>41913.822916666664</v>
      </c>
      <c r="J1007" s="1" t="s">
        <v>56</v>
      </c>
      <c r="K1007" s="37">
        <f t="shared" si="30"/>
        <v>6.3194444439432118E-2</v>
      </c>
      <c r="L1007" s="38">
        <f t="shared" si="31"/>
        <v>6.3194444439432118E-2</v>
      </c>
      <c r="M1007" s="166">
        <f>NETWORKDAYS.INTL(DATE(YEAR(H1007),MONTH(I1007),DAY(H1007)),DATE(YEAR(I1007),MONTH(I1007),DAY(I1007)),1,LISTAFERIADOS!$B$2:$B$194)</f>
        <v>1</v>
      </c>
      <c r="N1007" s="170" t="str">
        <f>CONCATENATE(HOUR(Tabela132[[#This Row],[DATA INICIO]]),":",MINUTE(Tabela132[[#This Row],[DATA INICIO]]))</f>
        <v>18:14</v>
      </c>
      <c r="P1007"/>
    </row>
    <row r="1008" spans="1:16" ht="25.5" customHeight="1" x14ac:dyDescent="0.25">
      <c r="A1008" s="6" t="s">
        <v>278</v>
      </c>
      <c r="B1008" s="33" t="s">
        <v>668</v>
      </c>
      <c r="C1008" s="1" t="s">
        <v>577</v>
      </c>
      <c r="D1008" s="67" t="s">
        <v>1230</v>
      </c>
      <c r="E1008" s="66" t="str">
        <f>CONCATENATE(Tabela132[[#This Row],[TRAMITE_SETOR]],"_Atualiz")</f>
        <v>SLIC_Atualiz</v>
      </c>
      <c r="F1008" s="35" t="s">
        <v>927</v>
      </c>
      <c r="G1008" s="35"/>
      <c r="H1008" s="36">
        <v>41913.822916666664</v>
      </c>
      <c r="I1008" s="36">
        <v>41925.675694444442</v>
      </c>
      <c r="J1008" s="1" t="s">
        <v>389</v>
      </c>
      <c r="K1008" s="37">
        <f t="shared" si="30"/>
        <v>11.852777777778101</v>
      </c>
      <c r="L1008" s="38">
        <f t="shared" si="31"/>
        <v>11.852777777778101</v>
      </c>
      <c r="M1008" s="166">
        <f>NETWORKDAYS.INTL(DATE(YEAR(H1008),MONTH(I1008),DAY(H1008)),DATE(YEAR(I1008),MONTH(I1008),DAY(I1008)),1,LISTAFERIADOS!$B$2:$B$194)</f>
        <v>9</v>
      </c>
      <c r="N1008" s="170" t="str">
        <f>CONCATENATE(HOUR(Tabela132[[#This Row],[DATA INICIO]]),":",MINUTE(Tabela132[[#This Row],[DATA INICIO]]))</f>
        <v>19:45</v>
      </c>
      <c r="P1008"/>
    </row>
    <row r="1009" spans="1:16" ht="25.5" customHeight="1" x14ac:dyDescent="0.25">
      <c r="A1009" s="6" t="s">
        <v>278</v>
      </c>
      <c r="B1009" s="33" t="s">
        <v>668</v>
      </c>
      <c r="C1009" s="1" t="s">
        <v>577</v>
      </c>
      <c r="D1009" s="67" t="s">
        <v>1212</v>
      </c>
      <c r="E1009" s="66" t="str">
        <f>CONCATENATE(Tabela132[[#This Row],[TRAMITE_SETOR]],"_Atualiz")</f>
        <v>CPL_Atualiz</v>
      </c>
      <c r="F1009" s="35" t="s">
        <v>914</v>
      </c>
      <c r="G1009" s="35"/>
      <c r="H1009" s="36">
        <v>41925.675694444442</v>
      </c>
      <c r="I1009" s="36">
        <v>41925.800000000003</v>
      </c>
      <c r="J1009" s="1" t="s">
        <v>650</v>
      </c>
      <c r="K1009" s="37">
        <f t="shared" si="30"/>
        <v>0.12430555556056788</v>
      </c>
      <c r="L1009" s="38">
        <f t="shared" si="31"/>
        <v>0.12430555556056788</v>
      </c>
      <c r="M1009" s="166">
        <f>NETWORKDAYS.INTL(DATE(YEAR(H1009),MONTH(I1009),DAY(H1009)),DATE(YEAR(I1009),MONTH(I1009),DAY(I1009)),1,LISTAFERIADOS!$B$2:$B$194)</f>
        <v>1</v>
      </c>
      <c r="N1009" s="170" t="str">
        <f>CONCATENATE(HOUR(Tabela132[[#This Row],[DATA INICIO]]),":",MINUTE(Tabela132[[#This Row],[DATA INICIO]]))</f>
        <v>16:13</v>
      </c>
      <c r="P1009"/>
    </row>
    <row r="1010" spans="1:16" ht="25.5" customHeight="1" x14ac:dyDescent="0.25">
      <c r="A1010" s="6" t="s">
        <v>278</v>
      </c>
      <c r="B1010" s="33" t="s">
        <v>668</v>
      </c>
      <c r="C1010" s="1" t="s">
        <v>577</v>
      </c>
      <c r="D1010" s="67" t="s">
        <v>1230</v>
      </c>
      <c r="E1010" s="66" t="str">
        <f>CONCATENATE(Tabela132[[#This Row],[TRAMITE_SETOR]],"_Atualiz")</f>
        <v>SLIC_Atualiz</v>
      </c>
      <c r="F1010" s="35" t="s">
        <v>927</v>
      </c>
      <c r="G1010" s="35"/>
      <c r="H1010" s="36">
        <v>41925.800000000003</v>
      </c>
      <c r="I1010" s="36">
        <v>41927.792361111111</v>
      </c>
      <c r="J1010" s="1" t="s">
        <v>180</v>
      </c>
      <c r="K1010" s="37">
        <f t="shared" si="30"/>
        <v>1.992361111108039</v>
      </c>
      <c r="L1010" s="38">
        <f t="shared" si="31"/>
        <v>1.992361111108039</v>
      </c>
      <c r="M1010" s="166">
        <f>NETWORKDAYS.INTL(DATE(YEAR(H1010),MONTH(I1010),DAY(H1010)),DATE(YEAR(I1010),MONTH(I1010),DAY(I1010)),1,LISTAFERIADOS!$B$2:$B$194)</f>
        <v>3</v>
      </c>
      <c r="N1010" s="170" t="str">
        <f>CONCATENATE(HOUR(Tabela132[[#This Row],[DATA INICIO]]),":",MINUTE(Tabela132[[#This Row],[DATA INICIO]]))</f>
        <v>19:12</v>
      </c>
      <c r="P1010"/>
    </row>
    <row r="1011" spans="1:16" ht="25.5" customHeight="1" x14ac:dyDescent="0.25">
      <c r="A1011" s="6" t="s">
        <v>278</v>
      </c>
      <c r="B1011" s="33" t="s">
        <v>668</v>
      </c>
      <c r="C1011" s="1" t="s">
        <v>577</v>
      </c>
      <c r="D1011" s="67" t="s">
        <v>1212</v>
      </c>
      <c r="E1011" s="66" t="str">
        <f>CONCATENATE(Tabela132[[#This Row],[TRAMITE_SETOR]],"_Atualiz")</f>
        <v>CPL_Atualiz</v>
      </c>
      <c r="F1011" s="35" t="s">
        <v>914</v>
      </c>
      <c r="G1011" s="35"/>
      <c r="H1011" s="36">
        <v>41927.792361111111</v>
      </c>
      <c r="I1011" s="36">
        <v>41935.635416666664</v>
      </c>
      <c r="J1011" s="1" t="s">
        <v>181</v>
      </c>
      <c r="K1011" s="37">
        <f t="shared" si="30"/>
        <v>7.8430555555532919</v>
      </c>
      <c r="L1011" s="38">
        <f t="shared" si="31"/>
        <v>7.8430555555532919</v>
      </c>
      <c r="M1011" s="166">
        <f>NETWORKDAYS.INTL(DATE(YEAR(H1011),MONTH(I1011),DAY(H1011)),DATE(YEAR(I1011),MONTH(I1011),DAY(I1011)),1,LISTAFERIADOS!$B$2:$B$194)</f>
        <v>7</v>
      </c>
      <c r="N1011" s="170" t="str">
        <f>CONCATENATE(HOUR(Tabela132[[#This Row],[DATA INICIO]]),":",MINUTE(Tabela132[[#This Row],[DATA INICIO]]))</f>
        <v>19:1</v>
      </c>
      <c r="P1011"/>
    </row>
    <row r="1012" spans="1:16" ht="25.5" customHeight="1" x14ac:dyDescent="0.25">
      <c r="A1012" s="6" t="s">
        <v>278</v>
      </c>
      <c r="B1012" s="33" t="s">
        <v>668</v>
      </c>
      <c r="C1012" s="1" t="s">
        <v>577</v>
      </c>
      <c r="D1012" s="67" t="s">
        <v>1245</v>
      </c>
      <c r="E1012" s="66" t="str">
        <f>CONCATENATE(Tabela132[[#This Row],[TRAMITE_SETOR]],"_Atualiz")</f>
        <v>SMIC_Atualiz</v>
      </c>
      <c r="F1012" s="35" t="s">
        <v>891</v>
      </c>
      <c r="G1012" s="90" t="s">
        <v>1105</v>
      </c>
      <c r="H1012" s="36">
        <v>41935.635416666664</v>
      </c>
      <c r="I1012" s="36">
        <v>41935.638888888891</v>
      </c>
      <c r="J1012" s="1" t="s">
        <v>301</v>
      </c>
      <c r="K1012" s="37">
        <f t="shared" si="30"/>
        <v>3.4722222262644209E-3</v>
      </c>
      <c r="L1012" s="38">
        <f t="shared" si="31"/>
        <v>3.4722222262644209E-3</v>
      </c>
      <c r="M1012" s="166">
        <f>NETWORKDAYS.INTL(DATE(YEAR(H1012),MONTH(I1012),DAY(H1012)),DATE(YEAR(I1012),MONTH(I1012),DAY(I1012)),1,LISTAFERIADOS!$B$2:$B$194)</f>
        <v>1</v>
      </c>
      <c r="N1012" s="170" t="str">
        <f>CONCATENATE(HOUR(Tabela132[[#This Row],[DATA INICIO]]),":",MINUTE(Tabela132[[#This Row],[DATA INICIO]]))</f>
        <v>15:15</v>
      </c>
      <c r="P1012"/>
    </row>
    <row r="1013" spans="1:16" ht="25.5" customHeight="1" x14ac:dyDescent="0.25">
      <c r="A1013" s="6" t="s">
        <v>278</v>
      </c>
      <c r="B1013" s="33" t="s">
        <v>668</v>
      </c>
      <c r="C1013" s="1" t="s">
        <v>577</v>
      </c>
      <c r="D1013" s="67" t="s">
        <v>1230</v>
      </c>
      <c r="E1013" s="66" t="str">
        <f>CONCATENATE(Tabela132[[#This Row],[TRAMITE_SETOR]],"_Atualiz")</f>
        <v>SLIC_Atualiz</v>
      </c>
      <c r="F1013" s="35" t="s">
        <v>927</v>
      </c>
      <c r="G1013" s="35"/>
      <c r="H1013" s="36">
        <v>41935.638888888891</v>
      </c>
      <c r="I1013" s="36">
        <v>41935.643055555556</v>
      </c>
      <c r="J1013" s="1" t="s">
        <v>651</v>
      </c>
      <c r="K1013" s="37">
        <f t="shared" si="30"/>
        <v>4.166666665696539E-3</v>
      </c>
      <c r="L1013" s="38">
        <f t="shared" si="31"/>
        <v>4.166666665696539E-3</v>
      </c>
      <c r="M1013" s="166">
        <f>NETWORKDAYS.INTL(DATE(YEAR(H1013),MONTH(I1013),DAY(H1013)),DATE(YEAR(I1013),MONTH(I1013),DAY(I1013)),1,LISTAFERIADOS!$B$2:$B$194)</f>
        <v>1</v>
      </c>
      <c r="N1013" s="170" t="str">
        <f>CONCATENATE(HOUR(Tabela132[[#This Row],[DATA INICIO]]),":",MINUTE(Tabela132[[#This Row],[DATA INICIO]]))</f>
        <v>15:20</v>
      </c>
      <c r="P1013"/>
    </row>
    <row r="1014" spans="1:16" ht="25.5" customHeight="1" x14ac:dyDescent="0.25">
      <c r="A1014" s="6" t="s">
        <v>278</v>
      </c>
      <c r="B1014" s="33" t="s">
        <v>668</v>
      </c>
      <c r="C1014" s="1" t="s">
        <v>577</v>
      </c>
      <c r="D1014" s="67" t="s">
        <v>1212</v>
      </c>
      <c r="E1014" s="66" t="str">
        <f>CONCATENATE(Tabela132[[#This Row],[TRAMITE_SETOR]],"_Atualiz")</f>
        <v>CPL_Atualiz</v>
      </c>
      <c r="F1014" s="35" t="s">
        <v>914</v>
      </c>
      <c r="G1014" s="35"/>
      <c r="H1014" s="36">
        <v>41935.643055555556</v>
      </c>
      <c r="I1014" s="36">
        <v>41935.73541666667</v>
      </c>
      <c r="J1014" s="1" t="s">
        <v>652</v>
      </c>
      <c r="K1014" s="37">
        <f t="shared" si="30"/>
        <v>9.2361111113859806E-2</v>
      </c>
      <c r="L1014" s="38">
        <f t="shared" si="31"/>
        <v>9.2361111113859806E-2</v>
      </c>
      <c r="M1014" s="166">
        <f>NETWORKDAYS.INTL(DATE(YEAR(H1014),MONTH(I1014),DAY(H1014)),DATE(YEAR(I1014),MONTH(I1014),DAY(I1014)),1,LISTAFERIADOS!$B$2:$B$194)</f>
        <v>1</v>
      </c>
      <c r="N1014" s="170" t="str">
        <f>CONCATENATE(HOUR(Tabela132[[#This Row],[DATA INICIO]]),":",MINUTE(Tabela132[[#This Row],[DATA INICIO]]))</f>
        <v>15:26</v>
      </c>
      <c r="P1014"/>
    </row>
    <row r="1015" spans="1:16" ht="25.5" customHeight="1" x14ac:dyDescent="0.25">
      <c r="A1015" s="6" t="s">
        <v>278</v>
      </c>
      <c r="B1015" s="33" t="s">
        <v>668</v>
      </c>
      <c r="C1015" s="1" t="s">
        <v>577</v>
      </c>
      <c r="D1015" s="67" t="s">
        <v>1230</v>
      </c>
      <c r="E1015" s="66" t="str">
        <f>CONCATENATE(Tabela132[[#This Row],[TRAMITE_SETOR]],"_Atualiz")</f>
        <v>SLIC_Atualiz</v>
      </c>
      <c r="F1015" s="35" t="s">
        <v>927</v>
      </c>
      <c r="G1015" s="35"/>
      <c r="H1015" s="36">
        <v>41935.73541666667</v>
      </c>
      <c r="I1015" s="36">
        <v>41936.6875</v>
      </c>
      <c r="J1015" s="1" t="s">
        <v>653</v>
      </c>
      <c r="K1015" s="37">
        <f t="shared" si="30"/>
        <v>0.95208333332993789</v>
      </c>
      <c r="L1015" s="38">
        <f t="shared" si="31"/>
        <v>0.95208333332993789</v>
      </c>
      <c r="M1015" s="166">
        <f>NETWORKDAYS.INTL(DATE(YEAR(H1015),MONTH(I1015),DAY(H1015)),DATE(YEAR(I1015),MONTH(I1015),DAY(I1015)),1,LISTAFERIADOS!$B$2:$B$194)</f>
        <v>2</v>
      </c>
      <c r="N1015" s="170" t="str">
        <f>CONCATENATE(HOUR(Tabela132[[#This Row],[DATA INICIO]]),":",MINUTE(Tabela132[[#This Row],[DATA INICIO]]))</f>
        <v>17:39</v>
      </c>
      <c r="P1015"/>
    </row>
    <row r="1016" spans="1:16" ht="25.5" customHeight="1" x14ac:dyDescent="0.25">
      <c r="A1016" s="6" t="s">
        <v>278</v>
      </c>
      <c r="B1016" s="33" t="s">
        <v>668</v>
      </c>
      <c r="C1016" s="1" t="s">
        <v>577</v>
      </c>
      <c r="D1016" s="67" t="s">
        <v>1212</v>
      </c>
      <c r="E1016" s="66" t="str">
        <f>CONCATENATE(Tabela132[[#This Row],[TRAMITE_SETOR]],"_Atualiz")</f>
        <v>CPL_Atualiz</v>
      </c>
      <c r="F1016" s="35" t="s">
        <v>914</v>
      </c>
      <c r="G1016" s="35"/>
      <c r="H1016" s="36">
        <v>41936.6875</v>
      </c>
      <c r="I1016" s="36">
        <v>41936.767361111109</v>
      </c>
      <c r="J1016" s="1" t="s">
        <v>654</v>
      </c>
      <c r="K1016" s="37">
        <f t="shared" si="30"/>
        <v>7.9861111109494232E-2</v>
      </c>
      <c r="L1016" s="38">
        <f t="shared" si="31"/>
        <v>7.9861111109494232E-2</v>
      </c>
      <c r="M1016" s="166">
        <f>NETWORKDAYS.INTL(DATE(YEAR(H1016),MONTH(I1016),DAY(H1016)),DATE(YEAR(I1016),MONTH(I1016),DAY(I1016)),1,LISTAFERIADOS!$B$2:$B$194)</f>
        <v>1</v>
      </c>
      <c r="N1016" s="170" t="str">
        <f>CONCATENATE(HOUR(Tabela132[[#This Row],[DATA INICIO]]),":",MINUTE(Tabela132[[#This Row],[DATA INICIO]]))</f>
        <v>16:30</v>
      </c>
      <c r="P1016"/>
    </row>
    <row r="1017" spans="1:16" ht="25.5" customHeight="1" x14ac:dyDescent="0.25">
      <c r="A1017" s="6" t="s">
        <v>278</v>
      </c>
      <c r="B1017" s="33" t="s">
        <v>668</v>
      </c>
      <c r="C1017" s="1" t="s">
        <v>577</v>
      </c>
      <c r="D1017" s="67" t="s">
        <v>1213</v>
      </c>
      <c r="E1017" s="66" t="str">
        <f>CONCATENATE(Tabela132[[#This Row],[TRAMITE_SETOR]],"_Atualiz")</f>
        <v>ASSDG_Atualiz</v>
      </c>
      <c r="F1017" s="35" t="s">
        <v>915</v>
      </c>
      <c r="G1017" s="35"/>
      <c r="H1017" s="36">
        <v>41936.767361111109</v>
      </c>
      <c r="I1017" s="36">
        <v>41939.675000000003</v>
      </c>
      <c r="J1017" s="1" t="s">
        <v>655</v>
      </c>
      <c r="K1017" s="37">
        <f t="shared" si="30"/>
        <v>2.9076388888934162</v>
      </c>
      <c r="L1017" s="38">
        <f t="shared" si="31"/>
        <v>2.9076388888934162</v>
      </c>
      <c r="M1017" s="166">
        <f>NETWORKDAYS.INTL(DATE(YEAR(H1017),MONTH(I1017),DAY(H1017)),DATE(YEAR(I1017),MONTH(I1017),DAY(I1017)),1,LISTAFERIADOS!$B$2:$B$194)</f>
        <v>2</v>
      </c>
      <c r="N1017" s="170" t="str">
        <f>CONCATENATE(HOUR(Tabela132[[#This Row],[DATA INICIO]]),":",MINUTE(Tabela132[[#This Row],[DATA INICIO]]))</f>
        <v>18:25</v>
      </c>
      <c r="P1017"/>
    </row>
    <row r="1018" spans="1:16" ht="25.5" customHeight="1" x14ac:dyDescent="0.25">
      <c r="A1018" s="6" t="s">
        <v>278</v>
      </c>
      <c r="B1018" s="33" t="s">
        <v>668</v>
      </c>
      <c r="C1018" s="1" t="s">
        <v>577</v>
      </c>
      <c r="D1018" s="67" t="s">
        <v>1202</v>
      </c>
      <c r="E1018" s="66" t="str">
        <f>CONCATENATE(Tabela132[[#This Row],[TRAMITE_SETOR]],"_Atualiz")</f>
        <v>DG_Atualiz</v>
      </c>
      <c r="F1018" s="35" t="s">
        <v>905</v>
      </c>
      <c r="G1018" s="35"/>
      <c r="H1018" s="36">
        <v>41939.675000000003</v>
      </c>
      <c r="I1018" s="36">
        <v>41939.703472222223</v>
      </c>
      <c r="J1018" s="1" t="s">
        <v>56</v>
      </c>
      <c r="K1018" s="37">
        <f t="shared" si="30"/>
        <v>2.8472222220443655E-2</v>
      </c>
      <c r="L1018" s="38">
        <f t="shared" si="31"/>
        <v>2.8472222220443655E-2</v>
      </c>
      <c r="M1018" s="166">
        <f>NETWORKDAYS.INTL(DATE(YEAR(H1018),MONTH(I1018),DAY(H1018)),DATE(YEAR(I1018),MONTH(I1018),DAY(I1018)),1,LISTAFERIADOS!$B$2:$B$194)</f>
        <v>1</v>
      </c>
      <c r="N1018" s="170" t="str">
        <f>CONCATENATE(HOUR(Tabela132[[#This Row],[DATA INICIO]]),":",MINUTE(Tabela132[[#This Row],[DATA INICIO]]))</f>
        <v>16:12</v>
      </c>
      <c r="P1018"/>
    </row>
    <row r="1019" spans="1:16" ht="25.5" customHeight="1" x14ac:dyDescent="0.25">
      <c r="A1019" s="6" t="s">
        <v>278</v>
      </c>
      <c r="B1019" s="33" t="s">
        <v>668</v>
      </c>
      <c r="C1019" s="1" t="s">
        <v>577</v>
      </c>
      <c r="D1019" s="67" t="s">
        <v>1212</v>
      </c>
      <c r="E1019" s="66" t="str">
        <f>CONCATENATE(Tabela132[[#This Row],[TRAMITE_SETOR]],"_Atualiz")</f>
        <v>CPL_Atualiz</v>
      </c>
      <c r="F1019" s="35" t="s">
        <v>914</v>
      </c>
      <c r="G1019" s="35"/>
      <c r="H1019" s="36">
        <v>41939.703472222223</v>
      </c>
      <c r="I1019" s="36">
        <v>41939.813194444447</v>
      </c>
      <c r="J1019" s="1" t="s">
        <v>225</v>
      </c>
      <c r="K1019" s="37">
        <f t="shared" si="30"/>
        <v>0.10972222222335404</v>
      </c>
      <c r="L1019" s="38">
        <f t="shared" si="31"/>
        <v>0.10972222222335404</v>
      </c>
      <c r="M1019" s="166">
        <f>NETWORKDAYS.INTL(DATE(YEAR(H1019),MONTH(I1019),DAY(H1019)),DATE(YEAR(I1019),MONTH(I1019),DAY(I1019)),1,LISTAFERIADOS!$B$2:$B$194)</f>
        <v>1</v>
      </c>
      <c r="N1019" s="170" t="str">
        <f>CONCATENATE(HOUR(Tabela132[[#This Row],[DATA INICIO]]),":",MINUTE(Tabela132[[#This Row],[DATA INICIO]]))</f>
        <v>16:53</v>
      </c>
      <c r="P1019"/>
    </row>
    <row r="1020" spans="1:16" ht="25.5" customHeight="1" x14ac:dyDescent="0.25">
      <c r="A1020" s="6" t="s">
        <v>278</v>
      </c>
      <c r="B1020" s="33" t="s">
        <v>668</v>
      </c>
      <c r="C1020" s="1" t="s">
        <v>577</v>
      </c>
      <c r="D1020" s="67" t="s">
        <v>1205</v>
      </c>
      <c r="E1020" s="66" t="str">
        <f>CONCATENATE(Tabela132[[#This Row],[TRAMITE_SETOR]],"_Atualiz")</f>
        <v>SECADM_Atualiz</v>
      </c>
      <c r="F1020" s="35" t="s">
        <v>907</v>
      </c>
      <c r="G1020" s="35"/>
      <c r="H1020" s="36">
        <v>41939.813194444447</v>
      </c>
      <c r="I1020" s="36">
        <v>41940.70208333333</v>
      </c>
      <c r="J1020" s="1" t="s">
        <v>656</v>
      </c>
      <c r="K1020" s="37">
        <f t="shared" si="30"/>
        <v>0.88888888888322981</v>
      </c>
      <c r="L1020" s="38">
        <f t="shared" si="31"/>
        <v>0.88888888888322981</v>
      </c>
      <c r="M1020" s="166">
        <f>NETWORKDAYS.INTL(DATE(YEAR(H1020),MONTH(I1020),DAY(H1020)),DATE(YEAR(I1020),MONTH(I1020),DAY(I1020)),1,LISTAFERIADOS!$B$2:$B$194)</f>
        <v>2</v>
      </c>
      <c r="N1020" s="170" t="str">
        <f>CONCATENATE(HOUR(Tabela132[[#This Row],[DATA INICIO]]),":",MINUTE(Tabela132[[#This Row],[DATA INICIO]]))</f>
        <v>19:31</v>
      </c>
      <c r="P1020"/>
    </row>
    <row r="1021" spans="1:16" ht="25.5" customHeight="1" x14ac:dyDescent="0.25">
      <c r="A1021" s="6" t="s">
        <v>278</v>
      </c>
      <c r="B1021" s="33" t="s">
        <v>668</v>
      </c>
      <c r="C1021" s="1" t="s">
        <v>577</v>
      </c>
      <c r="D1021" s="67" t="s">
        <v>1245</v>
      </c>
      <c r="E1021" s="66" t="str">
        <f>CONCATENATE(Tabela132[[#This Row],[TRAMITE_SETOR]],"_Atualiz")</f>
        <v>SMIC_Atualiz</v>
      </c>
      <c r="F1021" s="35" t="s">
        <v>891</v>
      </c>
      <c r="G1021" s="90" t="s">
        <v>1105</v>
      </c>
      <c r="H1021" s="36">
        <v>41940.70208333333</v>
      </c>
      <c r="I1021" s="36">
        <v>41946.794444444444</v>
      </c>
      <c r="J1021" s="1" t="s">
        <v>657</v>
      </c>
      <c r="K1021" s="37">
        <f t="shared" si="30"/>
        <v>6.0923611111138598</v>
      </c>
      <c r="L1021" s="38">
        <f t="shared" si="31"/>
        <v>6.0923611111138598</v>
      </c>
      <c r="M1021" s="166">
        <f>NETWORKDAYS.INTL(DATE(YEAR(H1021),MONTH(I1021),DAY(H1021)),DATE(YEAR(I1021),MONTH(I1021),DAY(I1021)),1,LISTAFERIADOS!$B$2:$B$194)</f>
        <v>-20</v>
      </c>
      <c r="N1021" s="170" t="str">
        <f>CONCATENATE(HOUR(Tabela132[[#This Row],[DATA INICIO]]),":",MINUTE(Tabela132[[#This Row],[DATA INICIO]]))</f>
        <v>16:51</v>
      </c>
      <c r="P1021"/>
    </row>
    <row r="1022" spans="1:16" ht="25.5" customHeight="1" x14ac:dyDescent="0.25">
      <c r="A1022" s="6" t="s">
        <v>278</v>
      </c>
      <c r="B1022" s="33" t="s">
        <v>668</v>
      </c>
      <c r="C1022" s="1" t="s">
        <v>577</v>
      </c>
      <c r="D1022" s="67" t="s">
        <v>1230</v>
      </c>
      <c r="E1022" s="66" t="str">
        <f>CONCATENATE(Tabela132[[#This Row],[TRAMITE_SETOR]],"_Atualiz")</f>
        <v>SLIC_Atualiz</v>
      </c>
      <c r="F1022" s="35" t="s">
        <v>927</v>
      </c>
      <c r="G1022" s="35"/>
      <c r="H1022" s="36">
        <v>41946.794444444444</v>
      </c>
      <c r="I1022" s="36">
        <v>41950.649305555555</v>
      </c>
      <c r="J1022" s="1" t="s">
        <v>658</v>
      </c>
      <c r="K1022" s="37">
        <f t="shared" si="30"/>
        <v>3.8548611111109494</v>
      </c>
      <c r="L1022" s="38">
        <f t="shared" si="31"/>
        <v>3.8548611111109494</v>
      </c>
      <c r="M1022" s="166">
        <f>NETWORKDAYS.INTL(DATE(YEAR(H1022),MONTH(I1022),DAY(H1022)),DATE(YEAR(I1022),MONTH(I1022),DAY(I1022)),1,LISTAFERIADOS!$B$2:$B$194)</f>
        <v>5</v>
      </c>
      <c r="N1022" s="170" t="str">
        <f>CONCATENATE(HOUR(Tabela132[[#This Row],[DATA INICIO]]),":",MINUTE(Tabela132[[#This Row],[DATA INICIO]]))</f>
        <v>19:4</v>
      </c>
      <c r="P1022"/>
    </row>
    <row r="1023" spans="1:16" ht="25.5" customHeight="1" x14ac:dyDescent="0.25">
      <c r="A1023" s="6" t="s">
        <v>278</v>
      </c>
      <c r="B1023" s="33" t="s">
        <v>668</v>
      </c>
      <c r="C1023" s="1" t="s">
        <v>577</v>
      </c>
      <c r="D1023" s="67" t="s">
        <v>1212</v>
      </c>
      <c r="E1023" s="66" t="str">
        <f>CONCATENATE(Tabela132[[#This Row],[TRAMITE_SETOR]],"_Atualiz")</f>
        <v>CPL_Atualiz</v>
      </c>
      <c r="F1023" s="35" t="s">
        <v>914</v>
      </c>
      <c r="G1023" s="35"/>
      <c r="H1023" s="36">
        <v>41950.649305555555</v>
      </c>
      <c r="I1023" s="36">
        <v>41950.65</v>
      </c>
      <c r="J1023" s="1" t="s">
        <v>390</v>
      </c>
      <c r="K1023" s="37">
        <f t="shared" si="30"/>
        <v>6.944444467080757E-4</v>
      </c>
      <c r="L1023" s="38">
        <f t="shared" si="31"/>
        <v>6.944444467080757E-4</v>
      </c>
      <c r="M1023" s="166">
        <f>NETWORKDAYS.INTL(DATE(YEAR(H1023),MONTH(I1023),DAY(H1023)),DATE(YEAR(I1023),MONTH(I1023),DAY(I1023)),1,LISTAFERIADOS!$B$2:$B$194)</f>
        <v>1</v>
      </c>
      <c r="N1023" s="170" t="str">
        <f>CONCATENATE(HOUR(Tabela132[[#This Row],[DATA INICIO]]),":",MINUTE(Tabela132[[#This Row],[DATA INICIO]]))</f>
        <v>15:35</v>
      </c>
      <c r="P1023"/>
    </row>
    <row r="1024" spans="1:16" ht="25.5" customHeight="1" x14ac:dyDescent="0.25">
      <c r="A1024" s="6" t="s">
        <v>278</v>
      </c>
      <c r="B1024" s="33" t="s">
        <v>668</v>
      </c>
      <c r="C1024" s="1" t="s">
        <v>577</v>
      </c>
      <c r="D1024" s="67" t="s">
        <v>1230</v>
      </c>
      <c r="E1024" s="66" t="str">
        <f>CONCATENATE(Tabela132[[#This Row],[TRAMITE_SETOR]],"_Atualiz")</f>
        <v>SLIC_Atualiz</v>
      </c>
      <c r="F1024" s="35" t="s">
        <v>927</v>
      </c>
      <c r="G1024" s="35"/>
      <c r="H1024" s="36">
        <v>41950.65</v>
      </c>
      <c r="I1024" s="36">
        <v>41953.62777777778</v>
      </c>
      <c r="J1024" s="1" t="s">
        <v>180</v>
      </c>
      <c r="K1024" s="37">
        <f t="shared" si="30"/>
        <v>2.9777777777781012</v>
      </c>
      <c r="L1024" s="38">
        <f t="shared" si="31"/>
        <v>2.9777777777781012</v>
      </c>
      <c r="M1024" s="166">
        <f>NETWORKDAYS.INTL(DATE(YEAR(H1024),MONTH(I1024),DAY(H1024)),DATE(YEAR(I1024),MONTH(I1024),DAY(I1024)),1,LISTAFERIADOS!$B$2:$B$194)</f>
        <v>2</v>
      </c>
      <c r="N1024" s="170" t="str">
        <f>CONCATENATE(HOUR(Tabela132[[#This Row],[DATA INICIO]]),":",MINUTE(Tabela132[[#This Row],[DATA INICIO]]))</f>
        <v>15:36</v>
      </c>
      <c r="P1024"/>
    </row>
    <row r="1025" spans="1:16" ht="25.5" customHeight="1" x14ac:dyDescent="0.25">
      <c r="A1025" s="6" t="s">
        <v>278</v>
      </c>
      <c r="B1025" s="33" t="s">
        <v>668</v>
      </c>
      <c r="C1025" s="1" t="s">
        <v>577</v>
      </c>
      <c r="D1025" s="67" t="s">
        <v>1212</v>
      </c>
      <c r="E1025" s="66" t="str">
        <f>CONCATENATE(Tabela132[[#This Row],[TRAMITE_SETOR]],"_Atualiz")</f>
        <v>CPL_Atualiz</v>
      </c>
      <c r="F1025" s="35" t="s">
        <v>914</v>
      </c>
      <c r="G1025" s="35"/>
      <c r="H1025" s="36">
        <v>41953.62777777778</v>
      </c>
      <c r="I1025" s="36">
        <v>41953.694444444445</v>
      </c>
      <c r="J1025" s="1" t="s">
        <v>451</v>
      </c>
      <c r="K1025" s="37">
        <f t="shared" si="30"/>
        <v>6.6666666665696539E-2</v>
      </c>
      <c r="L1025" s="38">
        <f t="shared" si="31"/>
        <v>6.6666666665696539E-2</v>
      </c>
      <c r="M1025" s="166">
        <f>NETWORKDAYS.INTL(DATE(YEAR(H1025),MONTH(I1025),DAY(H1025)),DATE(YEAR(I1025),MONTH(I1025),DAY(I1025)),1,LISTAFERIADOS!$B$2:$B$194)</f>
        <v>1</v>
      </c>
      <c r="N1025" s="170" t="str">
        <f>CONCATENATE(HOUR(Tabela132[[#This Row],[DATA INICIO]]),":",MINUTE(Tabela132[[#This Row],[DATA INICIO]]))</f>
        <v>15:4</v>
      </c>
      <c r="P1025"/>
    </row>
    <row r="1026" spans="1:16" ht="25.5" customHeight="1" x14ac:dyDescent="0.25">
      <c r="A1026" s="6" t="s">
        <v>278</v>
      </c>
      <c r="B1026" s="33" t="s">
        <v>668</v>
      </c>
      <c r="C1026" s="1" t="s">
        <v>577</v>
      </c>
      <c r="D1026" s="67" t="s">
        <v>1245</v>
      </c>
      <c r="E1026" s="66" t="str">
        <f>CONCATENATE(Tabela132[[#This Row],[TRAMITE_SETOR]],"_Atualiz")</f>
        <v>SMIC_Atualiz</v>
      </c>
      <c r="F1026" s="35" t="s">
        <v>891</v>
      </c>
      <c r="G1026" s="90" t="s">
        <v>1105</v>
      </c>
      <c r="H1026" s="36">
        <v>41953.694444444445</v>
      </c>
      <c r="I1026" s="36">
        <v>41953.851388888892</v>
      </c>
      <c r="J1026" s="1" t="s">
        <v>202</v>
      </c>
      <c r="K1026" s="37">
        <f t="shared" si="30"/>
        <v>0.15694444444670808</v>
      </c>
      <c r="L1026" s="38">
        <f t="shared" si="31"/>
        <v>0.15694444444670808</v>
      </c>
      <c r="M1026" s="166">
        <f>NETWORKDAYS.INTL(DATE(YEAR(H1026),MONTH(I1026),DAY(H1026)),DATE(YEAR(I1026),MONTH(I1026),DAY(I1026)),1,LISTAFERIADOS!$B$2:$B$194)</f>
        <v>1</v>
      </c>
      <c r="N1026" s="170" t="str">
        <f>CONCATENATE(HOUR(Tabela132[[#This Row],[DATA INICIO]]),":",MINUTE(Tabela132[[#This Row],[DATA INICIO]]))</f>
        <v>16:40</v>
      </c>
      <c r="P1026"/>
    </row>
    <row r="1027" spans="1:16" ht="25.5" customHeight="1" x14ac:dyDescent="0.25">
      <c r="A1027" s="6" t="s">
        <v>278</v>
      </c>
      <c r="B1027" s="33" t="s">
        <v>668</v>
      </c>
      <c r="C1027" s="1" t="s">
        <v>577</v>
      </c>
      <c r="D1027" s="67" t="s">
        <v>1230</v>
      </c>
      <c r="E1027" s="66" t="str">
        <f>CONCATENATE(Tabela132[[#This Row],[TRAMITE_SETOR]],"_Atualiz")</f>
        <v>SLIC_Atualiz</v>
      </c>
      <c r="F1027" s="35" t="s">
        <v>927</v>
      </c>
      <c r="G1027" s="35"/>
      <c r="H1027" s="36">
        <v>41953.851388888892</v>
      </c>
      <c r="I1027" s="36">
        <v>41954.59652777778</v>
      </c>
      <c r="J1027" s="1" t="s">
        <v>408</v>
      </c>
      <c r="K1027" s="37">
        <f t="shared" ref="K1027:K1090" si="32">IF(OR(H1027="-",I1027="-"),0,I1027-H1027)</f>
        <v>0.74513888888759539</v>
      </c>
      <c r="L1027" s="38">
        <f t="shared" ref="L1027:L1090" si="33">K1027</f>
        <v>0.74513888888759539</v>
      </c>
      <c r="M1027" s="166">
        <f>NETWORKDAYS.INTL(DATE(YEAR(H1027),MONTH(I1027),DAY(H1027)),DATE(YEAR(I1027),MONTH(I1027),DAY(I1027)),1,LISTAFERIADOS!$B$2:$B$194)</f>
        <v>2</v>
      </c>
      <c r="N1027" s="170" t="str">
        <f>CONCATENATE(HOUR(Tabela132[[#This Row],[DATA INICIO]]),":",MINUTE(Tabela132[[#This Row],[DATA INICIO]]))</f>
        <v>20:26</v>
      </c>
      <c r="P1027"/>
    </row>
    <row r="1028" spans="1:16" ht="25.5" customHeight="1" x14ac:dyDescent="0.25">
      <c r="A1028" s="6" t="s">
        <v>278</v>
      </c>
      <c r="B1028" s="33" t="s">
        <v>668</v>
      </c>
      <c r="C1028" s="1" t="s">
        <v>577</v>
      </c>
      <c r="D1028" s="67" t="s">
        <v>1212</v>
      </c>
      <c r="E1028" s="66" t="str">
        <f>CONCATENATE(Tabela132[[#This Row],[TRAMITE_SETOR]],"_Atualiz")</f>
        <v>CPL_Atualiz</v>
      </c>
      <c r="F1028" s="35" t="s">
        <v>914</v>
      </c>
      <c r="G1028" s="35"/>
      <c r="H1028" s="36">
        <v>41954.59652777778</v>
      </c>
      <c r="I1028" s="36">
        <v>41954.756249999999</v>
      </c>
      <c r="J1028" s="1" t="s">
        <v>659</v>
      </c>
      <c r="K1028" s="37">
        <f t="shared" si="32"/>
        <v>0.15972222221898846</v>
      </c>
      <c r="L1028" s="38">
        <f t="shared" si="33"/>
        <v>0.15972222221898846</v>
      </c>
      <c r="M1028" s="166">
        <f>NETWORKDAYS.INTL(DATE(YEAR(H1028),MONTH(I1028),DAY(H1028)),DATE(YEAR(I1028),MONTH(I1028),DAY(I1028)),1,LISTAFERIADOS!$B$2:$B$194)</f>
        <v>1</v>
      </c>
      <c r="N1028" s="170" t="str">
        <f>CONCATENATE(HOUR(Tabela132[[#This Row],[DATA INICIO]]),":",MINUTE(Tabela132[[#This Row],[DATA INICIO]]))</f>
        <v>14:19</v>
      </c>
      <c r="P1028"/>
    </row>
    <row r="1029" spans="1:16" ht="25.5" customHeight="1" x14ac:dyDescent="0.25">
      <c r="A1029" s="6" t="s">
        <v>278</v>
      </c>
      <c r="B1029" s="33" t="s">
        <v>668</v>
      </c>
      <c r="C1029" s="1" t="s">
        <v>577</v>
      </c>
      <c r="D1029" s="67" t="s">
        <v>1230</v>
      </c>
      <c r="E1029" s="66" t="str">
        <f>CONCATENATE(Tabela132[[#This Row],[TRAMITE_SETOR]],"_Atualiz")</f>
        <v>SLIC_Atualiz</v>
      </c>
      <c r="F1029" s="35" t="s">
        <v>927</v>
      </c>
      <c r="G1029" s="35"/>
      <c r="H1029" s="36">
        <v>41954.756249999999</v>
      </c>
      <c r="I1029" s="36">
        <v>41955.570138888892</v>
      </c>
      <c r="J1029" s="1" t="s">
        <v>180</v>
      </c>
      <c r="K1029" s="37">
        <f t="shared" si="32"/>
        <v>0.81388888889341615</v>
      </c>
      <c r="L1029" s="38">
        <f t="shared" si="33"/>
        <v>0.81388888889341615</v>
      </c>
      <c r="M1029" s="166">
        <f>NETWORKDAYS.INTL(DATE(YEAR(H1029),MONTH(I1029),DAY(H1029)),DATE(YEAR(I1029),MONTH(I1029),DAY(I1029)),1,LISTAFERIADOS!$B$2:$B$194)</f>
        <v>2</v>
      </c>
      <c r="N1029" s="170" t="str">
        <f>CONCATENATE(HOUR(Tabela132[[#This Row],[DATA INICIO]]),":",MINUTE(Tabela132[[#This Row],[DATA INICIO]]))</f>
        <v>18:9</v>
      </c>
      <c r="P1029"/>
    </row>
    <row r="1030" spans="1:16" ht="25.5" customHeight="1" x14ac:dyDescent="0.25">
      <c r="A1030" s="6" t="s">
        <v>278</v>
      </c>
      <c r="B1030" s="33" t="s">
        <v>668</v>
      </c>
      <c r="C1030" s="1" t="s">
        <v>577</v>
      </c>
      <c r="D1030" s="67" t="s">
        <v>1212</v>
      </c>
      <c r="E1030" s="66" t="str">
        <f>CONCATENATE(Tabela132[[#This Row],[TRAMITE_SETOR]],"_Atualiz")</f>
        <v>CPL_Atualiz</v>
      </c>
      <c r="F1030" s="35" t="s">
        <v>914</v>
      </c>
      <c r="G1030" s="35"/>
      <c r="H1030" s="36">
        <v>41955.570138888892</v>
      </c>
      <c r="I1030" s="36">
        <v>41967.713888888888</v>
      </c>
      <c r="J1030" s="1" t="s">
        <v>660</v>
      </c>
      <c r="K1030" s="37">
        <f t="shared" si="32"/>
        <v>12.143749999995634</v>
      </c>
      <c r="L1030" s="38">
        <f t="shared" si="33"/>
        <v>12.143749999995634</v>
      </c>
      <c r="M1030" s="166">
        <f>NETWORKDAYS.INTL(DATE(YEAR(H1030),MONTH(I1030),DAY(H1030)),DATE(YEAR(I1030),MONTH(I1030),DAY(I1030)),1,LISTAFERIADOS!$B$2:$B$194)</f>
        <v>9</v>
      </c>
      <c r="N1030" s="170" t="str">
        <f>CONCATENATE(HOUR(Tabela132[[#This Row],[DATA INICIO]]),":",MINUTE(Tabela132[[#This Row],[DATA INICIO]]))</f>
        <v>13:41</v>
      </c>
      <c r="P1030"/>
    </row>
    <row r="1031" spans="1:16" ht="25.5" customHeight="1" x14ac:dyDescent="0.25">
      <c r="A1031" s="6" t="s">
        <v>278</v>
      </c>
      <c r="B1031" s="33" t="s">
        <v>668</v>
      </c>
      <c r="C1031" s="1" t="s">
        <v>577</v>
      </c>
      <c r="D1031" s="67" t="s">
        <v>1245</v>
      </c>
      <c r="E1031" s="66" t="str">
        <f>CONCATENATE(Tabela132[[#This Row],[TRAMITE_SETOR]],"_Atualiz")</f>
        <v>SMIC_Atualiz</v>
      </c>
      <c r="F1031" s="35" t="s">
        <v>891</v>
      </c>
      <c r="G1031" s="90" t="s">
        <v>1105</v>
      </c>
      <c r="H1031" s="36">
        <v>41967.713888888888</v>
      </c>
      <c r="I1031" s="36">
        <v>41968.674305555556</v>
      </c>
      <c r="J1031" s="1" t="s">
        <v>202</v>
      </c>
      <c r="K1031" s="37">
        <f t="shared" si="32"/>
        <v>0.96041666666860692</v>
      </c>
      <c r="L1031" s="38">
        <f t="shared" si="33"/>
        <v>0.96041666666860692</v>
      </c>
      <c r="M1031" s="166">
        <f>NETWORKDAYS.INTL(DATE(YEAR(H1031),MONTH(I1031),DAY(H1031)),DATE(YEAR(I1031),MONTH(I1031),DAY(I1031)),1,LISTAFERIADOS!$B$2:$B$194)</f>
        <v>2</v>
      </c>
      <c r="N1031" s="170" t="str">
        <f>CONCATENATE(HOUR(Tabela132[[#This Row],[DATA INICIO]]),":",MINUTE(Tabela132[[#This Row],[DATA INICIO]]))</f>
        <v>17:8</v>
      </c>
      <c r="P1031"/>
    </row>
    <row r="1032" spans="1:16" ht="25.5" customHeight="1" x14ac:dyDescent="0.25">
      <c r="A1032" s="6" t="s">
        <v>278</v>
      </c>
      <c r="B1032" s="33" t="s">
        <v>668</v>
      </c>
      <c r="C1032" s="1" t="s">
        <v>577</v>
      </c>
      <c r="D1032" s="67" t="s">
        <v>1212</v>
      </c>
      <c r="E1032" s="66" t="str">
        <f>CONCATENATE(Tabela132[[#This Row],[TRAMITE_SETOR]],"_Atualiz")</f>
        <v>CPL_Atualiz</v>
      </c>
      <c r="F1032" s="35" t="s">
        <v>914</v>
      </c>
      <c r="G1032" s="35"/>
      <c r="H1032" s="36">
        <v>41968.674305555556</v>
      </c>
      <c r="I1032" s="36">
        <v>41969.73333333333</v>
      </c>
      <c r="J1032" s="1" t="s">
        <v>661</v>
      </c>
      <c r="K1032" s="37">
        <f t="shared" si="32"/>
        <v>1.0590277777737356</v>
      </c>
      <c r="L1032" s="38">
        <f t="shared" si="33"/>
        <v>1.0590277777737356</v>
      </c>
      <c r="M1032" s="166">
        <f>NETWORKDAYS.INTL(DATE(YEAR(H1032),MONTH(I1032),DAY(H1032)),DATE(YEAR(I1032),MONTH(I1032),DAY(I1032)),1,LISTAFERIADOS!$B$2:$B$194)</f>
        <v>2</v>
      </c>
      <c r="N1032" s="170" t="str">
        <f>CONCATENATE(HOUR(Tabela132[[#This Row],[DATA INICIO]]),":",MINUTE(Tabela132[[#This Row],[DATA INICIO]]))</f>
        <v>16:11</v>
      </c>
      <c r="P1032"/>
    </row>
    <row r="1033" spans="1:16" ht="25.5" customHeight="1" x14ac:dyDescent="0.25">
      <c r="A1033" s="6" t="s">
        <v>278</v>
      </c>
      <c r="B1033" s="33" t="s">
        <v>668</v>
      </c>
      <c r="C1033" s="1" t="s">
        <v>577</v>
      </c>
      <c r="D1033" s="67" t="s">
        <v>1245</v>
      </c>
      <c r="E1033" s="66" t="str">
        <f>CONCATENATE(Tabela132[[#This Row],[TRAMITE_SETOR]],"_Atualiz")</f>
        <v>SMIC_Atualiz</v>
      </c>
      <c r="F1033" s="35" t="s">
        <v>891</v>
      </c>
      <c r="G1033" s="90" t="s">
        <v>1105</v>
      </c>
      <c r="H1033" s="36">
        <v>41969.73333333333</v>
      </c>
      <c r="I1033" s="36">
        <v>41974.461111111108</v>
      </c>
      <c r="J1033" s="1" t="s">
        <v>202</v>
      </c>
      <c r="K1033" s="37">
        <f t="shared" si="32"/>
        <v>4.7277777777781012</v>
      </c>
      <c r="L1033" s="38">
        <f t="shared" si="33"/>
        <v>4.7277777777781012</v>
      </c>
      <c r="M1033" s="166">
        <f>NETWORKDAYS.INTL(DATE(YEAR(H1033),MONTH(I1033),DAY(H1033)),DATE(YEAR(I1033),MONTH(I1033),DAY(I1033)),1,LISTAFERIADOS!$B$2:$B$194)</f>
        <v>-13</v>
      </c>
      <c r="N1033" s="170" t="str">
        <f>CONCATENATE(HOUR(Tabela132[[#This Row],[DATA INICIO]]),":",MINUTE(Tabela132[[#This Row],[DATA INICIO]]))</f>
        <v>17:36</v>
      </c>
      <c r="P1033"/>
    </row>
    <row r="1034" spans="1:16" ht="25.5" customHeight="1" x14ac:dyDescent="0.25">
      <c r="A1034" s="6" t="s">
        <v>278</v>
      </c>
      <c r="B1034" s="33" t="s">
        <v>668</v>
      </c>
      <c r="C1034" s="1" t="s">
        <v>577</v>
      </c>
      <c r="D1034" s="67" t="s">
        <v>1212</v>
      </c>
      <c r="E1034" s="66" t="str">
        <f>CONCATENATE(Tabela132[[#This Row],[TRAMITE_SETOR]],"_Atualiz")</f>
        <v>CPL_Atualiz</v>
      </c>
      <c r="F1034" s="35" t="s">
        <v>914</v>
      </c>
      <c r="G1034" s="35"/>
      <c r="H1034" s="36">
        <v>41974.461111111108</v>
      </c>
      <c r="I1034" s="36">
        <v>41974.68472222222</v>
      </c>
      <c r="J1034" s="1" t="s">
        <v>662</v>
      </c>
      <c r="K1034" s="37">
        <f t="shared" si="32"/>
        <v>0.22361111111240461</v>
      </c>
      <c r="L1034" s="38">
        <f t="shared" si="33"/>
        <v>0.22361111111240461</v>
      </c>
      <c r="M1034" s="166">
        <f>NETWORKDAYS.INTL(DATE(YEAR(H1034),MONTH(I1034),DAY(H1034)),DATE(YEAR(I1034),MONTH(I1034),DAY(I1034)),1,LISTAFERIADOS!$B$2:$B$194)</f>
        <v>1</v>
      </c>
      <c r="N1034" s="170" t="str">
        <f>CONCATENATE(HOUR(Tabela132[[#This Row],[DATA INICIO]]),":",MINUTE(Tabela132[[#This Row],[DATA INICIO]]))</f>
        <v>11:4</v>
      </c>
      <c r="P1034"/>
    </row>
    <row r="1035" spans="1:16" ht="25.5" customHeight="1" x14ac:dyDescent="0.25">
      <c r="A1035" s="6" t="s">
        <v>278</v>
      </c>
      <c r="B1035" s="33" t="s">
        <v>668</v>
      </c>
      <c r="C1035" s="1" t="s">
        <v>577</v>
      </c>
      <c r="D1035" s="67" t="s">
        <v>1245</v>
      </c>
      <c r="E1035" s="66" t="str">
        <f>CONCATENATE(Tabela132[[#This Row],[TRAMITE_SETOR]],"_Atualiz")</f>
        <v>SMIC_Atualiz</v>
      </c>
      <c r="F1035" s="35" t="s">
        <v>891</v>
      </c>
      <c r="G1035" s="90" t="s">
        <v>1105</v>
      </c>
      <c r="H1035" s="36">
        <v>41974.68472222222</v>
      </c>
      <c r="I1035" s="36">
        <v>41976.804861111108</v>
      </c>
      <c r="J1035" s="1" t="s">
        <v>663</v>
      </c>
      <c r="K1035" s="37">
        <f t="shared" si="32"/>
        <v>2.1201388888875954</v>
      </c>
      <c r="L1035" s="38">
        <f t="shared" si="33"/>
        <v>2.1201388888875954</v>
      </c>
      <c r="M1035" s="166">
        <f>NETWORKDAYS.INTL(DATE(YEAR(H1035),MONTH(I1035),DAY(H1035)),DATE(YEAR(I1035),MONTH(I1035),DAY(I1035)),1,LISTAFERIADOS!$B$2:$B$194)</f>
        <v>3</v>
      </c>
      <c r="N1035" s="170" t="str">
        <f>CONCATENATE(HOUR(Tabela132[[#This Row],[DATA INICIO]]),":",MINUTE(Tabela132[[#This Row],[DATA INICIO]]))</f>
        <v>16:26</v>
      </c>
      <c r="P1035"/>
    </row>
    <row r="1036" spans="1:16" ht="25.5" customHeight="1" x14ac:dyDescent="0.25">
      <c r="A1036" s="6" t="s">
        <v>278</v>
      </c>
      <c r="B1036" s="33" t="s">
        <v>668</v>
      </c>
      <c r="C1036" s="1" t="s">
        <v>577</v>
      </c>
      <c r="D1036" s="67" t="s">
        <v>1212</v>
      </c>
      <c r="E1036" s="66" t="str">
        <f>CONCATENATE(Tabela132[[#This Row],[TRAMITE_SETOR]],"_Atualiz")</f>
        <v>CPL_Atualiz</v>
      </c>
      <c r="F1036" s="35" t="s">
        <v>914</v>
      </c>
      <c r="G1036" s="35"/>
      <c r="H1036" s="36">
        <v>41976.804861111108</v>
      </c>
      <c r="I1036" s="36">
        <v>41991.633333333331</v>
      </c>
      <c r="J1036" s="1" t="s">
        <v>664</v>
      </c>
      <c r="K1036" s="37">
        <f t="shared" si="32"/>
        <v>14.828472222223354</v>
      </c>
      <c r="L1036" s="38">
        <f t="shared" si="33"/>
        <v>14.828472222223354</v>
      </c>
      <c r="M1036" s="166">
        <f>NETWORKDAYS.INTL(DATE(YEAR(H1036),MONTH(I1036),DAY(H1036)),DATE(YEAR(I1036),MONTH(I1036),DAY(I1036)),1,LISTAFERIADOS!$B$2:$B$194)</f>
        <v>11</v>
      </c>
      <c r="N1036" s="170" t="str">
        <f>CONCATENATE(HOUR(Tabela132[[#This Row],[DATA INICIO]]),":",MINUTE(Tabela132[[#This Row],[DATA INICIO]]))</f>
        <v>19:19</v>
      </c>
      <c r="P1036"/>
    </row>
    <row r="1037" spans="1:16" ht="25.5" customHeight="1" x14ac:dyDescent="0.25">
      <c r="A1037" s="6" t="s">
        <v>278</v>
      </c>
      <c r="B1037" s="33" t="s">
        <v>668</v>
      </c>
      <c r="C1037" s="1" t="s">
        <v>577</v>
      </c>
      <c r="D1037" s="67" t="s">
        <v>1213</v>
      </c>
      <c r="E1037" s="66" t="str">
        <f>CONCATENATE(Tabela132[[#This Row],[TRAMITE_SETOR]],"_Atualiz")</f>
        <v>ASSDG_Atualiz</v>
      </c>
      <c r="F1037" s="35" t="s">
        <v>915</v>
      </c>
      <c r="G1037" s="35"/>
      <c r="H1037" s="36">
        <v>41991.633333333331</v>
      </c>
      <c r="I1037" s="36">
        <v>41991.732638888891</v>
      </c>
      <c r="J1037" s="1" t="s">
        <v>12</v>
      </c>
      <c r="K1037" s="37">
        <f t="shared" si="32"/>
        <v>9.930555555911269E-2</v>
      </c>
      <c r="L1037" s="38">
        <f t="shared" si="33"/>
        <v>9.930555555911269E-2</v>
      </c>
      <c r="M1037" s="166">
        <f>NETWORKDAYS.INTL(DATE(YEAR(H1037),MONTH(I1037),DAY(H1037)),DATE(YEAR(I1037),MONTH(I1037),DAY(I1037)),1,LISTAFERIADOS!$B$2:$B$194)</f>
        <v>1</v>
      </c>
      <c r="N1037" s="170" t="str">
        <f>CONCATENATE(HOUR(Tabela132[[#This Row],[DATA INICIO]]),":",MINUTE(Tabela132[[#This Row],[DATA INICIO]]))</f>
        <v>15:12</v>
      </c>
      <c r="P1037"/>
    </row>
    <row r="1038" spans="1:16" ht="25.5" customHeight="1" x14ac:dyDescent="0.25">
      <c r="A1038" s="6" t="s">
        <v>278</v>
      </c>
      <c r="B1038" s="33" t="s">
        <v>668</v>
      </c>
      <c r="C1038" s="1" t="s">
        <v>577</v>
      </c>
      <c r="D1038" s="67" t="s">
        <v>1202</v>
      </c>
      <c r="E1038" s="66" t="str">
        <f>CONCATENATE(Tabela132[[#This Row],[TRAMITE_SETOR]],"_Atualiz")</f>
        <v>DG_Atualiz</v>
      </c>
      <c r="F1038" s="35" t="s">
        <v>905</v>
      </c>
      <c r="G1038" s="35"/>
      <c r="H1038" s="36">
        <v>41991.732638888891</v>
      </c>
      <c r="I1038" s="36">
        <v>41991.848611111112</v>
      </c>
      <c r="J1038" s="1" t="s">
        <v>56</v>
      </c>
      <c r="K1038" s="37">
        <f t="shared" si="32"/>
        <v>0.11597222222189885</v>
      </c>
      <c r="L1038" s="38">
        <f t="shared" si="33"/>
        <v>0.11597222222189885</v>
      </c>
      <c r="M1038" s="166">
        <f>NETWORKDAYS.INTL(DATE(YEAR(H1038),MONTH(I1038),DAY(H1038)),DATE(YEAR(I1038),MONTH(I1038),DAY(I1038)),1,LISTAFERIADOS!$B$2:$B$194)</f>
        <v>1</v>
      </c>
      <c r="N1038" s="170" t="str">
        <f>CONCATENATE(HOUR(Tabela132[[#This Row],[DATA INICIO]]),":",MINUTE(Tabela132[[#This Row],[DATA INICIO]]))</f>
        <v>17:35</v>
      </c>
      <c r="P1038"/>
    </row>
    <row r="1039" spans="1:16" ht="25.5" customHeight="1" x14ac:dyDescent="0.25">
      <c r="A1039" s="6" t="s">
        <v>278</v>
      </c>
      <c r="B1039" s="33" t="s">
        <v>668</v>
      </c>
      <c r="C1039" s="1" t="s">
        <v>577</v>
      </c>
      <c r="D1039" s="67" t="s">
        <v>1212</v>
      </c>
      <c r="E1039" s="66" t="str">
        <f>CONCATENATE(Tabela132[[#This Row],[TRAMITE_SETOR]],"_Atualiz")</f>
        <v>CPL_Atualiz</v>
      </c>
      <c r="F1039" s="35" t="s">
        <v>914</v>
      </c>
      <c r="G1039" s="35"/>
      <c r="H1039" s="36">
        <v>41991.848611111112</v>
      </c>
      <c r="I1039" s="36">
        <v>41992.70416666667</v>
      </c>
      <c r="J1039" s="1" t="s">
        <v>225</v>
      </c>
      <c r="K1039" s="37">
        <f t="shared" si="32"/>
        <v>0.8555555555576575</v>
      </c>
      <c r="L1039" s="38">
        <f t="shared" si="33"/>
        <v>0.8555555555576575</v>
      </c>
      <c r="M1039" s="166">
        <f>NETWORKDAYS.INTL(DATE(YEAR(H1039),MONTH(I1039),DAY(H1039)),DATE(YEAR(I1039),MONTH(I1039),DAY(I1039)),1,LISTAFERIADOS!$B$2:$B$194)</f>
        <v>1</v>
      </c>
      <c r="N1039" s="170" t="str">
        <f>CONCATENATE(HOUR(Tabela132[[#This Row],[DATA INICIO]]),":",MINUTE(Tabela132[[#This Row],[DATA INICIO]]))</f>
        <v>20:22</v>
      </c>
      <c r="P1039"/>
    </row>
    <row r="1040" spans="1:16" ht="25.5" customHeight="1" x14ac:dyDescent="0.25">
      <c r="A1040" s="6" t="s">
        <v>278</v>
      </c>
      <c r="B1040" s="33" t="s">
        <v>668</v>
      </c>
      <c r="C1040" s="1" t="s">
        <v>577</v>
      </c>
      <c r="D1040" s="67" t="s">
        <v>1213</v>
      </c>
      <c r="E1040" s="66" t="str">
        <f>CONCATENATE(Tabela132[[#This Row],[TRAMITE_SETOR]],"_Atualiz")</f>
        <v>ASSDG_Atualiz</v>
      </c>
      <c r="F1040" s="35" t="s">
        <v>915</v>
      </c>
      <c r="G1040" s="35"/>
      <c r="H1040" s="36">
        <v>41992.70416666667</v>
      </c>
      <c r="I1040" s="36">
        <v>41996.506249999999</v>
      </c>
      <c r="J1040" s="1" t="s">
        <v>665</v>
      </c>
      <c r="K1040" s="37">
        <f t="shared" si="32"/>
        <v>3.8020833333284827</v>
      </c>
      <c r="L1040" s="38">
        <f t="shared" si="33"/>
        <v>3.8020833333284827</v>
      </c>
      <c r="M1040" s="166">
        <f>NETWORKDAYS.INTL(DATE(YEAR(H1040),MONTH(I1040),DAY(H1040)),DATE(YEAR(I1040),MONTH(I1040),DAY(I1040)),1,LISTAFERIADOS!$B$2:$B$194)</f>
        <v>0</v>
      </c>
      <c r="N1040" s="170" t="str">
        <f>CONCATENATE(HOUR(Tabela132[[#This Row],[DATA INICIO]]),":",MINUTE(Tabela132[[#This Row],[DATA INICIO]]))</f>
        <v>16:54</v>
      </c>
      <c r="P1040"/>
    </row>
    <row r="1041" spans="1:16" ht="25.5" customHeight="1" x14ac:dyDescent="0.25">
      <c r="A1041" s="6" t="s">
        <v>278</v>
      </c>
      <c r="B1041" s="33" t="s">
        <v>668</v>
      </c>
      <c r="C1041" s="1" t="s">
        <v>577</v>
      </c>
      <c r="D1041" s="67" t="s">
        <v>1202</v>
      </c>
      <c r="E1041" s="66" t="str">
        <f>CONCATENATE(Tabela132[[#This Row],[TRAMITE_SETOR]],"_Atualiz")</f>
        <v>DG_Atualiz</v>
      </c>
      <c r="F1041" s="35" t="s">
        <v>905</v>
      </c>
      <c r="G1041" s="35"/>
      <c r="H1041" s="36">
        <v>41996.506249999999</v>
      </c>
      <c r="I1041" s="36">
        <v>41996.590277777781</v>
      </c>
      <c r="J1041" s="1" t="s">
        <v>56</v>
      </c>
      <c r="K1041" s="37">
        <f t="shared" si="32"/>
        <v>8.4027777782466728E-2</v>
      </c>
      <c r="L1041" s="38">
        <f t="shared" si="33"/>
        <v>8.4027777782466728E-2</v>
      </c>
      <c r="M1041" s="166">
        <f>NETWORKDAYS.INTL(DATE(YEAR(H1041),MONTH(I1041),DAY(H1041)),DATE(YEAR(I1041),MONTH(I1041),DAY(I1041)),1,LISTAFERIADOS!$B$2:$B$194)</f>
        <v>0</v>
      </c>
      <c r="N1041" s="170" t="str">
        <f>CONCATENATE(HOUR(Tabela132[[#This Row],[DATA INICIO]]),":",MINUTE(Tabela132[[#This Row],[DATA INICIO]]))</f>
        <v>12:9</v>
      </c>
      <c r="P1041"/>
    </row>
    <row r="1042" spans="1:16" ht="25.5" customHeight="1" x14ac:dyDescent="0.25">
      <c r="A1042" s="6" t="s">
        <v>278</v>
      </c>
      <c r="B1042" s="33" t="s">
        <v>668</v>
      </c>
      <c r="C1042" s="1" t="s">
        <v>577</v>
      </c>
      <c r="D1042" s="67" t="s">
        <v>1245</v>
      </c>
      <c r="E1042" s="66" t="str">
        <f>CONCATENATE(Tabela132[[#This Row],[TRAMITE_SETOR]],"_Atualiz")</f>
        <v>SMIC_Atualiz</v>
      </c>
      <c r="F1042" s="35" t="s">
        <v>891</v>
      </c>
      <c r="G1042" s="90" t="s">
        <v>1105</v>
      </c>
      <c r="H1042" s="36">
        <v>41996.590277777781</v>
      </c>
      <c r="I1042" s="36">
        <v>41996.683333333334</v>
      </c>
      <c r="J1042" s="1" t="s">
        <v>666</v>
      </c>
      <c r="K1042" s="37">
        <f t="shared" si="32"/>
        <v>9.3055555553291924E-2</v>
      </c>
      <c r="L1042" s="38">
        <f t="shared" si="33"/>
        <v>9.3055555553291924E-2</v>
      </c>
      <c r="M1042" s="166">
        <f>NETWORKDAYS.INTL(DATE(YEAR(H1042),MONTH(I1042),DAY(H1042)),DATE(YEAR(I1042),MONTH(I1042),DAY(I1042)),1,LISTAFERIADOS!$B$2:$B$194)</f>
        <v>0</v>
      </c>
      <c r="N1042" s="170" t="str">
        <f>CONCATENATE(HOUR(Tabela132[[#This Row],[DATA INICIO]]),":",MINUTE(Tabela132[[#This Row],[DATA INICIO]]))</f>
        <v>14:10</v>
      </c>
      <c r="P1042"/>
    </row>
    <row r="1043" spans="1:16" ht="25.5" customHeight="1" x14ac:dyDescent="0.25">
      <c r="A1043" s="6" t="s">
        <v>278</v>
      </c>
      <c r="B1043" s="33" t="s">
        <v>668</v>
      </c>
      <c r="C1043" s="1" t="s">
        <v>577</v>
      </c>
      <c r="D1043" s="67" t="s">
        <v>1262</v>
      </c>
      <c r="E1043" s="66" t="str">
        <f>CONCATENATE(Tabela132[[#This Row],[TRAMITE_SETOR]],"_Atualiz")</f>
        <v>GABDG_Atualiz</v>
      </c>
      <c r="F1043" s="35" t="s">
        <v>947</v>
      </c>
      <c r="G1043" s="35"/>
      <c r="H1043" s="36">
        <v>41996.683333333334</v>
      </c>
      <c r="I1043" s="36">
        <v>41996.719444444447</v>
      </c>
      <c r="J1043" s="1" t="s">
        <v>667</v>
      </c>
      <c r="K1043" s="37">
        <f t="shared" si="32"/>
        <v>3.6111111112404615E-2</v>
      </c>
      <c r="L1043" s="38">
        <f t="shared" si="33"/>
        <v>3.6111111112404615E-2</v>
      </c>
      <c r="M1043" s="166">
        <f>NETWORKDAYS.INTL(DATE(YEAR(H1043),MONTH(I1043),DAY(H1043)),DATE(YEAR(I1043),MONTH(I1043),DAY(I1043)),1,LISTAFERIADOS!$B$2:$B$194)</f>
        <v>0</v>
      </c>
      <c r="N1043" s="170" t="str">
        <f>CONCATENATE(HOUR(Tabela132[[#This Row],[DATA INICIO]]),":",MINUTE(Tabela132[[#This Row],[DATA INICIO]]))</f>
        <v>16:24</v>
      </c>
      <c r="P1043"/>
    </row>
    <row r="1044" spans="1:16" ht="25.5" customHeight="1" x14ac:dyDescent="0.25">
      <c r="A1044" s="6" t="s">
        <v>278</v>
      </c>
      <c r="B1044" s="33" t="s">
        <v>668</v>
      </c>
      <c r="C1044" s="33" t="s">
        <v>577</v>
      </c>
      <c r="D1044" s="113" t="s">
        <v>1212</v>
      </c>
      <c r="E1044" s="66" t="str">
        <f>CONCATENATE(Tabela132[[#This Row],[TRAMITE_SETOR]],"_Atualiz")</f>
        <v>CPL_Atualiz</v>
      </c>
      <c r="F1044" s="35" t="s">
        <v>914</v>
      </c>
      <c r="G1044" s="35"/>
      <c r="H1044" s="36">
        <v>41996.719444444447</v>
      </c>
      <c r="I1044" s="36">
        <v>41996.743750000001</v>
      </c>
      <c r="J1044" s="1" t="s">
        <v>601</v>
      </c>
      <c r="K1044" s="37">
        <f t="shared" si="32"/>
        <v>2.4305555554747116E-2</v>
      </c>
      <c r="L1044" s="38">
        <f t="shared" si="33"/>
        <v>2.4305555554747116E-2</v>
      </c>
      <c r="M1044" s="166">
        <f>NETWORKDAYS.INTL(DATE(YEAR(H1044),MONTH(I1044),DAY(H1044)),DATE(YEAR(I1044),MONTH(I1044),DAY(I1044)),1,LISTAFERIADOS!$B$2:$B$194)</f>
        <v>0</v>
      </c>
      <c r="N1044" s="170" t="str">
        <f>CONCATENATE(HOUR(Tabela132[[#This Row],[DATA INICIO]]),":",MINUTE(Tabela132[[#This Row],[DATA INICIO]]))</f>
        <v>17:16</v>
      </c>
      <c r="P1044"/>
    </row>
    <row r="1045" spans="1:16" ht="25.5" customHeight="1" x14ac:dyDescent="0.25">
      <c r="A1045" s="6" t="s">
        <v>278</v>
      </c>
      <c r="B1045" s="33" t="s">
        <v>682</v>
      </c>
      <c r="C1045" s="1" t="s">
        <v>577</v>
      </c>
      <c r="D1045" s="67" t="s">
        <v>1256</v>
      </c>
      <c r="E1045" s="66" t="str">
        <f>CONCATENATE(Tabela132[[#This Row],[TRAMITE_SETOR]],"_Atualiz")</f>
        <v>SMCI_Atualiz</v>
      </c>
      <c r="F1045" s="35" t="s">
        <v>942</v>
      </c>
      <c r="G1045" s="35"/>
      <c r="H1045" s="36">
        <v>40944.797222222223</v>
      </c>
      <c r="I1045" s="36">
        <v>40945.797222222223</v>
      </c>
      <c r="J1045" s="1" t="s">
        <v>7</v>
      </c>
      <c r="K1045" s="37">
        <f t="shared" si="32"/>
        <v>1</v>
      </c>
      <c r="L1045" s="38">
        <f t="shared" si="33"/>
        <v>1</v>
      </c>
      <c r="M1045" s="166">
        <f>NETWORKDAYS.INTL(DATE(YEAR(H1045),MONTH(I1045),DAY(H1045)),DATE(YEAR(I1045),MONTH(I1045),DAY(I1045)),1,LISTAFERIADOS!$B$2:$B$194)</f>
        <v>1</v>
      </c>
      <c r="N1045" s="170" t="str">
        <f>CONCATENATE(HOUR(Tabela132[[#This Row],[DATA INICIO]]),":",MINUTE(Tabela132[[#This Row],[DATA INICIO]]))</f>
        <v>19:8</v>
      </c>
      <c r="P1045"/>
    </row>
    <row r="1046" spans="1:16" ht="25.5" customHeight="1" x14ac:dyDescent="0.25">
      <c r="A1046" s="6" t="s">
        <v>278</v>
      </c>
      <c r="B1046" s="33" t="s">
        <v>682</v>
      </c>
      <c r="C1046" s="1" t="s">
        <v>577</v>
      </c>
      <c r="D1046" s="67" t="s">
        <v>1204</v>
      </c>
      <c r="E1046" s="66" t="str">
        <f>CONCATENATE(Tabela132[[#This Row],[TRAMITE_SETOR]],"_Atualiz")</f>
        <v>CIP_Atualiz</v>
      </c>
      <c r="F1046" s="35" t="s">
        <v>884</v>
      </c>
      <c r="G1046" s="90" t="s">
        <v>1105</v>
      </c>
      <c r="H1046" s="36">
        <v>40945.797222222223</v>
      </c>
      <c r="I1046" s="36">
        <v>40946.597916666666</v>
      </c>
      <c r="J1046" s="1" t="s">
        <v>56</v>
      </c>
      <c r="K1046" s="37">
        <f t="shared" si="32"/>
        <v>0.8006944444423425</v>
      </c>
      <c r="L1046" s="38">
        <f t="shared" si="33"/>
        <v>0.8006944444423425</v>
      </c>
      <c r="M1046" s="166">
        <f>NETWORKDAYS.INTL(DATE(YEAR(H1046),MONTH(I1046),DAY(H1046)),DATE(YEAR(I1046),MONTH(I1046),DAY(I1046)),1,LISTAFERIADOS!$B$2:$B$194)</f>
        <v>2</v>
      </c>
      <c r="N1046" s="170" t="str">
        <f>CONCATENATE(HOUR(Tabela132[[#This Row],[DATA INICIO]]),":",MINUTE(Tabela132[[#This Row],[DATA INICIO]]))</f>
        <v>19:8</v>
      </c>
      <c r="P1046"/>
    </row>
    <row r="1047" spans="1:16" ht="25.5" customHeight="1" x14ac:dyDescent="0.25">
      <c r="A1047" s="6" t="s">
        <v>278</v>
      </c>
      <c r="B1047" s="33" t="s">
        <v>682</v>
      </c>
      <c r="C1047" s="1" t="s">
        <v>577</v>
      </c>
      <c r="D1047" s="67" t="s">
        <v>1205</v>
      </c>
      <c r="E1047" s="66" t="str">
        <f>CONCATENATE(Tabela132[[#This Row],[TRAMITE_SETOR]],"_Atualiz")</f>
        <v>SECADM_Atualiz</v>
      </c>
      <c r="F1047" s="35" t="s">
        <v>907</v>
      </c>
      <c r="G1047" s="35"/>
      <c r="H1047" s="36">
        <v>40946.597916666666</v>
      </c>
      <c r="I1047" s="36">
        <v>40946.912499999999</v>
      </c>
      <c r="J1047" s="1" t="s">
        <v>294</v>
      </c>
      <c r="K1047" s="37">
        <f t="shared" si="32"/>
        <v>0.31458333333284827</v>
      </c>
      <c r="L1047" s="38">
        <f t="shared" si="33"/>
        <v>0.31458333333284827</v>
      </c>
      <c r="M1047" s="166">
        <f>NETWORKDAYS.INTL(DATE(YEAR(H1047),MONTH(I1047),DAY(H1047)),DATE(YEAR(I1047),MONTH(I1047),DAY(I1047)),1,LISTAFERIADOS!$B$2:$B$194)</f>
        <v>1</v>
      </c>
      <c r="N1047" s="170" t="str">
        <f>CONCATENATE(HOUR(Tabela132[[#This Row],[DATA INICIO]]),":",MINUTE(Tabela132[[#This Row],[DATA INICIO]]))</f>
        <v>14:21</v>
      </c>
      <c r="P1047"/>
    </row>
    <row r="1048" spans="1:16" ht="25.5" customHeight="1" x14ac:dyDescent="0.25">
      <c r="A1048" s="6" t="s">
        <v>278</v>
      </c>
      <c r="B1048" s="33" t="s">
        <v>682</v>
      </c>
      <c r="C1048" s="1" t="s">
        <v>577</v>
      </c>
      <c r="D1048" s="67" t="s">
        <v>1209</v>
      </c>
      <c r="E1048" s="66" t="str">
        <f>CONCATENATE(Tabela132[[#This Row],[TRAMITE_SETOR]],"_Atualiz")</f>
        <v>CLC_Atualiz</v>
      </c>
      <c r="F1048" s="35" t="s">
        <v>911</v>
      </c>
      <c r="G1048" s="35"/>
      <c r="H1048" s="36">
        <v>40946.912499999999</v>
      </c>
      <c r="I1048" s="36">
        <v>40948.704861111109</v>
      </c>
      <c r="J1048" s="1" t="s">
        <v>163</v>
      </c>
      <c r="K1048" s="37">
        <f t="shared" si="32"/>
        <v>1.7923611111109494</v>
      </c>
      <c r="L1048" s="38">
        <f t="shared" si="33"/>
        <v>1.7923611111109494</v>
      </c>
      <c r="M1048" s="166">
        <f>NETWORKDAYS.INTL(DATE(YEAR(H1048),MONTH(I1048),DAY(H1048)),DATE(YEAR(I1048),MONTH(I1048),DAY(I1048)),1,LISTAFERIADOS!$B$2:$B$194)</f>
        <v>3</v>
      </c>
      <c r="N1048" s="170" t="str">
        <f>CONCATENATE(HOUR(Tabela132[[#This Row],[DATA INICIO]]),":",MINUTE(Tabela132[[#This Row],[DATA INICIO]]))</f>
        <v>21:54</v>
      </c>
      <c r="P1048"/>
    </row>
    <row r="1049" spans="1:16" ht="25.5" customHeight="1" x14ac:dyDescent="0.25">
      <c r="A1049" s="6" t="s">
        <v>278</v>
      </c>
      <c r="B1049" s="33" t="s">
        <v>682</v>
      </c>
      <c r="C1049" s="1" t="s">
        <v>577</v>
      </c>
      <c r="D1049" s="67" t="s">
        <v>1210</v>
      </c>
      <c r="E1049" s="66" t="str">
        <f>CONCATENATE(Tabela132[[#This Row],[TRAMITE_SETOR]],"_Atualiz")</f>
        <v>SC_Atualiz</v>
      </c>
      <c r="F1049" s="35" t="s">
        <v>912</v>
      </c>
      <c r="G1049" s="35"/>
      <c r="H1049" s="36">
        <v>40948.704861111109</v>
      </c>
      <c r="I1049" s="36">
        <v>41001.752083333333</v>
      </c>
      <c r="J1049" s="1" t="s">
        <v>163</v>
      </c>
      <c r="K1049" s="37">
        <f t="shared" si="32"/>
        <v>53.047222222223354</v>
      </c>
      <c r="L1049" s="38">
        <f t="shared" si="33"/>
        <v>53.047222222223354</v>
      </c>
      <c r="M1049" s="166">
        <f>NETWORKDAYS.INTL(DATE(YEAR(H1049),MONTH(I1049),DAY(H1049)),DATE(YEAR(I1049),MONTH(I1049),DAY(I1049)),1,LISTAFERIADOS!$B$2:$B$194)</f>
        <v>-3</v>
      </c>
      <c r="N1049" s="170" t="str">
        <f>CONCATENATE(HOUR(Tabela132[[#This Row],[DATA INICIO]]),":",MINUTE(Tabela132[[#This Row],[DATA INICIO]]))</f>
        <v>16:55</v>
      </c>
      <c r="P1049"/>
    </row>
    <row r="1050" spans="1:16" ht="25.5" customHeight="1" x14ac:dyDescent="0.25">
      <c r="A1050" s="6" t="s">
        <v>278</v>
      </c>
      <c r="B1050" s="33" t="s">
        <v>682</v>
      </c>
      <c r="C1050" s="1" t="s">
        <v>577</v>
      </c>
      <c r="D1050" s="67" t="s">
        <v>1209</v>
      </c>
      <c r="E1050" s="66" t="str">
        <f>CONCATENATE(Tabela132[[#This Row],[TRAMITE_SETOR]],"_Atualiz")</f>
        <v>CLC_Atualiz</v>
      </c>
      <c r="F1050" s="35" t="s">
        <v>911</v>
      </c>
      <c r="G1050" s="35"/>
      <c r="H1050" s="36">
        <v>41001.752083333333</v>
      </c>
      <c r="I1050" s="36">
        <v>41002.591666666667</v>
      </c>
      <c r="J1050" s="1" t="s">
        <v>27</v>
      </c>
      <c r="K1050" s="37">
        <f t="shared" si="32"/>
        <v>0.83958333333430346</v>
      </c>
      <c r="L1050" s="38">
        <f t="shared" si="33"/>
        <v>0.83958333333430346</v>
      </c>
      <c r="M1050" s="166">
        <f>NETWORKDAYS.INTL(DATE(YEAR(H1050),MONTH(I1050),DAY(H1050)),DATE(YEAR(I1050),MONTH(I1050),DAY(I1050)),1,LISTAFERIADOS!$B$2:$B$194)</f>
        <v>2</v>
      </c>
      <c r="N1050" s="170" t="str">
        <f>CONCATENATE(HOUR(Tabela132[[#This Row],[DATA INICIO]]),":",MINUTE(Tabela132[[#This Row],[DATA INICIO]]))</f>
        <v>18:3</v>
      </c>
      <c r="P1050"/>
    </row>
    <row r="1051" spans="1:16" ht="25.5" customHeight="1" x14ac:dyDescent="0.25">
      <c r="A1051" s="6" t="s">
        <v>278</v>
      </c>
      <c r="B1051" s="33" t="s">
        <v>682</v>
      </c>
      <c r="C1051" s="1" t="s">
        <v>577</v>
      </c>
      <c r="D1051" s="67" t="s">
        <v>1205</v>
      </c>
      <c r="E1051" s="66" t="str">
        <f>CONCATENATE(Tabela132[[#This Row],[TRAMITE_SETOR]],"_Atualiz")</f>
        <v>SECADM_Atualiz</v>
      </c>
      <c r="F1051" s="35" t="s">
        <v>907</v>
      </c>
      <c r="G1051" s="35"/>
      <c r="H1051" s="36">
        <v>41002.591666666667</v>
      </c>
      <c r="I1051" s="36">
        <v>41010.60833333333</v>
      </c>
      <c r="J1051" s="1" t="s">
        <v>648</v>
      </c>
      <c r="K1051" s="37">
        <f t="shared" si="32"/>
        <v>8.0166666666627862</v>
      </c>
      <c r="L1051" s="38">
        <f t="shared" si="33"/>
        <v>8.0166666666627862</v>
      </c>
      <c r="M1051" s="166">
        <f>NETWORKDAYS.INTL(DATE(YEAR(H1051),MONTH(I1051),DAY(H1051)),DATE(YEAR(I1051),MONTH(I1051),DAY(I1051)),1,LISTAFERIADOS!$B$2:$B$194)</f>
        <v>4</v>
      </c>
      <c r="N1051" s="170" t="str">
        <f>CONCATENATE(HOUR(Tabela132[[#This Row],[DATA INICIO]]),":",MINUTE(Tabela132[[#This Row],[DATA INICIO]]))</f>
        <v>14:12</v>
      </c>
      <c r="P1051"/>
    </row>
    <row r="1052" spans="1:16" ht="25.5" customHeight="1" x14ac:dyDescent="0.25">
      <c r="A1052" s="6" t="s">
        <v>278</v>
      </c>
      <c r="B1052" s="33" t="s">
        <v>682</v>
      </c>
      <c r="C1052" s="1" t="s">
        <v>577</v>
      </c>
      <c r="D1052" s="67" t="s">
        <v>1202</v>
      </c>
      <c r="E1052" s="66" t="str">
        <f>CONCATENATE(Tabela132[[#This Row],[TRAMITE_SETOR]],"_Atualiz")</f>
        <v>DG_Atualiz</v>
      </c>
      <c r="F1052" s="35" t="s">
        <v>905</v>
      </c>
      <c r="G1052" s="35"/>
      <c r="H1052" s="36">
        <v>41010.60833333333</v>
      </c>
      <c r="I1052" s="36">
        <v>41010.835416666669</v>
      </c>
      <c r="J1052" s="1" t="s">
        <v>669</v>
      </c>
      <c r="K1052" s="37">
        <f t="shared" si="32"/>
        <v>0.22708333333866904</v>
      </c>
      <c r="L1052" s="38">
        <f t="shared" si="33"/>
        <v>0.22708333333866904</v>
      </c>
      <c r="M1052" s="166">
        <f>NETWORKDAYS.INTL(DATE(YEAR(H1052),MONTH(I1052),DAY(H1052)),DATE(YEAR(I1052),MONTH(I1052),DAY(I1052)),1,LISTAFERIADOS!$B$2:$B$194)</f>
        <v>1</v>
      </c>
      <c r="N1052" s="170" t="str">
        <f>CONCATENATE(HOUR(Tabela132[[#This Row],[DATA INICIO]]),":",MINUTE(Tabela132[[#This Row],[DATA INICIO]]))</f>
        <v>14:36</v>
      </c>
      <c r="P1052"/>
    </row>
    <row r="1053" spans="1:16" ht="25.5" customHeight="1" x14ac:dyDescent="0.25">
      <c r="A1053" s="6" t="s">
        <v>278</v>
      </c>
      <c r="B1053" s="33" t="s">
        <v>682</v>
      </c>
      <c r="C1053" s="1" t="s">
        <v>577</v>
      </c>
      <c r="D1053" s="67" t="s">
        <v>1210</v>
      </c>
      <c r="E1053" s="66" t="str">
        <f>CONCATENATE(Tabela132[[#This Row],[TRAMITE_SETOR]],"_Atualiz")</f>
        <v>SC_Atualiz</v>
      </c>
      <c r="F1053" s="35" t="s">
        <v>912</v>
      </c>
      <c r="G1053" s="35"/>
      <c r="H1053" s="36">
        <v>41010.835416666669</v>
      </c>
      <c r="I1053" s="36">
        <v>41017.768750000003</v>
      </c>
      <c r="J1053" s="1" t="s">
        <v>670</v>
      </c>
      <c r="K1053" s="37">
        <f t="shared" si="32"/>
        <v>6.9333333333343035</v>
      </c>
      <c r="L1053" s="38">
        <f t="shared" si="33"/>
        <v>6.9333333333343035</v>
      </c>
      <c r="M1053" s="166">
        <f>NETWORKDAYS.INTL(DATE(YEAR(H1053),MONTH(I1053),DAY(H1053)),DATE(YEAR(I1053),MONTH(I1053),DAY(I1053)),1,LISTAFERIADOS!$B$2:$B$194)</f>
        <v>6</v>
      </c>
      <c r="N1053" s="170" t="str">
        <f>CONCATENATE(HOUR(Tabela132[[#This Row],[DATA INICIO]]),":",MINUTE(Tabela132[[#This Row],[DATA INICIO]]))</f>
        <v>20:3</v>
      </c>
      <c r="P1053"/>
    </row>
    <row r="1054" spans="1:16" ht="25.5" customHeight="1" x14ac:dyDescent="0.25">
      <c r="A1054" s="6" t="s">
        <v>278</v>
      </c>
      <c r="B1054" s="33" t="s">
        <v>682</v>
      </c>
      <c r="C1054" s="1" t="s">
        <v>577</v>
      </c>
      <c r="D1054" s="67" t="s">
        <v>1209</v>
      </c>
      <c r="E1054" s="66" t="str">
        <f>CONCATENATE(Tabela132[[#This Row],[TRAMITE_SETOR]],"_Atualiz")</f>
        <v>CLC_Atualiz</v>
      </c>
      <c r="F1054" s="35" t="s">
        <v>911</v>
      </c>
      <c r="G1054" s="35"/>
      <c r="H1054" s="36">
        <v>41017.768750000003</v>
      </c>
      <c r="I1054" s="36">
        <v>41018.781944444447</v>
      </c>
      <c r="J1054" s="1" t="s">
        <v>671</v>
      </c>
      <c r="K1054" s="37">
        <f t="shared" si="32"/>
        <v>1.0131944444437977</v>
      </c>
      <c r="L1054" s="38">
        <f t="shared" si="33"/>
        <v>1.0131944444437977</v>
      </c>
      <c r="M1054" s="166">
        <f>NETWORKDAYS.INTL(DATE(YEAR(H1054),MONTH(I1054),DAY(H1054)),DATE(YEAR(I1054),MONTH(I1054),DAY(I1054)),1,LISTAFERIADOS!$B$2:$B$194)</f>
        <v>2</v>
      </c>
      <c r="N1054" s="170" t="str">
        <f>CONCATENATE(HOUR(Tabela132[[#This Row],[DATA INICIO]]),":",MINUTE(Tabela132[[#This Row],[DATA INICIO]]))</f>
        <v>18:27</v>
      </c>
      <c r="P1054"/>
    </row>
    <row r="1055" spans="1:16" ht="25.5" customHeight="1" x14ac:dyDescent="0.25">
      <c r="A1055" s="6" t="s">
        <v>278</v>
      </c>
      <c r="B1055" s="33" t="s">
        <v>682</v>
      </c>
      <c r="C1055" s="1" t="s">
        <v>577</v>
      </c>
      <c r="D1055" s="67" t="s">
        <v>1205</v>
      </c>
      <c r="E1055" s="66" t="str">
        <f>CONCATENATE(Tabela132[[#This Row],[TRAMITE_SETOR]],"_Atualiz")</f>
        <v>SECADM_Atualiz</v>
      </c>
      <c r="F1055" s="35" t="s">
        <v>907</v>
      </c>
      <c r="G1055" s="35"/>
      <c r="H1055" s="36">
        <v>41018.781944444447</v>
      </c>
      <c r="I1055" s="36">
        <v>41023.741666666669</v>
      </c>
      <c r="J1055" s="1" t="s">
        <v>672</v>
      </c>
      <c r="K1055" s="37">
        <f t="shared" si="32"/>
        <v>4.9597222222218988</v>
      </c>
      <c r="L1055" s="38">
        <f t="shared" si="33"/>
        <v>4.9597222222218988</v>
      </c>
      <c r="M1055" s="166">
        <f>NETWORKDAYS.INTL(DATE(YEAR(H1055),MONTH(I1055),DAY(H1055)),DATE(YEAR(I1055),MONTH(I1055),DAY(I1055)),1,LISTAFERIADOS!$B$2:$B$194)</f>
        <v>4</v>
      </c>
      <c r="N1055" s="170" t="str">
        <f>CONCATENATE(HOUR(Tabela132[[#This Row],[DATA INICIO]]),":",MINUTE(Tabela132[[#This Row],[DATA INICIO]]))</f>
        <v>18:46</v>
      </c>
      <c r="P1055"/>
    </row>
    <row r="1056" spans="1:16" ht="25.5" customHeight="1" x14ac:dyDescent="0.25">
      <c r="A1056" s="6" t="s">
        <v>278</v>
      </c>
      <c r="B1056" s="33" t="s">
        <v>682</v>
      </c>
      <c r="C1056" s="1" t="s">
        <v>577</v>
      </c>
      <c r="D1056" s="67" t="s">
        <v>1209</v>
      </c>
      <c r="E1056" s="66" t="str">
        <f>CONCATENATE(Tabela132[[#This Row],[TRAMITE_SETOR]],"_Atualiz")</f>
        <v>CLC_Atualiz</v>
      </c>
      <c r="F1056" s="35" t="s">
        <v>911</v>
      </c>
      <c r="G1056" s="35"/>
      <c r="H1056" s="36">
        <v>41023.741666666669</v>
      </c>
      <c r="I1056" s="36">
        <v>41024.698611111111</v>
      </c>
      <c r="J1056" s="1" t="s">
        <v>202</v>
      </c>
      <c r="K1056" s="37">
        <f t="shared" si="32"/>
        <v>0.9569444444423425</v>
      </c>
      <c r="L1056" s="38">
        <f t="shared" si="33"/>
        <v>0.9569444444423425</v>
      </c>
      <c r="M1056" s="166">
        <f>NETWORKDAYS.INTL(DATE(YEAR(H1056),MONTH(I1056),DAY(H1056)),DATE(YEAR(I1056),MONTH(I1056),DAY(I1056)),1,LISTAFERIADOS!$B$2:$B$194)</f>
        <v>2</v>
      </c>
      <c r="N1056" s="170" t="str">
        <f>CONCATENATE(HOUR(Tabela132[[#This Row],[DATA INICIO]]),":",MINUTE(Tabela132[[#This Row],[DATA INICIO]]))</f>
        <v>17:48</v>
      </c>
      <c r="P1056"/>
    </row>
    <row r="1057" spans="1:16" ht="25.5" customHeight="1" x14ac:dyDescent="0.25">
      <c r="A1057" s="6" t="s">
        <v>278</v>
      </c>
      <c r="B1057" s="33" t="s">
        <v>682</v>
      </c>
      <c r="C1057" s="1" t="s">
        <v>577</v>
      </c>
      <c r="D1057" s="67" t="s">
        <v>1230</v>
      </c>
      <c r="E1057" s="66" t="str">
        <f>CONCATENATE(Tabela132[[#This Row],[TRAMITE_SETOR]],"_Atualiz")</f>
        <v>SLIC_Atualiz</v>
      </c>
      <c r="F1057" s="35" t="s">
        <v>927</v>
      </c>
      <c r="G1057" s="35"/>
      <c r="H1057" s="36">
        <v>41024.698611111111</v>
      </c>
      <c r="I1057" s="36">
        <v>41036.790972222225</v>
      </c>
      <c r="J1057" s="1" t="s">
        <v>169</v>
      </c>
      <c r="K1057" s="37">
        <f t="shared" si="32"/>
        <v>12.09236111111386</v>
      </c>
      <c r="L1057" s="38">
        <f t="shared" si="33"/>
        <v>12.09236111111386</v>
      </c>
      <c r="M1057" s="166">
        <f>NETWORKDAYS.INTL(DATE(YEAR(H1057),MONTH(I1057),DAY(H1057)),DATE(YEAR(I1057),MONTH(I1057),DAY(I1057)),1,LISTAFERIADOS!$B$2:$B$194)</f>
        <v>-15</v>
      </c>
      <c r="N1057" s="170" t="str">
        <f>CONCATENATE(HOUR(Tabela132[[#This Row],[DATA INICIO]]),":",MINUTE(Tabela132[[#This Row],[DATA INICIO]]))</f>
        <v>16:46</v>
      </c>
      <c r="P1057"/>
    </row>
    <row r="1058" spans="1:16" ht="25.5" customHeight="1" x14ac:dyDescent="0.25">
      <c r="A1058" s="6" t="s">
        <v>278</v>
      </c>
      <c r="B1058" s="33" t="s">
        <v>682</v>
      </c>
      <c r="C1058" s="1" t="s">
        <v>577</v>
      </c>
      <c r="D1058" s="67" t="s">
        <v>1210</v>
      </c>
      <c r="E1058" s="66" t="str">
        <f>CONCATENATE(Tabela132[[#This Row],[TRAMITE_SETOR]],"_Atualiz")</f>
        <v>SC_Atualiz</v>
      </c>
      <c r="F1058" s="35" t="s">
        <v>912</v>
      </c>
      <c r="G1058" s="35"/>
      <c r="H1058" s="36">
        <v>41036.790972222225</v>
      </c>
      <c r="I1058" s="36">
        <v>41036.798611111109</v>
      </c>
      <c r="J1058" s="1" t="s">
        <v>673</v>
      </c>
      <c r="K1058" s="37">
        <f t="shared" si="32"/>
        <v>7.6388888846850023E-3</v>
      </c>
      <c r="L1058" s="38">
        <f t="shared" si="33"/>
        <v>7.6388888846850023E-3</v>
      </c>
      <c r="M1058" s="166">
        <f>NETWORKDAYS.INTL(DATE(YEAR(H1058),MONTH(I1058),DAY(H1058)),DATE(YEAR(I1058),MONTH(I1058),DAY(I1058)),1,LISTAFERIADOS!$B$2:$B$194)</f>
        <v>1</v>
      </c>
      <c r="N1058" s="170" t="str">
        <f>CONCATENATE(HOUR(Tabela132[[#This Row],[DATA INICIO]]),":",MINUTE(Tabela132[[#This Row],[DATA INICIO]]))</f>
        <v>18:59</v>
      </c>
      <c r="P1058"/>
    </row>
    <row r="1059" spans="1:16" ht="25.5" customHeight="1" x14ac:dyDescent="0.25">
      <c r="A1059" s="6" t="s">
        <v>278</v>
      </c>
      <c r="B1059" s="33" t="s">
        <v>682</v>
      </c>
      <c r="C1059" s="1" t="s">
        <v>577</v>
      </c>
      <c r="D1059" s="67" t="s">
        <v>1230</v>
      </c>
      <c r="E1059" s="66" t="str">
        <f>CONCATENATE(Tabela132[[#This Row],[TRAMITE_SETOR]],"_Atualiz")</f>
        <v>SLIC_Atualiz</v>
      </c>
      <c r="F1059" s="35" t="s">
        <v>927</v>
      </c>
      <c r="G1059" s="35"/>
      <c r="H1059" s="36">
        <v>41036.798611111109</v>
      </c>
      <c r="I1059" s="36">
        <v>41038.602083333331</v>
      </c>
      <c r="J1059" s="1" t="s">
        <v>674</v>
      </c>
      <c r="K1059" s="37">
        <f t="shared" si="32"/>
        <v>1.8034722222218988</v>
      </c>
      <c r="L1059" s="38">
        <f t="shared" si="33"/>
        <v>1.8034722222218988</v>
      </c>
      <c r="M1059" s="166">
        <f>NETWORKDAYS.INTL(DATE(YEAR(H1059),MONTH(I1059),DAY(H1059)),DATE(YEAR(I1059),MONTH(I1059),DAY(I1059)),1,LISTAFERIADOS!$B$2:$B$194)</f>
        <v>3</v>
      </c>
      <c r="N1059" s="170" t="str">
        <f>CONCATENATE(HOUR(Tabela132[[#This Row],[DATA INICIO]]),":",MINUTE(Tabela132[[#This Row],[DATA INICIO]]))</f>
        <v>19:10</v>
      </c>
      <c r="P1059"/>
    </row>
    <row r="1060" spans="1:16" ht="25.5" customHeight="1" x14ac:dyDescent="0.25">
      <c r="A1060" s="6" t="s">
        <v>278</v>
      </c>
      <c r="B1060" s="33" t="s">
        <v>682</v>
      </c>
      <c r="C1060" s="1" t="s">
        <v>577</v>
      </c>
      <c r="D1060" s="67" t="s">
        <v>1212</v>
      </c>
      <c r="E1060" s="66" t="str">
        <f>CONCATENATE(Tabela132[[#This Row],[TRAMITE_SETOR]],"_Atualiz")</f>
        <v>CPL_Atualiz</v>
      </c>
      <c r="F1060" s="35" t="s">
        <v>914</v>
      </c>
      <c r="G1060" s="35"/>
      <c r="H1060" s="36">
        <v>41038.602083333331</v>
      </c>
      <c r="I1060" s="36">
        <v>41038.760416666664</v>
      </c>
      <c r="J1060" s="1" t="s">
        <v>386</v>
      </c>
      <c r="K1060" s="37">
        <f t="shared" si="32"/>
        <v>0.15833333333284827</v>
      </c>
      <c r="L1060" s="38">
        <f t="shared" si="33"/>
        <v>0.15833333333284827</v>
      </c>
      <c r="M1060" s="166">
        <f>NETWORKDAYS.INTL(DATE(YEAR(H1060),MONTH(I1060),DAY(H1060)),DATE(YEAR(I1060),MONTH(I1060),DAY(I1060)),1,LISTAFERIADOS!$B$2:$B$194)</f>
        <v>1</v>
      </c>
      <c r="N1060" s="170" t="str">
        <f>CONCATENATE(HOUR(Tabela132[[#This Row],[DATA INICIO]]),":",MINUTE(Tabela132[[#This Row],[DATA INICIO]]))</f>
        <v>14:27</v>
      </c>
      <c r="P1060"/>
    </row>
    <row r="1061" spans="1:16" ht="25.5" customHeight="1" x14ac:dyDescent="0.25">
      <c r="A1061" s="6" t="s">
        <v>278</v>
      </c>
      <c r="B1061" s="33" t="s">
        <v>682</v>
      </c>
      <c r="C1061" s="1" t="s">
        <v>577</v>
      </c>
      <c r="D1061" s="67" t="s">
        <v>1213</v>
      </c>
      <c r="E1061" s="66" t="str">
        <f>CONCATENATE(Tabela132[[#This Row],[TRAMITE_SETOR]],"_Atualiz")</f>
        <v>ASSDG_Atualiz</v>
      </c>
      <c r="F1061" s="35" t="s">
        <v>915</v>
      </c>
      <c r="G1061" s="35"/>
      <c r="H1061" s="36">
        <v>41038.760416666664</v>
      </c>
      <c r="I1061" s="36">
        <v>41040.613888888889</v>
      </c>
      <c r="J1061" s="1" t="s">
        <v>637</v>
      </c>
      <c r="K1061" s="37">
        <f t="shared" si="32"/>
        <v>1.8534722222248092</v>
      </c>
      <c r="L1061" s="38">
        <f t="shared" si="33"/>
        <v>1.8534722222248092</v>
      </c>
      <c r="M1061" s="166">
        <f>NETWORKDAYS.INTL(DATE(YEAR(H1061),MONTH(I1061),DAY(H1061)),DATE(YEAR(I1061),MONTH(I1061),DAY(I1061)),1,LISTAFERIADOS!$B$2:$B$194)</f>
        <v>3</v>
      </c>
      <c r="N1061" s="170" t="str">
        <f>CONCATENATE(HOUR(Tabela132[[#This Row],[DATA INICIO]]),":",MINUTE(Tabela132[[#This Row],[DATA INICIO]]))</f>
        <v>18:15</v>
      </c>
      <c r="P1061"/>
    </row>
    <row r="1062" spans="1:16" ht="25.5" customHeight="1" x14ac:dyDescent="0.25">
      <c r="A1062" s="6" t="s">
        <v>278</v>
      </c>
      <c r="B1062" s="33" t="s">
        <v>682</v>
      </c>
      <c r="C1062" s="1" t="s">
        <v>577</v>
      </c>
      <c r="D1062" s="67" t="s">
        <v>1230</v>
      </c>
      <c r="E1062" s="66" t="str">
        <f>CONCATENATE(Tabela132[[#This Row],[TRAMITE_SETOR]],"_Atualiz")</f>
        <v>SLIC_Atualiz</v>
      </c>
      <c r="F1062" s="35" t="s">
        <v>927</v>
      </c>
      <c r="G1062" s="35"/>
      <c r="H1062" s="36">
        <v>41040.613888888889</v>
      </c>
      <c r="I1062" s="36">
        <v>41047.695833333331</v>
      </c>
      <c r="J1062" s="1" t="s">
        <v>505</v>
      </c>
      <c r="K1062" s="37">
        <f t="shared" si="32"/>
        <v>7.0819444444423425</v>
      </c>
      <c r="L1062" s="38">
        <f t="shared" si="33"/>
        <v>7.0819444444423425</v>
      </c>
      <c r="M1062" s="166">
        <f>NETWORKDAYS.INTL(DATE(YEAR(H1062),MONTH(I1062),DAY(H1062)),DATE(YEAR(I1062),MONTH(I1062),DAY(I1062)),1,LISTAFERIADOS!$B$2:$B$194)</f>
        <v>6</v>
      </c>
      <c r="N1062" s="170" t="str">
        <f>CONCATENATE(HOUR(Tabela132[[#This Row],[DATA INICIO]]),":",MINUTE(Tabela132[[#This Row],[DATA INICIO]]))</f>
        <v>14:44</v>
      </c>
      <c r="P1062"/>
    </row>
    <row r="1063" spans="1:16" ht="25.5" customHeight="1" x14ac:dyDescent="0.25">
      <c r="A1063" s="6" t="s">
        <v>278</v>
      </c>
      <c r="B1063" s="33" t="s">
        <v>682</v>
      </c>
      <c r="C1063" s="1" t="s">
        <v>577</v>
      </c>
      <c r="D1063" s="67" t="s">
        <v>1212</v>
      </c>
      <c r="E1063" s="66" t="str">
        <f>CONCATENATE(Tabela132[[#This Row],[TRAMITE_SETOR]],"_Atualiz")</f>
        <v>CPL_Atualiz</v>
      </c>
      <c r="F1063" s="35" t="s">
        <v>914</v>
      </c>
      <c r="G1063" s="35"/>
      <c r="H1063" s="36">
        <v>41047.695833333331</v>
      </c>
      <c r="I1063" s="36">
        <v>41047.708333333336</v>
      </c>
      <c r="J1063" s="1" t="s">
        <v>675</v>
      </c>
      <c r="K1063" s="37">
        <f t="shared" si="32"/>
        <v>1.2500000004365575E-2</v>
      </c>
      <c r="L1063" s="38">
        <f t="shared" si="33"/>
        <v>1.2500000004365575E-2</v>
      </c>
      <c r="M1063" s="166">
        <f>NETWORKDAYS.INTL(DATE(YEAR(H1063),MONTH(I1063),DAY(H1063)),DATE(YEAR(I1063),MONTH(I1063),DAY(I1063)),1,LISTAFERIADOS!$B$2:$B$194)</f>
        <v>1</v>
      </c>
      <c r="N1063" s="170" t="str">
        <f>CONCATENATE(HOUR(Tabela132[[#This Row],[DATA INICIO]]),":",MINUTE(Tabela132[[#This Row],[DATA INICIO]]))</f>
        <v>16:42</v>
      </c>
      <c r="P1063"/>
    </row>
    <row r="1064" spans="1:16" ht="25.5" customHeight="1" x14ac:dyDescent="0.25">
      <c r="A1064" s="6" t="s">
        <v>278</v>
      </c>
      <c r="B1064" s="33" t="s">
        <v>682</v>
      </c>
      <c r="C1064" s="1" t="s">
        <v>577</v>
      </c>
      <c r="D1064" s="67" t="s">
        <v>1230</v>
      </c>
      <c r="E1064" s="66" t="str">
        <f>CONCATENATE(Tabela132[[#This Row],[TRAMITE_SETOR]],"_Atualiz")</f>
        <v>SLIC_Atualiz</v>
      </c>
      <c r="F1064" s="35" t="s">
        <v>927</v>
      </c>
      <c r="G1064" s="35"/>
      <c r="H1064" s="36">
        <v>41047.708333333336</v>
      </c>
      <c r="I1064" s="36">
        <v>41050.575694444444</v>
      </c>
      <c r="J1064" s="1" t="s">
        <v>676</v>
      </c>
      <c r="K1064" s="37">
        <f t="shared" si="32"/>
        <v>2.867361111108039</v>
      </c>
      <c r="L1064" s="38">
        <f t="shared" si="33"/>
        <v>2.867361111108039</v>
      </c>
      <c r="M1064" s="166">
        <f>NETWORKDAYS.INTL(DATE(YEAR(H1064),MONTH(I1064),DAY(H1064)),DATE(YEAR(I1064),MONTH(I1064),DAY(I1064)),1,LISTAFERIADOS!$B$2:$B$194)</f>
        <v>2</v>
      </c>
      <c r="N1064" s="170" t="str">
        <f>CONCATENATE(HOUR(Tabela132[[#This Row],[DATA INICIO]]),":",MINUTE(Tabela132[[#This Row],[DATA INICIO]]))</f>
        <v>17:0</v>
      </c>
      <c r="P1064"/>
    </row>
    <row r="1065" spans="1:16" ht="25.5" customHeight="1" x14ac:dyDescent="0.25">
      <c r="A1065" s="6" t="s">
        <v>278</v>
      </c>
      <c r="B1065" s="33" t="s">
        <v>682</v>
      </c>
      <c r="C1065" s="1" t="s">
        <v>577</v>
      </c>
      <c r="D1065" s="67" t="s">
        <v>1212</v>
      </c>
      <c r="E1065" s="66" t="str">
        <f>CONCATENATE(Tabela132[[#This Row],[TRAMITE_SETOR]],"_Atualiz")</f>
        <v>CPL_Atualiz</v>
      </c>
      <c r="F1065" s="35" t="s">
        <v>914</v>
      </c>
      <c r="G1065" s="35"/>
      <c r="H1065" s="36">
        <v>41050.575694444444</v>
      </c>
      <c r="I1065" s="36">
        <v>41072.80972222222</v>
      </c>
      <c r="J1065" s="1" t="s">
        <v>677</v>
      </c>
      <c r="K1065" s="37">
        <f t="shared" si="32"/>
        <v>22.234027777776646</v>
      </c>
      <c r="L1065" s="38">
        <f t="shared" si="33"/>
        <v>22.234027777776646</v>
      </c>
      <c r="M1065" s="166">
        <f>NETWORKDAYS.INTL(DATE(YEAR(H1065),MONTH(I1065),DAY(H1065)),DATE(YEAR(I1065),MONTH(I1065),DAY(I1065)),1,LISTAFERIADOS!$B$2:$B$194)</f>
        <v>-8</v>
      </c>
      <c r="N1065" s="170" t="str">
        <f>CONCATENATE(HOUR(Tabela132[[#This Row],[DATA INICIO]]),":",MINUTE(Tabela132[[#This Row],[DATA INICIO]]))</f>
        <v>13:49</v>
      </c>
      <c r="P1065"/>
    </row>
    <row r="1066" spans="1:16" ht="25.5" customHeight="1" x14ac:dyDescent="0.25">
      <c r="A1066" s="6" t="s">
        <v>278</v>
      </c>
      <c r="B1066" s="33" t="s">
        <v>682</v>
      </c>
      <c r="C1066" s="1" t="s">
        <v>577</v>
      </c>
      <c r="D1066" s="67" t="s">
        <v>1213</v>
      </c>
      <c r="E1066" s="66" t="str">
        <f>CONCATENATE(Tabela132[[#This Row],[TRAMITE_SETOR]],"_Atualiz")</f>
        <v>ASSDG_Atualiz</v>
      </c>
      <c r="F1066" s="35" t="s">
        <v>915</v>
      </c>
      <c r="G1066" s="35"/>
      <c r="H1066" s="36">
        <v>41072.80972222222</v>
      </c>
      <c r="I1066" s="36">
        <v>41073.750694444447</v>
      </c>
      <c r="J1066" s="1" t="s">
        <v>391</v>
      </c>
      <c r="K1066" s="37">
        <f t="shared" si="32"/>
        <v>0.94097222222626442</v>
      </c>
      <c r="L1066" s="38">
        <f t="shared" si="33"/>
        <v>0.94097222222626442</v>
      </c>
      <c r="M1066" s="166">
        <f>NETWORKDAYS.INTL(DATE(YEAR(H1066),MONTH(I1066),DAY(H1066)),DATE(YEAR(I1066),MONTH(I1066),DAY(I1066)),1,LISTAFERIADOS!$B$2:$B$194)</f>
        <v>2</v>
      </c>
      <c r="N1066" s="170" t="str">
        <f>CONCATENATE(HOUR(Tabela132[[#This Row],[DATA INICIO]]),":",MINUTE(Tabela132[[#This Row],[DATA INICIO]]))</f>
        <v>19:26</v>
      </c>
      <c r="P1066"/>
    </row>
    <row r="1067" spans="1:16" ht="25.5" customHeight="1" x14ac:dyDescent="0.25">
      <c r="A1067" s="6" t="s">
        <v>278</v>
      </c>
      <c r="B1067" s="33" t="s">
        <v>682</v>
      </c>
      <c r="C1067" s="1" t="s">
        <v>577</v>
      </c>
      <c r="D1067" s="67" t="s">
        <v>1202</v>
      </c>
      <c r="E1067" s="66" t="str">
        <f>CONCATENATE(Tabela132[[#This Row],[TRAMITE_SETOR]],"_Atualiz")</f>
        <v>DG_Atualiz</v>
      </c>
      <c r="F1067" s="35" t="s">
        <v>905</v>
      </c>
      <c r="G1067" s="35"/>
      <c r="H1067" s="36">
        <v>41073.750694444447</v>
      </c>
      <c r="I1067" s="36">
        <v>41073.762499999997</v>
      </c>
      <c r="J1067" s="1" t="s">
        <v>56</v>
      </c>
      <c r="K1067" s="37">
        <f t="shared" si="32"/>
        <v>1.1805555550381541E-2</v>
      </c>
      <c r="L1067" s="38">
        <f t="shared" si="33"/>
        <v>1.1805555550381541E-2</v>
      </c>
      <c r="M1067" s="166">
        <f>NETWORKDAYS.INTL(DATE(YEAR(H1067),MONTH(I1067),DAY(H1067)),DATE(YEAR(I1067),MONTH(I1067),DAY(I1067)),1,LISTAFERIADOS!$B$2:$B$194)</f>
        <v>1</v>
      </c>
      <c r="N1067" s="170" t="str">
        <f>CONCATENATE(HOUR(Tabela132[[#This Row],[DATA INICIO]]),":",MINUTE(Tabela132[[#This Row],[DATA INICIO]]))</f>
        <v>18:1</v>
      </c>
      <c r="P1067"/>
    </row>
    <row r="1068" spans="1:16" ht="25.5" customHeight="1" x14ac:dyDescent="0.25">
      <c r="A1068" s="6" t="s">
        <v>278</v>
      </c>
      <c r="B1068" s="33" t="s">
        <v>682</v>
      </c>
      <c r="C1068" s="1" t="s">
        <v>577</v>
      </c>
      <c r="D1068" s="67" t="s">
        <v>1212</v>
      </c>
      <c r="E1068" s="66" t="str">
        <f>CONCATENATE(Tabela132[[#This Row],[TRAMITE_SETOR]],"_Atualiz")</f>
        <v>CPL_Atualiz</v>
      </c>
      <c r="F1068" s="35" t="s">
        <v>914</v>
      </c>
      <c r="G1068" s="35"/>
      <c r="H1068" s="36">
        <v>41073.762499999997</v>
      </c>
      <c r="I1068" s="36">
        <v>41074.553472222222</v>
      </c>
      <c r="J1068" s="1" t="s">
        <v>678</v>
      </c>
      <c r="K1068" s="37">
        <f t="shared" si="32"/>
        <v>0.79097222222480923</v>
      </c>
      <c r="L1068" s="38">
        <f t="shared" si="33"/>
        <v>0.79097222222480923</v>
      </c>
      <c r="M1068" s="166">
        <f>NETWORKDAYS.INTL(DATE(YEAR(H1068),MONTH(I1068),DAY(H1068)),DATE(YEAR(I1068),MONTH(I1068),DAY(I1068)),1,LISTAFERIADOS!$B$2:$B$194)</f>
        <v>2</v>
      </c>
      <c r="N1068" s="170" t="str">
        <f>CONCATENATE(HOUR(Tabela132[[#This Row],[DATA INICIO]]),":",MINUTE(Tabela132[[#This Row],[DATA INICIO]]))</f>
        <v>18:18</v>
      </c>
      <c r="P1068"/>
    </row>
    <row r="1069" spans="1:16" ht="25.5" customHeight="1" x14ac:dyDescent="0.25">
      <c r="A1069" s="6" t="s">
        <v>278</v>
      </c>
      <c r="B1069" s="33" t="s">
        <v>682</v>
      </c>
      <c r="C1069" s="1" t="s">
        <v>577</v>
      </c>
      <c r="D1069" s="67" t="s">
        <v>1256</v>
      </c>
      <c r="E1069" s="66" t="str">
        <f>CONCATENATE(Tabela132[[#This Row],[TRAMITE_SETOR]],"_Atualiz")</f>
        <v>SMCI_Atualiz</v>
      </c>
      <c r="F1069" s="35" t="s">
        <v>942</v>
      </c>
      <c r="G1069" s="35"/>
      <c r="H1069" s="36">
        <v>41074.553472222222</v>
      </c>
      <c r="I1069" s="36">
        <v>41101.716666666667</v>
      </c>
      <c r="J1069" s="1" t="s">
        <v>679</v>
      </c>
      <c r="K1069" s="37">
        <f t="shared" si="32"/>
        <v>27.163194444445253</v>
      </c>
      <c r="L1069" s="38">
        <f t="shared" si="33"/>
        <v>27.163194444445253</v>
      </c>
      <c r="M1069" s="166">
        <f>NETWORKDAYS.INTL(DATE(YEAR(H1069),MONTH(I1069),DAY(H1069)),DATE(YEAR(I1069),MONTH(I1069),DAY(I1069)),1,LISTAFERIADOS!$B$2:$B$194)</f>
        <v>-3</v>
      </c>
      <c r="N1069" s="170" t="str">
        <f>CONCATENATE(HOUR(Tabela132[[#This Row],[DATA INICIO]]),":",MINUTE(Tabela132[[#This Row],[DATA INICIO]]))</f>
        <v>13:17</v>
      </c>
      <c r="P1069"/>
    </row>
    <row r="1070" spans="1:16" ht="25.5" customHeight="1" x14ac:dyDescent="0.25">
      <c r="A1070" s="6" t="s">
        <v>278</v>
      </c>
      <c r="B1070" s="33" t="s">
        <v>682</v>
      </c>
      <c r="C1070" s="1" t="s">
        <v>577</v>
      </c>
      <c r="D1070" s="67" t="s">
        <v>1202</v>
      </c>
      <c r="E1070" s="66" t="str">
        <f>CONCATENATE(Tabela132[[#This Row],[TRAMITE_SETOR]],"_Atualiz")</f>
        <v>DG_Atualiz</v>
      </c>
      <c r="F1070" s="35" t="s">
        <v>905</v>
      </c>
      <c r="G1070" s="35"/>
      <c r="H1070" s="36">
        <v>41101.716666666667</v>
      </c>
      <c r="I1070" s="36">
        <v>41101.724999999999</v>
      </c>
      <c r="J1070" s="1" t="s">
        <v>680</v>
      </c>
      <c r="K1070" s="37">
        <f t="shared" si="32"/>
        <v>8.333333331393078E-3</v>
      </c>
      <c r="L1070" s="38">
        <f t="shared" si="33"/>
        <v>8.333333331393078E-3</v>
      </c>
      <c r="M1070" s="166">
        <f>NETWORKDAYS.INTL(DATE(YEAR(H1070),MONTH(I1070),DAY(H1070)),DATE(YEAR(I1070),MONTH(I1070),DAY(I1070)),1,LISTAFERIADOS!$B$2:$B$194)</f>
        <v>1</v>
      </c>
      <c r="N1070" s="170" t="str">
        <f>CONCATENATE(HOUR(Tabela132[[#This Row],[DATA INICIO]]),":",MINUTE(Tabela132[[#This Row],[DATA INICIO]]))</f>
        <v>17:12</v>
      </c>
      <c r="P1070"/>
    </row>
    <row r="1071" spans="1:16" ht="25.5" customHeight="1" x14ac:dyDescent="0.25">
      <c r="A1071" s="6" t="s">
        <v>278</v>
      </c>
      <c r="B1071" s="33" t="s">
        <v>682</v>
      </c>
      <c r="C1071" s="1" t="s">
        <v>577</v>
      </c>
      <c r="D1071" s="67" t="s">
        <v>1256</v>
      </c>
      <c r="E1071" s="66" t="str">
        <f>CONCATENATE(Tabela132[[#This Row],[TRAMITE_SETOR]],"_Atualiz")</f>
        <v>SMCI_Atualiz</v>
      </c>
      <c r="F1071" s="35" t="s">
        <v>942</v>
      </c>
      <c r="G1071" s="35"/>
      <c r="H1071" s="36">
        <v>41101.724999999999</v>
      </c>
      <c r="I1071" s="36">
        <v>41102.605555555558</v>
      </c>
      <c r="J1071" s="1" t="s">
        <v>601</v>
      </c>
      <c r="K1071" s="37">
        <f t="shared" si="32"/>
        <v>0.88055555555911269</v>
      </c>
      <c r="L1071" s="38">
        <f t="shared" si="33"/>
        <v>0.88055555555911269</v>
      </c>
      <c r="M1071" s="166">
        <f>NETWORKDAYS.INTL(DATE(YEAR(H1071),MONTH(I1071),DAY(H1071)),DATE(YEAR(I1071),MONTH(I1071),DAY(I1071)),1,LISTAFERIADOS!$B$2:$B$194)</f>
        <v>2</v>
      </c>
      <c r="N1071" s="170" t="str">
        <f>CONCATENATE(HOUR(Tabela132[[#This Row],[DATA INICIO]]),":",MINUTE(Tabela132[[#This Row],[DATA INICIO]]))</f>
        <v>17:24</v>
      </c>
      <c r="P1071"/>
    </row>
    <row r="1072" spans="1:16" ht="25.5" customHeight="1" x14ac:dyDescent="0.25">
      <c r="A1072" s="6" t="s">
        <v>278</v>
      </c>
      <c r="B1072" s="33" t="s">
        <v>682</v>
      </c>
      <c r="C1072" s="1" t="s">
        <v>577</v>
      </c>
      <c r="D1072" s="67" t="s">
        <v>1212</v>
      </c>
      <c r="E1072" s="66" t="str">
        <f>CONCATENATE(Tabela132[[#This Row],[TRAMITE_SETOR]],"_Atualiz")</f>
        <v>CPL_Atualiz</v>
      </c>
      <c r="F1072" s="35" t="s">
        <v>914</v>
      </c>
      <c r="G1072" s="35"/>
      <c r="H1072" s="36">
        <v>41102.605555555558</v>
      </c>
      <c r="I1072" s="36">
        <v>41102.708333333336</v>
      </c>
      <c r="J1072" s="1" t="s">
        <v>42</v>
      </c>
      <c r="K1072" s="37">
        <f t="shared" si="32"/>
        <v>0.10277777777810115</v>
      </c>
      <c r="L1072" s="38">
        <f t="shared" si="33"/>
        <v>0.10277777777810115</v>
      </c>
      <c r="M1072" s="166">
        <f>NETWORKDAYS.INTL(DATE(YEAR(H1072),MONTH(I1072),DAY(H1072)),DATE(YEAR(I1072),MONTH(I1072),DAY(I1072)),1,LISTAFERIADOS!$B$2:$B$194)</f>
        <v>1</v>
      </c>
      <c r="N1072" s="170" t="str">
        <f>CONCATENATE(HOUR(Tabela132[[#This Row],[DATA INICIO]]),":",MINUTE(Tabela132[[#This Row],[DATA INICIO]]))</f>
        <v>14:32</v>
      </c>
      <c r="P1072"/>
    </row>
    <row r="1073" spans="1:16" ht="25.5" customHeight="1" x14ac:dyDescent="0.25">
      <c r="A1073" s="6" t="s">
        <v>278</v>
      </c>
      <c r="B1073" s="33" t="s">
        <v>682</v>
      </c>
      <c r="C1073" s="1" t="s">
        <v>577</v>
      </c>
      <c r="D1073" s="67" t="s">
        <v>1239</v>
      </c>
      <c r="E1073" s="66" t="str">
        <f>CONCATENATE(Tabela132[[#This Row],[TRAMITE_SETOR]],"_Atualiz")</f>
        <v>CMP_Atualiz</v>
      </c>
      <c r="F1073" s="35" t="s">
        <v>930</v>
      </c>
      <c r="G1073" s="35"/>
      <c r="H1073" s="36">
        <v>41102.708333333336</v>
      </c>
      <c r="I1073" s="36">
        <v>41103.655555555553</v>
      </c>
      <c r="J1073" s="1" t="s">
        <v>681</v>
      </c>
      <c r="K1073" s="37">
        <f t="shared" si="32"/>
        <v>0.94722222221753327</v>
      </c>
      <c r="L1073" s="38">
        <f t="shared" si="33"/>
        <v>0.94722222221753327</v>
      </c>
      <c r="M1073" s="166">
        <f>NETWORKDAYS.INTL(DATE(YEAR(H1073),MONTH(I1073),DAY(H1073)),DATE(YEAR(I1073),MONTH(I1073),DAY(I1073)),1,LISTAFERIADOS!$B$2:$B$194)</f>
        <v>2</v>
      </c>
      <c r="N1073" s="170" t="str">
        <f>CONCATENATE(HOUR(Tabela132[[#This Row],[DATA INICIO]]),":",MINUTE(Tabela132[[#This Row],[DATA INICIO]]))</f>
        <v>17:0</v>
      </c>
      <c r="P1073"/>
    </row>
    <row r="1074" spans="1:16" ht="25.5" customHeight="1" x14ac:dyDescent="0.25">
      <c r="A1074" s="6" t="s">
        <v>278</v>
      </c>
      <c r="B1074" s="33" t="s">
        <v>709</v>
      </c>
      <c r="C1074" s="1" t="s">
        <v>577</v>
      </c>
      <c r="D1074" s="67" t="s">
        <v>1256</v>
      </c>
      <c r="E1074" s="66" t="str">
        <f>CONCATENATE(Tabela132[[#This Row],[TRAMITE_SETOR]],"_Atualiz")</f>
        <v>SMCI_Atualiz</v>
      </c>
      <c r="F1074" s="35" t="s">
        <v>942</v>
      </c>
      <c r="G1074" s="35"/>
      <c r="H1074" s="36">
        <v>41410.785416666666</v>
      </c>
      <c r="I1074" s="36">
        <v>41411.785416666666</v>
      </c>
      <c r="J1074" s="1" t="s">
        <v>7</v>
      </c>
      <c r="K1074" s="37">
        <f t="shared" si="32"/>
        <v>1</v>
      </c>
      <c r="L1074" s="38">
        <f t="shared" si="33"/>
        <v>1</v>
      </c>
      <c r="M1074" s="166">
        <f>NETWORKDAYS.INTL(DATE(YEAR(H1074),MONTH(I1074),DAY(H1074)),DATE(YEAR(I1074),MONTH(I1074),DAY(I1074)),1,LISTAFERIADOS!$B$2:$B$194)</f>
        <v>2</v>
      </c>
      <c r="N1074" s="170" t="str">
        <f>CONCATENATE(HOUR(Tabela132[[#This Row],[DATA INICIO]]),":",MINUTE(Tabela132[[#This Row],[DATA INICIO]]))</f>
        <v>18:51</v>
      </c>
      <c r="P1074"/>
    </row>
    <row r="1075" spans="1:16" ht="25.5" customHeight="1" x14ac:dyDescent="0.25">
      <c r="A1075" s="6" t="s">
        <v>278</v>
      </c>
      <c r="B1075" s="33" t="s">
        <v>709</v>
      </c>
      <c r="C1075" s="1" t="s">
        <v>577</v>
      </c>
      <c r="D1075" s="67" t="s">
        <v>1204</v>
      </c>
      <c r="E1075" s="66" t="str">
        <f>CONCATENATE(Tabela132[[#This Row],[TRAMITE_SETOR]],"_Atualiz")</f>
        <v>CIP_Atualiz</v>
      </c>
      <c r="F1075" s="35" t="s">
        <v>884</v>
      </c>
      <c r="G1075" s="90" t="s">
        <v>1105</v>
      </c>
      <c r="H1075" s="36">
        <v>41411.785416666666</v>
      </c>
      <c r="I1075" s="36">
        <v>41414.532638888886</v>
      </c>
      <c r="J1075" s="1" t="s">
        <v>56</v>
      </c>
      <c r="K1075" s="37">
        <f t="shared" si="32"/>
        <v>2.7472222222204437</v>
      </c>
      <c r="L1075" s="38">
        <f t="shared" si="33"/>
        <v>2.7472222222204437</v>
      </c>
      <c r="M1075" s="166">
        <f>NETWORKDAYS.INTL(DATE(YEAR(H1075),MONTH(I1075),DAY(H1075)),DATE(YEAR(I1075),MONTH(I1075),DAY(I1075)),1,LISTAFERIADOS!$B$2:$B$194)</f>
        <v>2</v>
      </c>
      <c r="N1075" s="170" t="str">
        <f>CONCATENATE(HOUR(Tabela132[[#This Row],[DATA INICIO]]),":",MINUTE(Tabela132[[#This Row],[DATA INICIO]]))</f>
        <v>18:51</v>
      </c>
      <c r="P1075"/>
    </row>
    <row r="1076" spans="1:16" ht="25.5" customHeight="1" x14ac:dyDescent="0.25">
      <c r="A1076" s="6" t="s">
        <v>278</v>
      </c>
      <c r="B1076" s="33" t="s">
        <v>709</v>
      </c>
      <c r="C1076" s="1" t="s">
        <v>577</v>
      </c>
      <c r="D1076" s="67" t="s">
        <v>1256</v>
      </c>
      <c r="E1076" s="66" t="str">
        <f>CONCATENATE(Tabela132[[#This Row],[TRAMITE_SETOR]],"_Atualiz")</f>
        <v>SMCI_Atualiz</v>
      </c>
      <c r="F1076" s="35" t="s">
        <v>942</v>
      </c>
      <c r="G1076" s="35"/>
      <c r="H1076" s="36">
        <v>41414.532638888886</v>
      </c>
      <c r="I1076" s="36">
        <v>41416.749305555553</v>
      </c>
      <c r="J1076" s="1" t="s">
        <v>683</v>
      </c>
      <c r="K1076" s="37">
        <f t="shared" si="32"/>
        <v>2.2166666666671517</v>
      </c>
      <c r="L1076" s="38">
        <f t="shared" si="33"/>
        <v>2.2166666666671517</v>
      </c>
      <c r="M1076" s="166">
        <f>NETWORKDAYS.INTL(DATE(YEAR(H1076),MONTH(I1076),DAY(H1076)),DATE(YEAR(I1076),MONTH(I1076),DAY(I1076)),1,LISTAFERIADOS!$B$2:$B$194)</f>
        <v>3</v>
      </c>
      <c r="N1076" s="170" t="str">
        <f>CONCATENATE(HOUR(Tabela132[[#This Row],[DATA INICIO]]),":",MINUTE(Tabela132[[#This Row],[DATA INICIO]]))</f>
        <v>12:47</v>
      </c>
      <c r="P1076"/>
    </row>
    <row r="1077" spans="1:16" ht="25.5" customHeight="1" x14ac:dyDescent="0.25">
      <c r="A1077" s="6" t="s">
        <v>278</v>
      </c>
      <c r="B1077" s="33" t="s">
        <v>709</v>
      </c>
      <c r="C1077" s="1" t="s">
        <v>577</v>
      </c>
      <c r="D1077" s="67" t="s">
        <v>1204</v>
      </c>
      <c r="E1077" s="66" t="str">
        <f>CONCATENATE(Tabela132[[#This Row],[TRAMITE_SETOR]],"_Atualiz")</f>
        <v>CIP_Atualiz</v>
      </c>
      <c r="F1077" s="35" t="s">
        <v>884</v>
      </c>
      <c r="G1077" s="90" t="s">
        <v>1105</v>
      </c>
      <c r="H1077" s="36">
        <v>41416.749305555553</v>
      </c>
      <c r="I1077" s="36">
        <v>41416.776388888888</v>
      </c>
      <c r="J1077" s="1" t="s">
        <v>56</v>
      </c>
      <c r="K1077" s="37">
        <f t="shared" si="32"/>
        <v>2.7083333334303461E-2</v>
      </c>
      <c r="L1077" s="38">
        <f t="shared" si="33"/>
        <v>2.7083333334303461E-2</v>
      </c>
      <c r="M1077" s="166">
        <f>NETWORKDAYS.INTL(DATE(YEAR(H1077),MONTH(I1077),DAY(H1077)),DATE(YEAR(I1077),MONTH(I1077),DAY(I1077)),1,LISTAFERIADOS!$B$2:$B$194)</f>
        <v>1</v>
      </c>
      <c r="N1077" s="170" t="str">
        <f>CONCATENATE(HOUR(Tabela132[[#This Row],[DATA INICIO]]),":",MINUTE(Tabela132[[#This Row],[DATA INICIO]]))</f>
        <v>17:59</v>
      </c>
      <c r="P1077"/>
    </row>
    <row r="1078" spans="1:16" ht="25.5" customHeight="1" x14ac:dyDescent="0.25">
      <c r="A1078" s="6" t="s">
        <v>278</v>
      </c>
      <c r="B1078" s="33" t="s">
        <v>709</v>
      </c>
      <c r="C1078" s="1" t="s">
        <v>577</v>
      </c>
      <c r="D1078" s="67" t="s">
        <v>1205</v>
      </c>
      <c r="E1078" s="66" t="str">
        <f>CONCATENATE(Tabela132[[#This Row],[TRAMITE_SETOR]],"_Atualiz")</f>
        <v>SECADM_Atualiz</v>
      </c>
      <c r="F1078" s="35" t="s">
        <v>907</v>
      </c>
      <c r="G1078" s="35"/>
      <c r="H1078" s="36">
        <v>41416.776388888888</v>
      </c>
      <c r="I1078" s="36">
        <v>41421.663194444445</v>
      </c>
      <c r="J1078" s="1" t="s">
        <v>684</v>
      </c>
      <c r="K1078" s="37">
        <f t="shared" si="32"/>
        <v>4.8868055555576575</v>
      </c>
      <c r="L1078" s="38">
        <f t="shared" si="33"/>
        <v>4.8868055555576575</v>
      </c>
      <c r="M1078" s="166">
        <f>NETWORKDAYS.INTL(DATE(YEAR(H1078),MONTH(I1078),DAY(H1078)),DATE(YEAR(I1078),MONTH(I1078),DAY(I1078)),1,LISTAFERIADOS!$B$2:$B$194)</f>
        <v>4</v>
      </c>
      <c r="N1078" s="170" t="str">
        <f>CONCATENATE(HOUR(Tabela132[[#This Row],[DATA INICIO]]),":",MINUTE(Tabela132[[#This Row],[DATA INICIO]]))</f>
        <v>18:38</v>
      </c>
      <c r="P1078"/>
    </row>
    <row r="1079" spans="1:16" ht="25.5" customHeight="1" x14ac:dyDescent="0.25">
      <c r="A1079" s="6" t="s">
        <v>278</v>
      </c>
      <c r="B1079" s="33" t="s">
        <v>709</v>
      </c>
      <c r="C1079" s="1" t="s">
        <v>577</v>
      </c>
      <c r="D1079" s="67" t="s">
        <v>1209</v>
      </c>
      <c r="E1079" s="66" t="str">
        <f>CONCATENATE(Tabela132[[#This Row],[TRAMITE_SETOR]],"_Atualiz")</f>
        <v>CLC_Atualiz</v>
      </c>
      <c r="F1079" s="35" t="s">
        <v>911</v>
      </c>
      <c r="G1079" s="35"/>
      <c r="H1079" s="36">
        <v>41421.663194444445</v>
      </c>
      <c r="I1079" s="36">
        <v>41421.79583333333</v>
      </c>
      <c r="J1079" s="1" t="s">
        <v>163</v>
      </c>
      <c r="K1079" s="37">
        <f t="shared" si="32"/>
        <v>0.132638888884685</v>
      </c>
      <c r="L1079" s="38">
        <f t="shared" si="33"/>
        <v>0.132638888884685</v>
      </c>
      <c r="M1079" s="166">
        <f>NETWORKDAYS.INTL(DATE(YEAR(H1079),MONTH(I1079),DAY(H1079)),DATE(YEAR(I1079),MONTH(I1079),DAY(I1079)),1,LISTAFERIADOS!$B$2:$B$194)</f>
        <v>1</v>
      </c>
      <c r="N1079" s="170" t="str">
        <f>CONCATENATE(HOUR(Tabela132[[#This Row],[DATA INICIO]]),":",MINUTE(Tabela132[[#This Row],[DATA INICIO]]))</f>
        <v>15:55</v>
      </c>
      <c r="P1079"/>
    </row>
    <row r="1080" spans="1:16" ht="25.5" customHeight="1" x14ac:dyDescent="0.25">
      <c r="A1080" s="6" t="s">
        <v>278</v>
      </c>
      <c r="B1080" s="33" t="s">
        <v>709</v>
      </c>
      <c r="C1080" s="1" t="s">
        <v>577</v>
      </c>
      <c r="D1080" s="67" t="s">
        <v>1204</v>
      </c>
      <c r="E1080" s="66" t="str">
        <f>CONCATENATE(Tabela132[[#This Row],[TRAMITE_SETOR]],"_Atualiz")</f>
        <v>CIP_Atualiz</v>
      </c>
      <c r="F1080" s="35" t="s">
        <v>884</v>
      </c>
      <c r="G1080" s="90" t="s">
        <v>1105</v>
      </c>
      <c r="H1080" s="36">
        <v>41421.79583333333</v>
      </c>
      <c r="I1080" s="36">
        <v>41422.779166666667</v>
      </c>
      <c r="J1080" s="1" t="s">
        <v>685</v>
      </c>
      <c r="K1080" s="37">
        <f t="shared" si="32"/>
        <v>0.98333333333721384</v>
      </c>
      <c r="L1080" s="38">
        <f t="shared" si="33"/>
        <v>0.98333333333721384</v>
      </c>
      <c r="M1080" s="166">
        <f>NETWORKDAYS.INTL(DATE(YEAR(H1080),MONTH(I1080),DAY(H1080)),DATE(YEAR(I1080),MONTH(I1080),DAY(I1080)),1,LISTAFERIADOS!$B$2:$B$194)</f>
        <v>2</v>
      </c>
      <c r="N1080" s="170" t="str">
        <f>CONCATENATE(HOUR(Tabela132[[#This Row],[DATA INICIO]]),":",MINUTE(Tabela132[[#This Row],[DATA INICIO]]))</f>
        <v>19:6</v>
      </c>
      <c r="P1080"/>
    </row>
    <row r="1081" spans="1:16" ht="25.5" customHeight="1" x14ac:dyDescent="0.25">
      <c r="A1081" s="6" t="s">
        <v>278</v>
      </c>
      <c r="B1081" s="33" t="s">
        <v>709</v>
      </c>
      <c r="C1081" s="1" t="s">
        <v>577</v>
      </c>
      <c r="D1081" s="67" t="s">
        <v>1209</v>
      </c>
      <c r="E1081" s="66" t="str">
        <f>CONCATENATE(Tabela132[[#This Row],[TRAMITE_SETOR]],"_Atualiz")</f>
        <v>CLC_Atualiz</v>
      </c>
      <c r="F1081" s="35" t="s">
        <v>911</v>
      </c>
      <c r="G1081" s="35"/>
      <c r="H1081" s="36">
        <v>41422.779166666667</v>
      </c>
      <c r="I1081" s="36">
        <v>41430.742361111108</v>
      </c>
      <c r="J1081" s="1" t="s">
        <v>686</v>
      </c>
      <c r="K1081" s="37">
        <f t="shared" si="32"/>
        <v>7.9631944444408873</v>
      </c>
      <c r="L1081" s="38">
        <f t="shared" si="33"/>
        <v>7.9631944444408873</v>
      </c>
      <c r="M1081" s="166">
        <f>NETWORKDAYS.INTL(DATE(YEAR(H1081),MONTH(I1081),DAY(H1081)),DATE(YEAR(I1081),MONTH(I1081),DAY(I1081)),1,LISTAFERIADOS!$B$2:$B$194)</f>
        <v>-18</v>
      </c>
      <c r="N1081" s="170" t="str">
        <f>CONCATENATE(HOUR(Tabela132[[#This Row],[DATA INICIO]]),":",MINUTE(Tabela132[[#This Row],[DATA INICIO]]))</f>
        <v>18:42</v>
      </c>
      <c r="P1081"/>
    </row>
    <row r="1082" spans="1:16" ht="25.5" customHeight="1" x14ac:dyDescent="0.25">
      <c r="A1082" s="6" t="s">
        <v>278</v>
      </c>
      <c r="B1082" s="33" t="s">
        <v>709</v>
      </c>
      <c r="C1082" s="1" t="s">
        <v>577</v>
      </c>
      <c r="D1082" s="67" t="s">
        <v>1204</v>
      </c>
      <c r="E1082" s="66" t="str">
        <f>CONCATENATE(Tabela132[[#This Row],[TRAMITE_SETOR]],"_Atualiz")</f>
        <v>CIP_Atualiz</v>
      </c>
      <c r="F1082" s="35" t="s">
        <v>884</v>
      </c>
      <c r="G1082" s="90" t="s">
        <v>1105</v>
      </c>
      <c r="H1082" s="36">
        <v>41430.742361111108</v>
      </c>
      <c r="I1082" s="36">
        <v>41430.756944444445</v>
      </c>
      <c r="J1082" s="1" t="s">
        <v>687</v>
      </c>
      <c r="K1082" s="37">
        <f t="shared" si="32"/>
        <v>1.4583333337213844E-2</v>
      </c>
      <c r="L1082" s="38">
        <f t="shared" si="33"/>
        <v>1.4583333337213844E-2</v>
      </c>
      <c r="M1082" s="166">
        <f>NETWORKDAYS.INTL(DATE(YEAR(H1082),MONTH(I1082),DAY(H1082)),DATE(YEAR(I1082),MONTH(I1082),DAY(I1082)),1,LISTAFERIADOS!$B$2:$B$194)</f>
        <v>1</v>
      </c>
      <c r="N1082" s="170" t="str">
        <f>CONCATENATE(HOUR(Tabela132[[#This Row],[DATA INICIO]]),":",MINUTE(Tabela132[[#This Row],[DATA INICIO]]))</f>
        <v>17:49</v>
      </c>
      <c r="P1082"/>
    </row>
    <row r="1083" spans="1:16" ht="25.5" customHeight="1" x14ac:dyDescent="0.25">
      <c r="A1083" s="6" t="s">
        <v>278</v>
      </c>
      <c r="B1083" s="33" t="s">
        <v>709</v>
      </c>
      <c r="C1083" s="1" t="s">
        <v>577</v>
      </c>
      <c r="D1083" s="67" t="s">
        <v>1256</v>
      </c>
      <c r="E1083" s="66" t="str">
        <f>CONCATENATE(Tabela132[[#This Row],[TRAMITE_SETOR]],"_Atualiz")</f>
        <v>SMCI_Atualiz</v>
      </c>
      <c r="F1083" s="35" t="s">
        <v>942</v>
      </c>
      <c r="G1083" s="35"/>
      <c r="H1083" s="36">
        <v>41430.756944444445</v>
      </c>
      <c r="I1083" s="36">
        <v>41431.773611111108</v>
      </c>
      <c r="J1083" s="1" t="s">
        <v>688</v>
      </c>
      <c r="K1083" s="37">
        <f t="shared" si="32"/>
        <v>1.0166666666627862</v>
      </c>
      <c r="L1083" s="38">
        <f t="shared" si="33"/>
        <v>1.0166666666627862</v>
      </c>
      <c r="M1083" s="166">
        <f>NETWORKDAYS.INTL(DATE(YEAR(H1083),MONTH(I1083),DAY(H1083)),DATE(YEAR(I1083),MONTH(I1083),DAY(I1083)),1,LISTAFERIADOS!$B$2:$B$194)</f>
        <v>2</v>
      </c>
      <c r="N1083" s="170" t="str">
        <f>CONCATENATE(HOUR(Tabela132[[#This Row],[DATA INICIO]]),":",MINUTE(Tabela132[[#This Row],[DATA INICIO]]))</f>
        <v>18:10</v>
      </c>
      <c r="P1083"/>
    </row>
    <row r="1084" spans="1:16" ht="25.5" customHeight="1" x14ac:dyDescent="0.25">
      <c r="A1084" s="6" t="s">
        <v>278</v>
      </c>
      <c r="B1084" s="33" t="s">
        <v>709</v>
      </c>
      <c r="C1084" s="1" t="s">
        <v>577</v>
      </c>
      <c r="D1084" s="67" t="s">
        <v>1204</v>
      </c>
      <c r="E1084" s="66" t="str">
        <f>CONCATENATE(Tabela132[[#This Row],[TRAMITE_SETOR]],"_Atualiz")</f>
        <v>CIP_Atualiz</v>
      </c>
      <c r="F1084" s="35" t="s">
        <v>884</v>
      </c>
      <c r="G1084" s="90" t="s">
        <v>1105</v>
      </c>
      <c r="H1084" s="36">
        <v>41431.773611111108</v>
      </c>
      <c r="I1084" s="36">
        <v>41432.593055555553</v>
      </c>
      <c r="J1084" s="1" t="s">
        <v>689</v>
      </c>
      <c r="K1084" s="37">
        <f t="shared" si="32"/>
        <v>0.81944444444525288</v>
      </c>
      <c r="L1084" s="38">
        <f t="shared" si="33"/>
        <v>0.81944444444525288</v>
      </c>
      <c r="M1084" s="166">
        <f>NETWORKDAYS.INTL(DATE(YEAR(H1084),MONTH(I1084),DAY(H1084)),DATE(YEAR(I1084),MONTH(I1084),DAY(I1084)),1,LISTAFERIADOS!$B$2:$B$194)</f>
        <v>2</v>
      </c>
      <c r="N1084" s="170" t="str">
        <f>CONCATENATE(HOUR(Tabela132[[#This Row],[DATA INICIO]]),":",MINUTE(Tabela132[[#This Row],[DATA INICIO]]))</f>
        <v>18:34</v>
      </c>
      <c r="P1084"/>
    </row>
    <row r="1085" spans="1:16" ht="25.5" customHeight="1" x14ac:dyDescent="0.25">
      <c r="A1085" s="6" t="s">
        <v>278</v>
      </c>
      <c r="B1085" s="33" t="s">
        <v>709</v>
      </c>
      <c r="C1085" s="1" t="s">
        <v>577</v>
      </c>
      <c r="D1085" s="67" t="s">
        <v>1209</v>
      </c>
      <c r="E1085" s="66" t="str">
        <f>CONCATENATE(Tabela132[[#This Row],[TRAMITE_SETOR]],"_Atualiz")</f>
        <v>CLC_Atualiz</v>
      </c>
      <c r="F1085" s="35" t="s">
        <v>911</v>
      </c>
      <c r="G1085" s="35"/>
      <c r="H1085" s="36">
        <v>41432.593055555553</v>
      </c>
      <c r="I1085" s="36">
        <v>41432.724999999999</v>
      </c>
      <c r="J1085" s="1" t="s">
        <v>690</v>
      </c>
      <c r="K1085" s="37">
        <f t="shared" si="32"/>
        <v>0.13194444444525288</v>
      </c>
      <c r="L1085" s="38">
        <f t="shared" si="33"/>
        <v>0.13194444444525288</v>
      </c>
      <c r="M1085" s="166">
        <f>NETWORKDAYS.INTL(DATE(YEAR(H1085),MONTH(I1085),DAY(H1085)),DATE(YEAR(I1085),MONTH(I1085),DAY(I1085)),1,LISTAFERIADOS!$B$2:$B$194)</f>
        <v>1</v>
      </c>
      <c r="N1085" s="170" t="str">
        <f>CONCATENATE(HOUR(Tabela132[[#This Row],[DATA INICIO]]),":",MINUTE(Tabela132[[#This Row],[DATA INICIO]]))</f>
        <v>14:14</v>
      </c>
      <c r="P1085"/>
    </row>
    <row r="1086" spans="1:16" ht="25.5" customHeight="1" x14ac:dyDescent="0.25">
      <c r="A1086" s="6" t="s">
        <v>278</v>
      </c>
      <c r="B1086" s="33" t="s">
        <v>709</v>
      </c>
      <c r="C1086" s="1" t="s">
        <v>577</v>
      </c>
      <c r="D1086" s="67" t="s">
        <v>1210</v>
      </c>
      <c r="E1086" s="66" t="str">
        <f>CONCATENATE(Tabela132[[#This Row],[TRAMITE_SETOR]],"_Atualiz")</f>
        <v>SC_Atualiz</v>
      </c>
      <c r="F1086" s="35" t="s">
        <v>912</v>
      </c>
      <c r="G1086" s="35"/>
      <c r="H1086" s="36">
        <v>41432.724999999999</v>
      </c>
      <c r="I1086" s="36">
        <v>41452.651388888888</v>
      </c>
      <c r="J1086" s="1" t="s">
        <v>163</v>
      </c>
      <c r="K1086" s="37">
        <f t="shared" si="32"/>
        <v>19.926388888889051</v>
      </c>
      <c r="L1086" s="38">
        <f t="shared" si="33"/>
        <v>19.926388888889051</v>
      </c>
      <c r="M1086" s="166">
        <f>NETWORKDAYS.INTL(DATE(YEAR(H1086),MONTH(I1086),DAY(H1086)),DATE(YEAR(I1086),MONTH(I1086),DAY(I1086)),1,LISTAFERIADOS!$B$2:$B$194)</f>
        <v>15</v>
      </c>
      <c r="N1086" s="170" t="str">
        <f>CONCATENATE(HOUR(Tabela132[[#This Row],[DATA INICIO]]),":",MINUTE(Tabela132[[#This Row],[DATA INICIO]]))</f>
        <v>17:24</v>
      </c>
      <c r="P1086"/>
    </row>
    <row r="1087" spans="1:16" ht="25.5" customHeight="1" x14ac:dyDescent="0.25">
      <c r="A1087" s="6" t="s">
        <v>278</v>
      </c>
      <c r="B1087" s="33" t="s">
        <v>709</v>
      </c>
      <c r="C1087" s="1" t="s">
        <v>577</v>
      </c>
      <c r="D1087" s="67" t="s">
        <v>1209</v>
      </c>
      <c r="E1087" s="66" t="str">
        <f>CONCATENATE(Tabela132[[#This Row],[TRAMITE_SETOR]],"_Atualiz")</f>
        <v>CLC_Atualiz</v>
      </c>
      <c r="F1087" s="35" t="s">
        <v>911</v>
      </c>
      <c r="G1087" s="35"/>
      <c r="H1087" s="36">
        <v>41452.651388888888</v>
      </c>
      <c r="I1087" s="36">
        <v>41453.666666666664</v>
      </c>
      <c r="J1087" s="1" t="s">
        <v>320</v>
      </c>
      <c r="K1087" s="37">
        <f t="shared" si="32"/>
        <v>1.015277777776646</v>
      </c>
      <c r="L1087" s="38">
        <f t="shared" si="33"/>
        <v>1.015277777776646</v>
      </c>
      <c r="M1087" s="166">
        <f>NETWORKDAYS.INTL(DATE(YEAR(H1087),MONTH(I1087),DAY(H1087)),DATE(YEAR(I1087),MONTH(I1087),DAY(I1087)),1,LISTAFERIADOS!$B$2:$B$194)</f>
        <v>2</v>
      </c>
      <c r="N1087" s="170" t="str">
        <f>CONCATENATE(HOUR(Tabela132[[#This Row],[DATA INICIO]]),":",MINUTE(Tabela132[[#This Row],[DATA INICIO]]))</f>
        <v>15:38</v>
      </c>
      <c r="P1087"/>
    </row>
    <row r="1088" spans="1:16" ht="25.5" customHeight="1" x14ac:dyDescent="0.25">
      <c r="A1088" s="6" t="s">
        <v>278</v>
      </c>
      <c r="B1088" s="33" t="s">
        <v>709</v>
      </c>
      <c r="C1088" s="1" t="s">
        <v>577</v>
      </c>
      <c r="D1088" s="67" t="s">
        <v>1205</v>
      </c>
      <c r="E1088" s="66" t="str">
        <f>CONCATENATE(Tabela132[[#This Row],[TRAMITE_SETOR]],"_Atualiz")</f>
        <v>SECADM_Atualiz</v>
      </c>
      <c r="F1088" s="35" t="s">
        <v>907</v>
      </c>
      <c r="G1088" s="35"/>
      <c r="H1088" s="36">
        <v>41453.666666666664</v>
      </c>
      <c r="I1088" s="36">
        <v>41463.584722222222</v>
      </c>
      <c r="J1088" s="1" t="s">
        <v>648</v>
      </c>
      <c r="K1088" s="37">
        <f t="shared" si="32"/>
        <v>9.9180555555576575</v>
      </c>
      <c r="L1088" s="38">
        <f t="shared" si="33"/>
        <v>9.9180555555576575</v>
      </c>
      <c r="M1088" s="166">
        <f>NETWORKDAYS.INTL(DATE(YEAR(H1088),MONTH(I1088),DAY(H1088)),DATE(YEAR(I1088),MONTH(I1088),DAY(I1088)),1,LISTAFERIADOS!$B$2:$B$194)</f>
        <v>-15</v>
      </c>
      <c r="N1088" s="170" t="str">
        <f>CONCATENATE(HOUR(Tabela132[[#This Row],[DATA INICIO]]),":",MINUTE(Tabela132[[#This Row],[DATA INICIO]]))</f>
        <v>16:0</v>
      </c>
      <c r="P1088"/>
    </row>
    <row r="1089" spans="1:16" ht="25.5" customHeight="1" x14ac:dyDescent="0.25">
      <c r="A1089" s="6" t="s">
        <v>278</v>
      </c>
      <c r="B1089" s="33" t="s">
        <v>709</v>
      </c>
      <c r="C1089" s="1" t="s">
        <v>577</v>
      </c>
      <c r="D1089" s="67" t="s">
        <v>1202</v>
      </c>
      <c r="E1089" s="66" t="str">
        <f>CONCATENATE(Tabela132[[#This Row],[TRAMITE_SETOR]],"_Atualiz")</f>
        <v>DG_Atualiz</v>
      </c>
      <c r="F1089" s="35" t="s">
        <v>905</v>
      </c>
      <c r="G1089" s="35"/>
      <c r="H1089" s="36">
        <v>41463.584722222222</v>
      </c>
      <c r="I1089" s="36">
        <v>41463.597222222219</v>
      </c>
      <c r="J1089" s="1" t="s">
        <v>691</v>
      </c>
      <c r="K1089" s="37">
        <f t="shared" si="32"/>
        <v>1.2499999997089617E-2</v>
      </c>
      <c r="L1089" s="38">
        <f t="shared" si="33"/>
        <v>1.2499999997089617E-2</v>
      </c>
      <c r="M1089" s="166">
        <f>NETWORKDAYS.INTL(DATE(YEAR(H1089),MONTH(I1089),DAY(H1089)),DATE(YEAR(I1089),MONTH(I1089),DAY(I1089)),1,LISTAFERIADOS!$B$2:$B$194)</f>
        <v>1</v>
      </c>
      <c r="N1089" s="170" t="str">
        <f>CONCATENATE(HOUR(Tabela132[[#This Row],[DATA INICIO]]),":",MINUTE(Tabela132[[#This Row],[DATA INICIO]]))</f>
        <v>14:2</v>
      </c>
      <c r="P1089"/>
    </row>
    <row r="1090" spans="1:16" ht="25.5" customHeight="1" x14ac:dyDescent="0.25">
      <c r="A1090" s="6" t="s">
        <v>278</v>
      </c>
      <c r="B1090" s="33" t="s">
        <v>709</v>
      </c>
      <c r="C1090" s="1" t="s">
        <v>577</v>
      </c>
      <c r="D1090" s="67" t="s">
        <v>1209</v>
      </c>
      <c r="E1090" s="66" t="str">
        <f>CONCATENATE(Tabela132[[#This Row],[TRAMITE_SETOR]],"_Atualiz")</f>
        <v>CLC_Atualiz</v>
      </c>
      <c r="F1090" s="35" t="s">
        <v>911</v>
      </c>
      <c r="G1090" s="35"/>
      <c r="H1090" s="36">
        <v>41463.597222222219</v>
      </c>
      <c r="I1090" s="36">
        <v>41463.605555555558</v>
      </c>
      <c r="J1090" s="1" t="s">
        <v>670</v>
      </c>
      <c r="K1090" s="37">
        <f t="shared" si="32"/>
        <v>8.3333333386690356E-3</v>
      </c>
      <c r="L1090" s="38">
        <f t="shared" si="33"/>
        <v>8.3333333386690356E-3</v>
      </c>
      <c r="M1090" s="166">
        <f>NETWORKDAYS.INTL(DATE(YEAR(H1090),MONTH(I1090),DAY(H1090)),DATE(YEAR(I1090),MONTH(I1090),DAY(I1090)),1,LISTAFERIADOS!$B$2:$B$194)</f>
        <v>1</v>
      </c>
      <c r="N1090" s="170" t="str">
        <f>CONCATENATE(HOUR(Tabela132[[#This Row],[DATA INICIO]]),":",MINUTE(Tabela132[[#This Row],[DATA INICIO]]))</f>
        <v>14:20</v>
      </c>
      <c r="P1090"/>
    </row>
    <row r="1091" spans="1:16" ht="25.5" customHeight="1" x14ac:dyDescent="0.25">
      <c r="A1091" s="6" t="s">
        <v>278</v>
      </c>
      <c r="B1091" s="33" t="s">
        <v>709</v>
      </c>
      <c r="C1091" s="1" t="s">
        <v>577</v>
      </c>
      <c r="D1091" s="67" t="s">
        <v>1210</v>
      </c>
      <c r="E1091" s="66" t="str">
        <f>CONCATENATE(Tabela132[[#This Row],[TRAMITE_SETOR]],"_Atualiz")</f>
        <v>SC_Atualiz</v>
      </c>
      <c r="F1091" s="35" t="s">
        <v>912</v>
      </c>
      <c r="G1091" s="35"/>
      <c r="H1091" s="36">
        <v>41463.605555555558</v>
      </c>
      <c r="I1091" s="36">
        <v>41464.681250000001</v>
      </c>
      <c r="J1091" s="1" t="s">
        <v>692</v>
      </c>
      <c r="K1091" s="37">
        <f t="shared" ref="K1091:K1154" si="34">IF(OR(H1091="-",I1091="-"),0,I1091-H1091)</f>
        <v>1.0756944444437977</v>
      </c>
      <c r="L1091" s="38">
        <f t="shared" ref="L1091:L1154" si="35">K1091</f>
        <v>1.0756944444437977</v>
      </c>
      <c r="M1091" s="166">
        <f>NETWORKDAYS.INTL(DATE(YEAR(H1091),MONTH(I1091),DAY(H1091)),DATE(YEAR(I1091),MONTH(I1091),DAY(I1091)),1,LISTAFERIADOS!$B$2:$B$194)</f>
        <v>2</v>
      </c>
      <c r="N1091" s="170" t="str">
        <f>CONCATENATE(HOUR(Tabela132[[#This Row],[DATA INICIO]]),":",MINUTE(Tabela132[[#This Row],[DATA INICIO]]))</f>
        <v>14:32</v>
      </c>
      <c r="P1091"/>
    </row>
    <row r="1092" spans="1:16" ht="25.5" customHeight="1" x14ac:dyDescent="0.25">
      <c r="A1092" s="6" t="s">
        <v>278</v>
      </c>
      <c r="B1092" s="33" t="s">
        <v>709</v>
      </c>
      <c r="C1092" s="1" t="s">
        <v>577</v>
      </c>
      <c r="D1092" s="67" t="s">
        <v>1209</v>
      </c>
      <c r="E1092" s="66" t="str">
        <f>CONCATENATE(Tabela132[[#This Row],[TRAMITE_SETOR]],"_Atualiz")</f>
        <v>CLC_Atualiz</v>
      </c>
      <c r="F1092" s="35" t="s">
        <v>911</v>
      </c>
      <c r="G1092" s="35"/>
      <c r="H1092" s="36">
        <v>41464.681250000001</v>
      </c>
      <c r="I1092" s="36">
        <v>41464.734722222223</v>
      </c>
      <c r="J1092" s="1" t="s">
        <v>693</v>
      </c>
      <c r="K1092" s="37">
        <f t="shared" si="34"/>
        <v>5.3472222221898846E-2</v>
      </c>
      <c r="L1092" s="38">
        <f t="shared" si="35"/>
        <v>5.3472222221898846E-2</v>
      </c>
      <c r="M1092" s="166">
        <f>NETWORKDAYS.INTL(DATE(YEAR(H1092),MONTH(I1092),DAY(H1092)),DATE(YEAR(I1092),MONTH(I1092),DAY(I1092)),1,LISTAFERIADOS!$B$2:$B$194)</f>
        <v>1</v>
      </c>
      <c r="N1092" s="170" t="str">
        <f>CONCATENATE(HOUR(Tabela132[[#This Row],[DATA INICIO]]),":",MINUTE(Tabela132[[#This Row],[DATA INICIO]]))</f>
        <v>16:21</v>
      </c>
      <c r="P1092"/>
    </row>
    <row r="1093" spans="1:16" ht="25.5" customHeight="1" x14ac:dyDescent="0.25">
      <c r="A1093" s="6" t="s">
        <v>278</v>
      </c>
      <c r="B1093" s="33" t="s">
        <v>709</v>
      </c>
      <c r="C1093" s="1" t="s">
        <v>577</v>
      </c>
      <c r="D1093" s="67" t="s">
        <v>1230</v>
      </c>
      <c r="E1093" s="66" t="str">
        <f>CONCATENATE(Tabela132[[#This Row],[TRAMITE_SETOR]],"_Atualiz")</f>
        <v>SLIC_Atualiz</v>
      </c>
      <c r="F1093" s="35" t="s">
        <v>927</v>
      </c>
      <c r="G1093" s="35"/>
      <c r="H1093" s="36">
        <v>41464.734722222223</v>
      </c>
      <c r="I1093" s="36">
        <v>41480.793749999997</v>
      </c>
      <c r="J1093" s="1" t="s">
        <v>288</v>
      </c>
      <c r="K1093" s="37">
        <f t="shared" si="34"/>
        <v>16.059027777773736</v>
      </c>
      <c r="L1093" s="38">
        <f t="shared" si="35"/>
        <v>16.059027777773736</v>
      </c>
      <c r="M1093" s="166">
        <f>NETWORKDAYS.INTL(DATE(YEAR(H1093),MONTH(I1093),DAY(H1093)),DATE(YEAR(I1093),MONTH(I1093),DAY(I1093)),1,LISTAFERIADOS!$B$2:$B$194)</f>
        <v>13</v>
      </c>
      <c r="N1093" s="170" t="str">
        <f>CONCATENATE(HOUR(Tabela132[[#This Row],[DATA INICIO]]),":",MINUTE(Tabela132[[#This Row],[DATA INICIO]]))</f>
        <v>17:38</v>
      </c>
      <c r="P1093"/>
    </row>
    <row r="1094" spans="1:16" ht="25.5" customHeight="1" x14ac:dyDescent="0.25">
      <c r="A1094" s="6" t="s">
        <v>278</v>
      </c>
      <c r="B1094" s="33" t="s">
        <v>709</v>
      </c>
      <c r="C1094" s="1" t="s">
        <v>577</v>
      </c>
      <c r="D1094" s="67" t="s">
        <v>1209</v>
      </c>
      <c r="E1094" s="66" t="str">
        <f>CONCATENATE(Tabela132[[#This Row],[TRAMITE_SETOR]],"_Atualiz")</f>
        <v>CLC_Atualiz</v>
      </c>
      <c r="F1094" s="35" t="s">
        <v>911</v>
      </c>
      <c r="G1094" s="35"/>
      <c r="H1094" s="36">
        <v>41480.793749999997</v>
      </c>
      <c r="I1094" s="36">
        <v>41481.606944444444</v>
      </c>
      <c r="J1094" s="1" t="s">
        <v>694</v>
      </c>
      <c r="K1094" s="37">
        <f t="shared" si="34"/>
        <v>0.81319444444670808</v>
      </c>
      <c r="L1094" s="38">
        <f t="shared" si="35"/>
        <v>0.81319444444670808</v>
      </c>
      <c r="M1094" s="166">
        <f>NETWORKDAYS.INTL(DATE(YEAR(H1094),MONTH(I1094),DAY(H1094)),DATE(YEAR(I1094),MONTH(I1094),DAY(I1094)),1,LISTAFERIADOS!$B$2:$B$194)</f>
        <v>2</v>
      </c>
      <c r="N1094" s="170" t="str">
        <f>CONCATENATE(HOUR(Tabela132[[#This Row],[DATA INICIO]]),":",MINUTE(Tabela132[[#This Row],[DATA INICIO]]))</f>
        <v>19:3</v>
      </c>
      <c r="P1094"/>
    </row>
    <row r="1095" spans="1:16" ht="25.5" customHeight="1" x14ac:dyDescent="0.25">
      <c r="A1095" s="6" t="s">
        <v>278</v>
      </c>
      <c r="B1095" s="33" t="s">
        <v>709</v>
      </c>
      <c r="C1095" s="1" t="s">
        <v>577</v>
      </c>
      <c r="D1095" s="67" t="s">
        <v>1256</v>
      </c>
      <c r="E1095" s="66" t="str">
        <f>CONCATENATE(Tabela132[[#This Row],[TRAMITE_SETOR]],"_Atualiz")</f>
        <v>SMCI_Atualiz</v>
      </c>
      <c r="F1095" s="35" t="s">
        <v>942</v>
      </c>
      <c r="G1095" s="35"/>
      <c r="H1095" s="36">
        <v>41481.606944444444</v>
      </c>
      <c r="I1095" s="36">
        <v>41481.713194444441</v>
      </c>
      <c r="J1095" s="1" t="s">
        <v>26</v>
      </c>
      <c r="K1095" s="37">
        <f t="shared" si="34"/>
        <v>0.10624999999708962</v>
      </c>
      <c r="L1095" s="38">
        <f t="shared" si="35"/>
        <v>0.10624999999708962</v>
      </c>
      <c r="M1095" s="166">
        <f>NETWORKDAYS.INTL(DATE(YEAR(H1095),MONTH(I1095),DAY(H1095)),DATE(YEAR(I1095),MONTH(I1095),DAY(I1095)),1,LISTAFERIADOS!$B$2:$B$194)</f>
        <v>1</v>
      </c>
      <c r="N1095" s="170" t="str">
        <f>CONCATENATE(HOUR(Tabela132[[#This Row],[DATA INICIO]]),":",MINUTE(Tabela132[[#This Row],[DATA INICIO]]))</f>
        <v>14:34</v>
      </c>
      <c r="P1095"/>
    </row>
    <row r="1096" spans="1:16" ht="25.5" customHeight="1" x14ac:dyDescent="0.25">
      <c r="A1096" s="6" t="s">
        <v>278</v>
      </c>
      <c r="B1096" s="33" t="s">
        <v>709</v>
      </c>
      <c r="C1096" s="1" t="s">
        <v>577</v>
      </c>
      <c r="D1096" s="67" t="s">
        <v>1209</v>
      </c>
      <c r="E1096" s="66" t="str">
        <f>CONCATENATE(Tabela132[[#This Row],[TRAMITE_SETOR]],"_Atualiz")</f>
        <v>CLC_Atualiz</v>
      </c>
      <c r="F1096" s="35" t="s">
        <v>911</v>
      </c>
      <c r="G1096" s="35"/>
      <c r="H1096" s="36">
        <v>41481.713194444441</v>
      </c>
      <c r="I1096" s="36">
        <v>41481.727083333331</v>
      </c>
      <c r="J1096" s="1" t="s">
        <v>403</v>
      </c>
      <c r="K1096" s="37">
        <f t="shared" si="34"/>
        <v>1.3888888890505768E-2</v>
      </c>
      <c r="L1096" s="38">
        <f t="shared" si="35"/>
        <v>1.3888888890505768E-2</v>
      </c>
      <c r="M1096" s="166">
        <f>NETWORKDAYS.INTL(DATE(YEAR(H1096),MONTH(I1096),DAY(H1096)),DATE(YEAR(I1096),MONTH(I1096),DAY(I1096)),1,LISTAFERIADOS!$B$2:$B$194)</f>
        <v>1</v>
      </c>
      <c r="N1096" s="170" t="str">
        <f>CONCATENATE(HOUR(Tabela132[[#This Row],[DATA INICIO]]),":",MINUTE(Tabela132[[#This Row],[DATA INICIO]]))</f>
        <v>17:7</v>
      </c>
      <c r="P1096"/>
    </row>
    <row r="1097" spans="1:16" ht="25.5" customHeight="1" x14ac:dyDescent="0.25">
      <c r="A1097" s="6" t="s">
        <v>278</v>
      </c>
      <c r="B1097" s="33" t="s">
        <v>709</v>
      </c>
      <c r="C1097" s="1" t="s">
        <v>577</v>
      </c>
      <c r="D1097" s="67" t="s">
        <v>1210</v>
      </c>
      <c r="E1097" s="66" t="str">
        <f>CONCATENATE(Tabela132[[#This Row],[TRAMITE_SETOR]],"_Atualiz")</f>
        <v>SC_Atualiz</v>
      </c>
      <c r="F1097" s="35" t="s">
        <v>912</v>
      </c>
      <c r="G1097" s="35"/>
      <c r="H1097" s="36">
        <v>41481.727083333331</v>
      </c>
      <c r="I1097" s="36">
        <v>41484.618750000001</v>
      </c>
      <c r="J1097" s="1" t="s">
        <v>695</v>
      </c>
      <c r="K1097" s="37">
        <f t="shared" si="34"/>
        <v>2.8916666666700621</v>
      </c>
      <c r="L1097" s="38">
        <f t="shared" si="35"/>
        <v>2.8916666666700621</v>
      </c>
      <c r="M1097" s="166">
        <f>NETWORKDAYS.INTL(DATE(YEAR(H1097),MONTH(I1097),DAY(H1097)),DATE(YEAR(I1097),MONTH(I1097),DAY(I1097)),1,LISTAFERIADOS!$B$2:$B$194)</f>
        <v>2</v>
      </c>
      <c r="N1097" s="170" t="str">
        <f>CONCATENATE(HOUR(Tabela132[[#This Row],[DATA INICIO]]),":",MINUTE(Tabela132[[#This Row],[DATA INICIO]]))</f>
        <v>17:27</v>
      </c>
      <c r="P1097"/>
    </row>
    <row r="1098" spans="1:16" ht="25.5" customHeight="1" x14ac:dyDescent="0.25">
      <c r="A1098" s="6" t="s">
        <v>278</v>
      </c>
      <c r="B1098" s="33" t="s">
        <v>709</v>
      </c>
      <c r="C1098" s="1" t="s">
        <v>577</v>
      </c>
      <c r="D1098" s="67" t="s">
        <v>1209</v>
      </c>
      <c r="E1098" s="66" t="str">
        <f>CONCATENATE(Tabela132[[#This Row],[TRAMITE_SETOR]],"_Atualiz")</f>
        <v>CLC_Atualiz</v>
      </c>
      <c r="F1098" s="35" t="s">
        <v>911</v>
      </c>
      <c r="G1098" s="35"/>
      <c r="H1098" s="36">
        <v>41484.618750000001</v>
      </c>
      <c r="I1098" s="36">
        <v>41484.713194444441</v>
      </c>
      <c r="J1098" s="1" t="s">
        <v>693</v>
      </c>
      <c r="K1098" s="37">
        <f t="shared" si="34"/>
        <v>9.4444444439432118E-2</v>
      </c>
      <c r="L1098" s="38">
        <f t="shared" si="35"/>
        <v>9.4444444439432118E-2</v>
      </c>
      <c r="M1098" s="166">
        <f>NETWORKDAYS.INTL(DATE(YEAR(H1098),MONTH(I1098),DAY(H1098)),DATE(YEAR(I1098),MONTH(I1098),DAY(I1098)),1,LISTAFERIADOS!$B$2:$B$194)</f>
        <v>1</v>
      </c>
      <c r="N1098" s="170" t="str">
        <f>CONCATENATE(HOUR(Tabela132[[#This Row],[DATA INICIO]]),":",MINUTE(Tabela132[[#This Row],[DATA INICIO]]))</f>
        <v>14:51</v>
      </c>
      <c r="P1098"/>
    </row>
    <row r="1099" spans="1:16" ht="25.5" customHeight="1" x14ac:dyDescent="0.25">
      <c r="A1099" s="6" t="s">
        <v>278</v>
      </c>
      <c r="B1099" s="33" t="s">
        <v>709</v>
      </c>
      <c r="C1099" s="1" t="s">
        <v>577</v>
      </c>
      <c r="D1099" s="67" t="s">
        <v>1230</v>
      </c>
      <c r="E1099" s="66" t="str">
        <f>CONCATENATE(Tabela132[[#This Row],[TRAMITE_SETOR]],"_Atualiz")</f>
        <v>SLIC_Atualiz</v>
      </c>
      <c r="F1099" s="35" t="s">
        <v>927</v>
      </c>
      <c r="G1099" s="35"/>
      <c r="H1099" s="36">
        <v>41484.713194444441</v>
      </c>
      <c r="I1099" s="36">
        <v>41493.793055555558</v>
      </c>
      <c r="J1099" s="1" t="s">
        <v>288</v>
      </c>
      <c r="K1099" s="37">
        <f t="shared" si="34"/>
        <v>9.0798611111167702</v>
      </c>
      <c r="L1099" s="38">
        <f t="shared" si="35"/>
        <v>9.0798611111167702</v>
      </c>
      <c r="M1099" s="166">
        <f>NETWORKDAYS.INTL(DATE(YEAR(H1099),MONTH(I1099),DAY(H1099)),DATE(YEAR(I1099),MONTH(I1099),DAY(I1099)),1,LISTAFERIADOS!$B$2:$B$194)</f>
        <v>-17</v>
      </c>
      <c r="N1099" s="170" t="str">
        <f>CONCATENATE(HOUR(Tabela132[[#This Row],[DATA INICIO]]),":",MINUTE(Tabela132[[#This Row],[DATA INICIO]]))</f>
        <v>17:7</v>
      </c>
      <c r="P1099"/>
    </row>
    <row r="1100" spans="1:16" ht="25.5" customHeight="1" x14ac:dyDescent="0.25">
      <c r="A1100" s="6" t="s">
        <v>278</v>
      </c>
      <c r="B1100" s="33" t="s">
        <v>709</v>
      </c>
      <c r="C1100" s="1" t="s">
        <v>577</v>
      </c>
      <c r="D1100" s="67" t="s">
        <v>1209</v>
      </c>
      <c r="E1100" s="66" t="str">
        <f>CONCATENATE(Tabela132[[#This Row],[TRAMITE_SETOR]],"_Atualiz")</f>
        <v>CLC_Atualiz</v>
      </c>
      <c r="F1100" s="35" t="s">
        <v>911</v>
      </c>
      <c r="G1100" s="35"/>
      <c r="H1100" s="36">
        <v>41493.793055555558</v>
      </c>
      <c r="I1100" s="36">
        <v>41493.822222222225</v>
      </c>
      <c r="J1100" s="1" t="s">
        <v>496</v>
      </c>
      <c r="K1100" s="37">
        <f t="shared" si="34"/>
        <v>2.9166666667151731E-2</v>
      </c>
      <c r="L1100" s="38">
        <f t="shared" si="35"/>
        <v>2.9166666667151731E-2</v>
      </c>
      <c r="M1100" s="166">
        <f>NETWORKDAYS.INTL(DATE(YEAR(H1100),MONTH(I1100),DAY(H1100)),DATE(YEAR(I1100),MONTH(I1100),DAY(I1100)),1,LISTAFERIADOS!$B$2:$B$194)</f>
        <v>1</v>
      </c>
      <c r="N1100" s="170" t="str">
        <f>CONCATENATE(HOUR(Tabela132[[#This Row],[DATA INICIO]]),":",MINUTE(Tabela132[[#This Row],[DATA INICIO]]))</f>
        <v>19:2</v>
      </c>
      <c r="P1100"/>
    </row>
    <row r="1101" spans="1:16" ht="25.5" customHeight="1" x14ac:dyDescent="0.25">
      <c r="A1101" s="6" t="s">
        <v>278</v>
      </c>
      <c r="B1101" s="33" t="s">
        <v>709</v>
      </c>
      <c r="C1101" s="1" t="s">
        <v>577</v>
      </c>
      <c r="D1101" s="67" t="s">
        <v>1212</v>
      </c>
      <c r="E1101" s="66" t="str">
        <f>CONCATENATE(Tabela132[[#This Row],[TRAMITE_SETOR]],"_Atualiz")</f>
        <v>CPL_Atualiz</v>
      </c>
      <c r="F1101" s="35" t="s">
        <v>914</v>
      </c>
      <c r="G1101" s="35"/>
      <c r="H1101" s="36">
        <v>41493.822222222225</v>
      </c>
      <c r="I1101" s="36">
        <v>41507.819444444445</v>
      </c>
      <c r="J1101" s="1" t="s">
        <v>696</v>
      </c>
      <c r="K1101" s="37">
        <f t="shared" si="34"/>
        <v>13.997222222220444</v>
      </c>
      <c r="L1101" s="38">
        <f t="shared" si="35"/>
        <v>13.997222222220444</v>
      </c>
      <c r="M1101" s="166">
        <f>NETWORKDAYS.INTL(DATE(YEAR(H1101),MONTH(I1101),DAY(H1101)),DATE(YEAR(I1101),MONTH(I1101),DAY(I1101)),1,LISTAFERIADOS!$B$2:$B$194)</f>
        <v>11</v>
      </c>
      <c r="N1101" s="170" t="str">
        <f>CONCATENATE(HOUR(Tabela132[[#This Row],[DATA INICIO]]),":",MINUTE(Tabela132[[#This Row],[DATA INICIO]]))</f>
        <v>19:44</v>
      </c>
      <c r="P1101"/>
    </row>
    <row r="1102" spans="1:16" ht="25.5" customHeight="1" x14ac:dyDescent="0.25">
      <c r="A1102" s="6" t="s">
        <v>278</v>
      </c>
      <c r="B1102" s="33" t="s">
        <v>709</v>
      </c>
      <c r="C1102" s="1" t="s">
        <v>577</v>
      </c>
      <c r="D1102" s="67" t="s">
        <v>1213</v>
      </c>
      <c r="E1102" s="66" t="str">
        <f>CONCATENATE(Tabela132[[#This Row],[TRAMITE_SETOR]],"_Atualiz")</f>
        <v>ASSDG_Atualiz</v>
      </c>
      <c r="F1102" s="35" t="s">
        <v>915</v>
      </c>
      <c r="G1102" s="35"/>
      <c r="H1102" s="36">
        <v>41507.819444444445</v>
      </c>
      <c r="I1102" s="36">
        <v>41509.754166666666</v>
      </c>
      <c r="J1102" s="1" t="s">
        <v>218</v>
      </c>
      <c r="K1102" s="37">
        <f t="shared" si="34"/>
        <v>1.9347222222204437</v>
      </c>
      <c r="L1102" s="38">
        <f t="shared" si="35"/>
        <v>1.9347222222204437</v>
      </c>
      <c r="M1102" s="166">
        <f>NETWORKDAYS.INTL(DATE(YEAR(H1102),MONTH(I1102),DAY(H1102)),DATE(YEAR(I1102),MONTH(I1102),DAY(I1102)),1,LISTAFERIADOS!$B$2:$B$194)</f>
        <v>3</v>
      </c>
      <c r="N1102" s="170" t="str">
        <f>CONCATENATE(HOUR(Tabela132[[#This Row],[DATA INICIO]]),":",MINUTE(Tabela132[[#This Row],[DATA INICIO]]))</f>
        <v>19:40</v>
      </c>
      <c r="P1102"/>
    </row>
    <row r="1103" spans="1:16" ht="25.5" customHeight="1" x14ac:dyDescent="0.25">
      <c r="A1103" s="6" t="s">
        <v>278</v>
      </c>
      <c r="B1103" s="33" t="s">
        <v>709</v>
      </c>
      <c r="C1103" s="1" t="s">
        <v>577</v>
      </c>
      <c r="D1103" s="67" t="s">
        <v>1230</v>
      </c>
      <c r="E1103" s="66" t="str">
        <f>CONCATENATE(Tabela132[[#This Row],[TRAMITE_SETOR]],"_Atualiz")</f>
        <v>SLIC_Atualiz</v>
      </c>
      <c r="F1103" s="35" t="s">
        <v>927</v>
      </c>
      <c r="G1103" s="35"/>
      <c r="H1103" s="36">
        <v>41509.754166666666</v>
      </c>
      <c r="I1103" s="36">
        <v>41509.765277777777</v>
      </c>
      <c r="J1103" s="1" t="s">
        <v>697</v>
      </c>
      <c r="K1103" s="37">
        <f t="shared" si="34"/>
        <v>1.1111111110949423E-2</v>
      </c>
      <c r="L1103" s="38">
        <f t="shared" si="35"/>
        <v>1.1111111110949423E-2</v>
      </c>
      <c r="M1103" s="166">
        <f>NETWORKDAYS.INTL(DATE(YEAR(H1103),MONTH(I1103),DAY(H1103)),DATE(YEAR(I1103),MONTH(I1103),DAY(I1103)),1,LISTAFERIADOS!$B$2:$B$194)</f>
        <v>1</v>
      </c>
      <c r="N1103" s="170" t="str">
        <f>CONCATENATE(HOUR(Tabela132[[#This Row],[DATA INICIO]]),":",MINUTE(Tabela132[[#This Row],[DATA INICIO]]))</f>
        <v>18:6</v>
      </c>
      <c r="P1103"/>
    </row>
    <row r="1104" spans="1:16" ht="25.5" customHeight="1" x14ac:dyDescent="0.25">
      <c r="A1104" s="6" t="s">
        <v>278</v>
      </c>
      <c r="B1104" s="33" t="s">
        <v>709</v>
      </c>
      <c r="C1104" s="1" t="s">
        <v>577</v>
      </c>
      <c r="D1104" s="67" t="s">
        <v>1204</v>
      </c>
      <c r="E1104" s="66" t="str">
        <f>CONCATENATE(Tabela132[[#This Row],[TRAMITE_SETOR]],"_Atualiz")</f>
        <v>CIP_Atualiz</v>
      </c>
      <c r="F1104" s="35" t="s">
        <v>884</v>
      </c>
      <c r="G1104" s="90" t="s">
        <v>1105</v>
      </c>
      <c r="H1104" s="36">
        <v>41509.765277777777</v>
      </c>
      <c r="I1104" s="36">
        <v>41512.710416666669</v>
      </c>
      <c r="J1104" s="1" t="s">
        <v>698</v>
      </c>
      <c r="K1104" s="37">
        <f t="shared" si="34"/>
        <v>2.945138888891961</v>
      </c>
      <c r="L1104" s="38">
        <f t="shared" si="35"/>
        <v>2.945138888891961</v>
      </c>
      <c r="M1104" s="166">
        <f>NETWORKDAYS.INTL(DATE(YEAR(H1104),MONTH(I1104),DAY(H1104)),DATE(YEAR(I1104),MONTH(I1104),DAY(I1104)),1,LISTAFERIADOS!$B$2:$B$194)</f>
        <v>2</v>
      </c>
      <c r="N1104" s="170" t="str">
        <f>CONCATENATE(HOUR(Tabela132[[#This Row],[DATA INICIO]]),":",MINUTE(Tabela132[[#This Row],[DATA INICIO]]))</f>
        <v>18:22</v>
      </c>
      <c r="P1104"/>
    </row>
    <row r="1105" spans="1:16" ht="25.5" customHeight="1" x14ac:dyDescent="0.25">
      <c r="A1105" s="6" t="s">
        <v>278</v>
      </c>
      <c r="B1105" s="33" t="s">
        <v>709</v>
      </c>
      <c r="C1105" s="1" t="s">
        <v>577</v>
      </c>
      <c r="D1105" s="67" t="s">
        <v>1230</v>
      </c>
      <c r="E1105" s="66" t="str">
        <f>CONCATENATE(Tabela132[[#This Row],[TRAMITE_SETOR]],"_Atualiz")</f>
        <v>SLIC_Atualiz</v>
      </c>
      <c r="F1105" s="35" t="s">
        <v>927</v>
      </c>
      <c r="G1105" s="35"/>
      <c r="H1105" s="36">
        <v>41512.710416666669</v>
      </c>
      <c r="I1105" s="36">
        <v>41512.71875</v>
      </c>
      <c r="J1105" s="1" t="s">
        <v>88</v>
      </c>
      <c r="K1105" s="37">
        <f t="shared" si="34"/>
        <v>8.333333331393078E-3</v>
      </c>
      <c r="L1105" s="38">
        <f t="shared" si="35"/>
        <v>8.333333331393078E-3</v>
      </c>
      <c r="M1105" s="166">
        <f>NETWORKDAYS.INTL(DATE(YEAR(H1105),MONTH(I1105),DAY(H1105)),DATE(YEAR(I1105),MONTH(I1105),DAY(I1105)),1,LISTAFERIADOS!$B$2:$B$194)</f>
        <v>1</v>
      </c>
      <c r="N1105" s="170" t="str">
        <f>CONCATENATE(HOUR(Tabela132[[#This Row],[DATA INICIO]]),":",MINUTE(Tabela132[[#This Row],[DATA INICIO]]))</f>
        <v>17:3</v>
      </c>
      <c r="P1105"/>
    </row>
    <row r="1106" spans="1:16" ht="25.5" customHeight="1" x14ac:dyDescent="0.25">
      <c r="A1106" s="6" t="s">
        <v>278</v>
      </c>
      <c r="B1106" s="33" t="s">
        <v>709</v>
      </c>
      <c r="C1106" s="1" t="s">
        <v>577</v>
      </c>
      <c r="D1106" s="67" t="s">
        <v>1209</v>
      </c>
      <c r="E1106" s="66" t="str">
        <f>CONCATENATE(Tabela132[[#This Row],[TRAMITE_SETOR]],"_Atualiz")</f>
        <v>CLC_Atualiz</v>
      </c>
      <c r="F1106" s="35" t="s">
        <v>911</v>
      </c>
      <c r="G1106" s="35"/>
      <c r="H1106" s="36">
        <v>41512.71875</v>
      </c>
      <c r="I1106" s="36">
        <v>41512.836111111108</v>
      </c>
      <c r="J1106" s="1" t="s">
        <v>699</v>
      </c>
      <c r="K1106" s="37">
        <f t="shared" si="34"/>
        <v>0.11736111110803904</v>
      </c>
      <c r="L1106" s="38">
        <f t="shared" si="35"/>
        <v>0.11736111110803904</v>
      </c>
      <c r="M1106" s="166">
        <f>NETWORKDAYS.INTL(DATE(YEAR(H1106),MONTH(I1106),DAY(H1106)),DATE(YEAR(I1106),MONTH(I1106),DAY(I1106)),1,LISTAFERIADOS!$B$2:$B$194)</f>
        <v>1</v>
      </c>
      <c r="N1106" s="170" t="str">
        <f>CONCATENATE(HOUR(Tabela132[[#This Row],[DATA INICIO]]),":",MINUTE(Tabela132[[#This Row],[DATA INICIO]]))</f>
        <v>17:15</v>
      </c>
      <c r="P1106"/>
    </row>
    <row r="1107" spans="1:16" ht="25.5" customHeight="1" x14ac:dyDescent="0.25">
      <c r="A1107" s="6" t="s">
        <v>278</v>
      </c>
      <c r="B1107" s="33" t="s">
        <v>709</v>
      </c>
      <c r="C1107" s="1" t="s">
        <v>577</v>
      </c>
      <c r="D1107" s="67" t="s">
        <v>1230</v>
      </c>
      <c r="E1107" s="66" t="str">
        <f>CONCATENATE(Tabela132[[#This Row],[TRAMITE_SETOR]],"_Atualiz")</f>
        <v>SLIC_Atualiz</v>
      </c>
      <c r="F1107" s="35" t="s">
        <v>927</v>
      </c>
      <c r="G1107" s="35"/>
      <c r="H1107" s="36">
        <v>41512.836111111108</v>
      </c>
      <c r="I1107" s="36">
        <v>41514.818055555559</v>
      </c>
      <c r="J1107" s="1" t="s">
        <v>700</v>
      </c>
      <c r="K1107" s="37">
        <f t="shared" si="34"/>
        <v>1.9819444444510737</v>
      </c>
      <c r="L1107" s="38">
        <f t="shared" si="35"/>
        <v>1.9819444444510737</v>
      </c>
      <c r="M1107" s="166">
        <f>NETWORKDAYS.INTL(DATE(YEAR(H1107),MONTH(I1107),DAY(H1107)),DATE(YEAR(I1107),MONTH(I1107),DAY(I1107)),1,LISTAFERIADOS!$B$2:$B$194)</f>
        <v>3</v>
      </c>
      <c r="N1107" s="170" t="str">
        <f>CONCATENATE(HOUR(Tabela132[[#This Row],[DATA INICIO]]),":",MINUTE(Tabela132[[#This Row],[DATA INICIO]]))</f>
        <v>20:4</v>
      </c>
      <c r="P1107"/>
    </row>
    <row r="1108" spans="1:16" ht="25.5" customHeight="1" x14ac:dyDescent="0.25">
      <c r="A1108" s="6" t="s">
        <v>278</v>
      </c>
      <c r="B1108" s="33" t="s">
        <v>709</v>
      </c>
      <c r="C1108" s="1" t="s">
        <v>577</v>
      </c>
      <c r="D1108" s="67" t="s">
        <v>1209</v>
      </c>
      <c r="E1108" s="66" t="str">
        <f>CONCATENATE(Tabela132[[#This Row],[TRAMITE_SETOR]],"_Atualiz")</f>
        <v>CLC_Atualiz</v>
      </c>
      <c r="F1108" s="35" t="s">
        <v>911</v>
      </c>
      <c r="G1108" s="35"/>
      <c r="H1108" s="36">
        <v>41514.818055555559</v>
      </c>
      <c r="I1108" s="36">
        <v>41514.829861111109</v>
      </c>
      <c r="J1108" s="1" t="s">
        <v>701</v>
      </c>
      <c r="K1108" s="37">
        <f t="shared" si="34"/>
        <v>1.1805555550381541E-2</v>
      </c>
      <c r="L1108" s="38">
        <f t="shared" si="35"/>
        <v>1.1805555550381541E-2</v>
      </c>
      <c r="M1108" s="166">
        <f>NETWORKDAYS.INTL(DATE(YEAR(H1108),MONTH(I1108),DAY(H1108)),DATE(YEAR(I1108),MONTH(I1108),DAY(I1108)),1,LISTAFERIADOS!$B$2:$B$194)</f>
        <v>1</v>
      </c>
      <c r="N1108" s="170" t="str">
        <f>CONCATENATE(HOUR(Tabela132[[#This Row],[DATA INICIO]]),":",MINUTE(Tabela132[[#This Row],[DATA INICIO]]))</f>
        <v>19:38</v>
      </c>
      <c r="P1108"/>
    </row>
    <row r="1109" spans="1:16" ht="25.5" customHeight="1" x14ac:dyDescent="0.25">
      <c r="A1109" s="6" t="s">
        <v>278</v>
      </c>
      <c r="B1109" s="33" t="s">
        <v>709</v>
      </c>
      <c r="C1109" s="1" t="s">
        <v>577</v>
      </c>
      <c r="D1109" s="67" t="s">
        <v>1212</v>
      </c>
      <c r="E1109" s="66" t="str">
        <f>CONCATENATE(Tabela132[[#This Row],[TRAMITE_SETOR]],"_Atualiz")</f>
        <v>CPL_Atualiz</v>
      </c>
      <c r="F1109" s="35" t="s">
        <v>914</v>
      </c>
      <c r="G1109" s="35"/>
      <c r="H1109" s="36">
        <v>41514.829861111109</v>
      </c>
      <c r="I1109" s="36">
        <v>41515.847916666666</v>
      </c>
      <c r="J1109" s="1" t="s">
        <v>702</v>
      </c>
      <c r="K1109" s="37">
        <f t="shared" si="34"/>
        <v>1.0180555555562023</v>
      </c>
      <c r="L1109" s="38">
        <f t="shared" si="35"/>
        <v>1.0180555555562023</v>
      </c>
      <c r="M1109" s="166">
        <f>NETWORKDAYS.INTL(DATE(YEAR(H1109),MONTH(I1109),DAY(H1109)),DATE(YEAR(I1109),MONTH(I1109),DAY(I1109)),1,LISTAFERIADOS!$B$2:$B$194)</f>
        <v>2</v>
      </c>
      <c r="N1109" s="170" t="str">
        <f>CONCATENATE(HOUR(Tabela132[[#This Row],[DATA INICIO]]),":",MINUTE(Tabela132[[#This Row],[DATA INICIO]]))</f>
        <v>19:55</v>
      </c>
      <c r="P1109"/>
    </row>
    <row r="1110" spans="1:16" ht="25.5" customHeight="1" x14ac:dyDescent="0.25">
      <c r="A1110" s="6" t="s">
        <v>278</v>
      </c>
      <c r="B1110" s="33" t="s">
        <v>709</v>
      </c>
      <c r="C1110" s="1" t="s">
        <v>577</v>
      </c>
      <c r="D1110" s="67" t="s">
        <v>1213</v>
      </c>
      <c r="E1110" s="66" t="str">
        <f>CONCATENATE(Tabela132[[#This Row],[TRAMITE_SETOR]],"_Atualiz")</f>
        <v>ASSDG_Atualiz</v>
      </c>
      <c r="F1110" s="35" t="s">
        <v>915</v>
      </c>
      <c r="G1110" s="35"/>
      <c r="H1110" s="36">
        <v>41515.847916666666</v>
      </c>
      <c r="I1110" s="36">
        <v>41521.767361111109</v>
      </c>
      <c r="J1110" s="1" t="s">
        <v>218</v>
      </c>
      <c r="K1110" s="37">
        <f t="shared" si="34"/>
        <v>5.9194444444437977</v>
      </c>
      <c r="L1110" s="38">
        <f t="shared" si="35"/>
        <v>5.9194444444437977</v>
      </c>
      <c r="M1110" s="166">
        <f>NETWORKDAYS.INTL(DATE(YEAR(H1110),MONTH(I1110),DAY(H1110)),DATE(YEAR(I1110),MONTH(I1110),DAY(I1110)),1,LISTAFERIADOS!$B$2:$B$194)</f>
        <v>-18</v>
      </c>
      <c r="N1110" s="170" t="str">
        <f>CONCATENATE(HOUR(Tabela132[[#This Row],[DATA INICIO]]),":",MINUTE(Tabela132[[#This Row],[DATA INICIO]]))</f>
        <v>20:21</v>
      </c>
      <c r="P1110"/>
    </row>
    <row r="1111" spans="1:16" ht="25.5" customHeight="1" x14ac:dyDescent="0.25">
      <c r="A1111" s="6" t="s">
        <v>278</v>
      </c>
      <c r="B1111" s="33" t="s">
        <v>709</v>
      </c>
      <c r="C1111" s="1" t="s">
        <v>577</v>
      </c>
      <c r="D1111" s="67" t="s">
        <v>1230</v>
      </c>
      <c r="E1111" s="66" t="str">
        <f>CONCATENATE(Tabela132[[#This Row],[TRAMITE_SETOR]],"_Atualiz")</f>
        <v>SLIC_Atualiz</v>
      </c>
      <c r="F1111" s="35" t="s">
        <v>927</v>
      </c>
      <c r="G1111" s="35"/>
      <c r="H1111" s="36">
        <v>41521.767361111109</v>
      </c>
      <c r="I1111" s="36">
        <v>41530.640972222223</v>
      </c>
      <c r="J1111" s="1" t="s">
        <v>388</v>
      </c>
      <c r="K1111" s="37">
        <f t="shared" si="34"/>
        <v>8.8736111111138598</v>
      </c>
      <c r="L1111" s="38">
        <f t="shared" si="35"/>
        <v>8.8736111111138598</v>
      </c>
      <c r="M1111" s="166">
        <f>NETWORKDAYS.INTL(DATE(YEAR(H1111),MONTH(I1111),DAY(H1111)),DATE(YEAR(I1111),MONTH(I1111),DAY(I1111)),1,LISTAFERIADOS!$B$2:$B$194)</f>
        <v>8</v>
      </c>
      <c r="N1111" s="170" t="str">
        <f>CONCATENATE(HOUR(Tabela132[[#This Row],[DATA INICIO]]),":",MINUTE(Tabela132[[#This Row],[DATA INICIO]]))</f>
        <v>18:25</v>
      </c>
      <c r="P1111"/>
    </row>
    <row r="1112" spans="1:16" ht="25.5" customHeight="1" x14ac:dyDescent="0.25">
      <c r="A1112" s="6" t="s">
        <v>278</v>
      </c>
      <c r="B1112" s="33" t="s">
        <v>709</v>
      </c>
      <c r="C1112" s="1" t="s">
        <v>577</v>
      </c>
      <c r="D1112" s="67" t="s">
        <v>1212</v>
      </c>
      <c r="E1112" s="66" t="str">
        <f>CONCATENATE(Tabela132[[#This Row],[TRAMITE_SETOR]],"_Atualiz")</f>
        <v>CPL_Atualiz</v>
      </c>
      <c r="F1112" s="35" t="s">
        <v>914</v>
      </c>
      <c r="G1112" s="35"/>
      <c r="H1112" s="36">
        <v>41530.640972222223</v>
      </c>
      <c r="I1112" s="36">
        <v>41530.782638888886</v>
      </c>
      <c r="J1112" s="1" t="s">
        <v>703</v>
      </c>
      <c r="K1112" s="37">
        <f t="shared" si="34"/>
        <v>0.14166666666278616</v>
      </c>
      <c r="L1112" s="38">
        <f t="shared" si="35"/>
        <v>0.14166666666278616</v>
      </c>
      <c r="M1112" s="166">
        <f>NETWORKDAYS.INTL(DATE(YEAR(H1112),MONTH(I1112),DAY(H1112)),DATE(YEAR(I1112),MONTH(I1112),DAY(I1112)),1,LISTAFERIADOS!$B$2:$B$194)</f>
        <v>1</v>
      </c>
      <c r="N1112" s="170" t="str">
        <f>CONCATENATE(HOUR(Tabela132[[#This Row],[DATA INICIO]]),":",MINUTE(Tabela132[[#This Row],[DATA INICIO]]))</f>
        <v>15:23</v>
      </c>
      <c r="P1112"/>
    </row>
    <row r="1113" spans="1:16" ht="25.5" customHeight="1" x14ac:dyDescent="0.25">
      <c r="A1113" s="6" t="s">
        <v>278</v>
      </c>
      <c r="B1113" s="33" t="s">
        <v>709</v>
      </c>
      <c r="C1113" s="1" t="s">
        <v>577</v>
      </c>
      <c r="D1113" s="67" t="s">
        <v>1230</v>
      </c>
      <c r="E1113" s="66" t="str">
        <f>CONCATENATE(Tabela132[[#This Row],[TRAMITE_SETOR]],"_Atualiz")</f>
        <v>SLIC_Atualiz</v>
      </c>
      <c r="F1113" s="35" t="s">
        <v>927</v>
      </c>
      <c r="G1113" s="35"/>
      <c r="H1113" s="36">
        <v>41530.782638888886</v>
      </c>
      <c r="I1113" s="36">
        <v>41533.625694444447</v>
      </c>
      <c r="J1113" s="1" t="s">
        <v>704</v>
      </c>
      <c r="K1113" s="37">
        <f t="shared" si="34"/>
        <v>2.8430555555605679</v>
      </c>
      <c r="L1113" s="38">
        <f t="shared" si="35"/>
        <v>2.8430555555605679</v>
      </c>
      <c r="M1113" s="166">
        <f>NETWORKDAYS.INTL(DATE(YEAR(H1113),MONTH(I1113),DAY(H1113)),DATE(YEAR(I1113),MONTH(I1113),DAY(I1113)),1,LISTAFERIADOS!$B$2:$B$194)</f>
        <v>2</v>
      </c>
      <c r="N1113" s="170" t="str">
        <f>CONCATENATE(HOUR(Tabela132[[#This Row],[DATA INICIO]]),":",MINUTE(Tabela132[[#This Row],[DATA INICIO]]))</f>
        <v>18:47</v>
      </c>
      <c r="P1113"/>
    </row>
    <row r="1114" spans="1:16" ht="25.5" customHeight="1" x14ac:dyDescent="0.25">
      <c r="A1114" s="6" t="s">
        <v>278</v>
      </c>
      <c r="B1114" s="33" t="s">
        <v>709</v>
      </c>
      <c r="C1114" s="1" t="s">
        <v>577</v>
      </c>
      <c r="D1114" s="67" t="s">
        <v>1212</v>
      </c>
      <c r="E1114" s="66" t="str">
        <f>CONCATENATE(Tabela132[[#This Row],[TRAMITE_SETOR]],"_Atualiz")</f>
        <v>CPL_Atualiz</v>
      </c>
      <c r="F1114" s="35" t="s">
        <v>914</v>
      </c>
      <c r="G1114" s="35"/>
      <c r="H1114" s="36">
        <v>41533.625694444447</v>
      </c>
      <c r="I1114" s="36">
        <v>41583.695138888892</v>
      </c>
      <c r="J1114" s="1" t="s">
        <v>451</v>
      </c>
      <c r="K1114" s="37">
        <f t="shared" si="34"/>
        <v>50.069444444445253</v>
      </c>
      <c r="L1114" s="38">
        <f t="shared" si="35"/>
        <v>50.069444444445253</v>
      </c>
      <c r="M1114" s="166">
        <f>NETWORKDAYS.INTL(DATE(YEAR(H1114),MONTH(I1114),DAY(H1114)),DATE(YEAR(I1114),MONTH(I1114),DAY(I1114)),1,LISTAFERIADOS!$B$2:$B$194)</f>
        <v>-8</v>
      </c>
      <c r="N1114" s="170" t="str">
        <f>CONCATENATE(HOUR(Tabela132[[#This Row],[DATA INICIO]]),":",MINUTE(Tabela132[[#This Row],[DATA INICIO]]))</f>
        <v>15:1</v>
      </c>
      <c r="P1114"/>
    </row>
    <row r="1115" spans="1:16" ht="25.5" customHeight="1" x14ac:dyDescent="0.25">
      <c r="A1115" s="6" t="s">
        <v>278</v>
      </c>
      <c r="B1115" s="33" t="s">
        <v>709</v>
      </c>
      <c r="C1115" s="1" t="s">
        <v>577</v>
      </c>
      <c r="D1115" s="67" t="s">
        <v>1213</v>
      </c>
      <c r="E1115" s="66" t="str">
        <f>CONCATENATE(Tabela132[[#This Row],[TRAMITE_SETOR]],"_Atualiz")</f>
        <v>ASSDG_Atualiz</v>
      </c>
      <c r="F1115" s="35" t="s">
        <v>915</v>
      </c>
      <c r="G1115" s="35"/>
      <c r="H1115" s="36">
        <v>41583.695138888892</v>
      </c>
      <c r="I1115" s="36">
        <v>41583.832638888889</v>
      </c>
      <c r="J1115" s="1" t="s">
        <v>12</v>
      </c>
      <c r="K1115" s="37">
        <f t="shared" si="34"/>
        <v>0.13749999999708962</v>
      </c>
      <c r="L1115" s="38">
        <f t="shared" si="35"/>
        <v>0.13749999999708962</v>
      </c>
      <c r="M1115" s="166">
        <f>NETWORKDAYS.INTL(DATE(YEAR(H1115),MONTH(I1115),DAY(H1115)),DATE(YEAR(I1115),MONTH(I1115),DAY(I1115)),1,LISTAFERIADOS!$B$2:$B$194)</f>
        <v>1</v>
      </c>
      <c r="N1115" s="170" t="str">
        <f>CONCATENATE(HOUR(Tabela132[[#This Row],[DATA INICIO]]),":",MINUTE(Tabela132[[#This Row],[DATA INICIO]]))</f>
        <v>16:41</v>
      </c>
      <c r="P1115"/>
    </row>
    <row r="1116" spans="1:16" ht="25.5" customHeight="1" x14ac:dyDescent="0.25">
      <c r="A1116" s="6" t="s">
        <v>278</v>
      </c>
      <c r="B1116" s="33" t="s">
        <v>709</v>
      </c>
      <c r="C1116" s="1" t="s">
        <v>577</v>
      </c>
      <c r="D1116" s="67" t="s">
        <v>1202</v>
      </c>
      <c r="E1116" s="66" t="str">
        <f>CONCATENATE(Tabela132[[#This Row],[TRAMITE_SETOR]],"_Atualiz")</f>
        <v>DG_Atualiz</v>
      </c>
      <c r="F1116" s="35" t="s">
        <v>905</v>
      </c>
      <c r="G1116" s="35"/>
      <c r="H1116" s="36">
        <v>41583.832638888889</v>
      </c>
      <c r="I1116" s="36">
        <v>41584.658333333333</v>
      </c>
      <c r="J1116" s="1" t="s">
        <v>224</v>
      </c>
      <c r="K1116" s="37">
        <f t="shared" si="34"/>
        <v>0.82569444444379769</v>
      </c>
      <c r="L1116" s="38">
        <f t="shared" si="35"/>
        <v>0.82569444444379769</v>
      </c>
      <c r="M1116" s="166">
        <f>NETWORKDAYS.INTL(DATE(YEAR(H1116),MONTH(I1116),DAY(H1116)),DATE(YEAR(I1116),MONTH(I1116),DAY(I1116)),1,LISTAFERIADOS!$B$2:$B$194)</f>
        <v>2</v>
      </c>
      <c r="N1116" s="170" t="str">
        <f>CONCATENATE(HOUR(Tabela132[[#This Row],[DATA INICIO]]),":",MINUTE(Tabela132[[#This Row],[DATA INICIO]]))</f>
        <v>19:59</v>
      </c>
      <c r="P1116"/>
    </row>
    <row r="1117" spans="1:16" ht="25.5" customHeight="1" x14ac:dyDescent="0.25">
      <c r="A1117" s="6" t="s">
        <v>278</v>
      </c>
      <c r="B1117" s="33" t="s">
        <v>709</v>
      </c>
      <c r="C1117" s="1" t="s">
        <v>577</v>
      </c>
      <c r="D1117" s="67" t="s">
        <v>1212</v>
      </c>
      <c r="E1117" s="66" t="str">
        <f>CONCATENATE(Tabela132[[#This Row],[TRAMITE_SETOR]],"_Atualiz")</f>
        <v>CPL_Atualiz</v>
      </c>
      <c r="F1117" s="35" t="s">
        <v>914</v>
      </c>
      <c r="G1117" s="35"/>
      <c r="H1117" s="36">
        <v>41584.658333333333</v>
      </c>
      <c r="I1117" s="36">
        <v>41613.673611111109</v>
      </c>
      <c r="J1117" s="1" t="s">
        <v>705</v>
      </c>
      <c r="K1117" s="37">
        <f t="shared" si="34"/>
        <v>29.015277777776646</v>
      </c>
      <c r="L1117" s="38">
        <f t="shared" si="35"/>
        <v>29.015277777776646</v>
      </c>
      <c r="M1117" s="166">
        <f>NETWORKDAYS.INTL(DATE(YEAR(H1117),MONTH(I1117),DAY(H1117)),DATE(YEAR(I1117),MONTH(I1117),DAY(I1117)),1,LISTAFERIADOS!$B$2:$B$194)</f>
        <v>-2</v>
      </c>
      <c r="N1117" s="170" t="str">
        <f>CONCATENATE(HOUR(Tabela132[[#This Row],[DATA INICIO]]),":",MINUTE(Tabela132[[#This Row],[DATA INICIO]]))</f>
        <v>15:48</v>
      </c>
      <c r="P1117"/>
    </row>
    <row r="1118" spans="1:16" ht="25.5" customHeight="1" x14ac:dyDescent="0.25">
      <c r="A1118" s="6" t="s">
        <v>278</v>
      </c>
      <c r="B1118" s="33" t="s">
        <v>709</v>
      </c>
      <c r="C1118" s="1" t="s">
        <v>577</v>
      </c>
      <c r="D1118" s="67" t="s">
        <v>1213</v>
      </c>
      <c r="E1118" s="66" t="str">
        <f>CONCATENATE(Tabela132[[#This Row],[TRAMITE_SETOR]],"_Atualiz")</f>
        <v>ASSDG_Atualiz</v>
      </c>
      <c r="F1118" s="35" t="s">
        <v>915</v>
      </c>
      <c r="G1118" s="35"/>
      <c r="H1118" s="36">
        <v>41613.673611111109</v>
      </c>
      <c r="I1118" s="36">
        <v>41619.868750000001</v>
      </c>
      <c r="J1118" s="1" t="s">
        <v>391</v>
      </c>
      <c r="K1118" s="37">
        <f t="shared" si="34"/>
        <v>6.195138888891961</v>
      </c>
      <c r="L1118" s="38">
        <f t="shared" si="35"/>
        <v>6.195138888891961</v>
      </c>
      <c r="M1118" s="166">
        <f>NETWORKDAYS.INTL(DATE(YEAR(H1118),MONTH(I1118),DAY(H1118)),DATE(YEAR(I1118),MONTH(I1118),DAY(I1118)),1,LISTAFERIADOS!$B$2:$B$194)</f>
        <v>5</v>
      </c>
      <c r="N1118" s="170" t="str">
        <f>CONCATENATE(HOUR(Tabela132[[#This Row],[DATA INICIO]]),":",MINUTE(Tabela132[[#This Row],[DATA INICIO]]))</f>
        <v>16:10</v>
      </c>
      <c r="P1118"/>
    </row>
    <row r="1119" spans="1:16" ht="25.5" customHeight="1" x14ac:dyDescent="0.25">
      <c r="A1119" s="6" t="s">
        <v>278</v>
      </c>
      <c r="B1119" s="33" t="s">
        <v>709</v>
      </c>
      <c r="C1119" s="1" t="s">
        <v>577</v>
      </c>
      <c r="D1119" s="67" t="s">
        <v>1202</v>
      </c>
      <c r="E1119" s="66" t="str">
        <f>CONCATENATE(Tabela132[[#This Row],[TRAMITE_SETOR]],"_Atualiz")</f>
        <v>DG_Atualiz</v>
      </c>
      <c r="F1119" s="35" t="s">
        <v>905</v>
      </c>
      <c r="G1119" s="35"/>
      <c r="H1119" s="36">
        <v>41619.868750000001</v>
      </c>
      <c r="I1119" s="36">
        <v>41620.838194444441</v>
      </c>
      <c r="J1119" s="1" t="s">
        <v>224</v>
      </c>
      <c r="K1119" s="37">
        <f t="shared" si="34"/>
        <v>0.96944444443943212</v>
      </c>
      <c r="L1119" s="38">
        <f t="shared" si="35"/>
        <v>0.96944444443943212</v>
      </c>
      <c r="M1119" s="166">
        <f>NETWORKDAYS.INTL(DATE(YEAR(H1119),MONTH(I1119),DAY(H1119)),DATE(YEAR(I1119),MONTH(I1119),DAY(I1119)),1,LISTAFERIADOS!$B$2:$B$194)</f>
        <v>2</v>
      </c>
      <c r="N1119" s="170" t="str">
        <f>CONCATENATE(HOUR(Tabela132[[#This Row],[DATA INICIO]]),":",MINUTE(Tabela132[[#This Row],[DATA INICIO]]))</f>
        <v>20:51</v>
      </c>
      <c r="P1119"/>
    </row>
    <row r="1120" spans="1:16" ht="25.5" customHeight="1" x14ac:dyDescent="0.25">
      <c r="A1120" s="6" t="s">
        <v>278</v>
      </c>
      <c r="B1120" s="33" t="s">
        <v>709</v>
      </c>
      <c r="C1120" s="1" t="s">
        <v>577</v>
      </c>
      <c r="D1120" s="67" t="s">
        <v>1205</v>
      </c>
      <c r="E1120" s="66" t="str">
        <f>CONCATENATE(Tabela132[[#This Row],[TRAMITE_SETOR]],"_Atualiz")</f>
        <v>SECADM_Atualiz</v>
      </c>
      <c r="F1120" s="35" t="s">
        <v>907</v>
      </c>
      <c r="G1120" s="35"/>
      <c r="H1120" s="36">
        <v>41620.838194444441</v>
      </c>
      <c r="I1120" s="36">
        <v>41624.673611111109</v>
      </c>
      <c r="J1120" s="1" t="s">
        <v>706</v>
      </c>
      <c r="K1120" s="37">
        <f t="shared" si="34"/>
        <v>3.8354166666686069</v>
      </c>
      <c r="L1120" s="38">
        <f t="shared" si="35"/>
        <v>3.8354166666686069</v>
      </c>
      <c r="M1120" s="166">
        <f>NETWORKDAYS.INTL(DATE(YEAR(H1120),MONTH(I1120),DAY(H1120)),DATE(YEAR(I1120),MONTH(I1120),DAY(I1120)),1,LISTAFERIADOS!$B$2:$B$194)</f>
        <v>3</v>
      </c>
      <c r="N1120" s="170" t="str">
        <f>CONCATENATE(HOUR(Tabela132[[#This Row],[DATA INICIO]]),":",MINUTE(Tabela132[[#This Row],[DATA INICIO]]))</f>
        <v>20:7</v>
      </c>
      <c r="P1120"/>
    </row>
    <row r="1121" spans="1:16" ht="25.5" customHeight="1" x14ac:dyDescent="0.25">
      <c r="A1121" s="6" t="s">
        <v>278</v>
      </c>
      <c r="B1121" s="33" t="s">
        <v>709</v>
      </c>
      <c r="C1121" s="1" t="s">
        <v>577</v>
      </c>
      <c r="D1121" s="67" t="s">
        <v>1204</v>
      </c>
      <c r="E1121" s="66" t="str">
        <f>CONCATENATE(Tabela132[[#This Row],[TRAMITE_SETOR]],"_Atualiz")</f>
        <v>CIP_Atualiz</v>
      </c>
      <c r="F1121" s="35" t="s">
        <v>884</v>
      </c>
      <c r="G1121" s="90" t="s">
        <v>1105</v>
      </c>
      <c r="H1121" s="36">
        <v>41624.673611111109</v>
      </c>
      <c r="I1121" s="36">
        <v>41624.697222222225</v>
      </c>
      <c r="J1121" s="1" t="s">
        <v>707</v>
      </c>
      <c r="K1121" s="37">
        <f t="shared" si="34"/>
        <v>2.3611111115314998E-2</v>
      </c>
      <c r="L1121" s="38">
        <f t="shared" si="35"/>
        <v>2.3611111115314998E-2</v>
      </c>
      <c r="M1121" s="166">
        <f>NETWORKDAYS.INTL(DATE(YEAR(H1121),MONTH(I1121),DAY(H1121)),DATE(YEAR(I1121),MONTH(I1121),DAY(I1121)),1,LISTAFERIADOS!$B$2:$B$194)</f>
        <v>1</v>
      </c>
      <c r="N1121" s="170" t="str">
        <f>CONCATENATE(HOUR(Tabela132[[#This Row],[DATA INICIO]]),":",MINUTE(Tabela132[[#This Row],[DATA INICIO]]))</f>
        <v>16:10</v>
      </c>
      <c r="P1121"/>
    </row>
    <row r="1122" spans="1:16" ht="25.5" customHeight="1" x14ac:dyDescent="0.25">
      <c r="A1122" s="6" t="s">
        <v>278</v>
      </c>
      <c r="B1122" s="33" t="s">
        <v>709</v>
      </c>
      <c r="C1122" s="1" t="s">
        <v>577</v>
      </c>
      <c r="D1122" s="67" t="s">
        <v>1256</v>
      </c>
      <c r="E1122" s="66" t="str">
        <f>CONCATENATE(Tabela132[[#This Row],[TRAMITE_SETOR]],"_Atualiz")</f>
        <v>SMCI_Atualiz</v>
      </c>
      <c r="F1122" s="35" t="s">
        <v>942</v>
      </c>
      <c r="G1122" s="35"/>
      <c r="H1122" s="36">
        <v>41624.697222222225</v>
      </c>
      <c r="I1122" s="36">
        <v>41626.520138888889</v>
      </c>
      <c r="J1122" s="1" t="s">
        <v>708</v>
      </c>
      <c r="K1122" s="37">
        <f t="shared" si="34"/>
        <v>1.8229166666642413</v>
      </c>
      <c r="L1122" s="38">
        <f t="shared" si="35"/>
        <v>1.8229166666642413</v>
      </c>
      <c r="M1122" s="166">
        <f>NETWORKDAYS.INTL(DATE(YEAR(H1122),MONTH(I1122),DAY(H1122)),DATE(YEAR(I1122),MONTH(I1122),DAY(I1122)),1,LISTAFERIADOS!$B$2:$B$194)</f>
        <v>3</v>
      </c>
      <c r="N1122" s="170" t="str">
        <f>CONCATENATE(HOUR(Tabela132[[#This Row],[DATA INICIO]]),":",MINUTE(Tabela132[[#This Row],[DATA INICIO]]))</f>
        <v>16:44</v>
      </c>
      <c r="P1122"/>
    </row>
    <row r="1123" spans="1:16" ht="25.5" customHeight="1" x14ac:dyDescent="0.25">
      <c r="A1123" s="6" t="s">
        <v>278</v>
      </c>
      <c r="B1123" s="33" t="s">
        <v>709</v>
      </c>
      <c r="C1123" s="33" t="s">
        <v>577</v>
      </c>
      <c r="D1123" s="113" t="s">
        <v>1202</v>
      </c>
      <c r="E1123" s="66" t="str">
        <f>CONCATENATE(Tabela132[[#This Row],[TRAMITE_SETOR]],"_Atualiz")</f>
        <v>DG_Atualiz</v>
      </c>
      <c r="F1123" s="35" t="s">
        <v>905</v>
      </c>
      <c r="G1123" s="35"/>
      <c r="H1123" s="36">
        <v>41626.520138888889</v>
      </c>
      <c r="I1123" s="36">
        <v>41626.582638888889</v>
      </c>
      <c r="J1123" s="1" t="s">
        <v>680</v>
      </c>
      <c r="K1123" s="37">
        <f t="shared" si="34"/>
        <v>6.25E-2</v>
      </c>
      <c r="L1123" s="38">
        <f t="shared" si="35"/>
        <v>6.25E-2</v>
      </c>
      <c r="M1123" s="166">
        <f>NETWORKDAYS.INTL(DATE(YEAR(H1123),MONTH(I1123),DAY(H1123)),DATE(YEAR(I1123),MONTH(I1123),DAY(I1123)),1,LISTAFERIADOS!$B$2:$B$194)</f>
        <v>1</v>
      </c>
      <c r="N1123" s="170" t="str">
        <f>CONCATENATE(HOUR(Tabela132[[#This Row],[DATA INICIO]]),":",MINUTE(Tabela132[[#This Row],[DATA INICIO]]))</f>
        <v>12:29</v>
      </c>
      <c r="P1123"/>
    </row>
    <row r="1124" spans="1:16" ht="25.5" customHeight="1" x14ac:dyDescent="0.25">
      <c r="A1124" s="6" t="s">
        <v>278</v>
      </c>
      <c r="B1124" s="33" t="s">
        <v>720</v>
      </c>
      <c r="C1124" s="1" t="s">
        <v>577</v>
      </c>
      <c r="D1124" s="67" t="s">
        <v>1245</v>
      </c>
      <c r="E1124" s="66" t="str">
        <f>CONCATENATE(Tabela132[[#This Row],[TRAMITE_SETOR]],"_Atualiz")</f>
        <v>SMIC_Atualiz</v>
      </c>
      <c r="F1124" s="35" t="s">
        <v>891</v>
      </c>
      <c r="G1124" s="90" t="s">
        <v>1105</v>
      </c>
      <c r="H1124" s="36">
        <v>41896.823611111111</v>
      </c>
      <c r="I1124" s="36">
        <v>41905.823611111111</v>
      </c>
      <c r="J1124" s="1" t="s">
        <v>7</v>
      </c>
      <c r="K1124" s="37">
        <f t="shared" si="34"/>
        <v>9</v>
      </c>
      <c r="L1124" s="38">
        <f t="shared" si="35"/>
        <v>9</v>
      </c>
      <c r="M1124" s="166">
        <f>NETWORKDAYS.INTL(DATE(YEAR(H1124),MONTH(I1124),DAY(H1124)),DATE(YEAR(I1124),MONTH(I1124),DAY(I1124)),1,LISTAFERIADOS!$B$2:$B$194)</f>
        <v>7</v>
      </c>
      <c r="N1124" s="170" t="str">
        <f>CONCATENATE(HOUR(Tabela132[[#This Row],[DATA INICIO]]),":",MINUTE(Tabela132[[#This Row],[DATA INICIO]]))</f>
        <v>19:46</v>
      </c>
      <c r="P1124"/>
    </row>
    <row r="1125" spans="1:16" ht="25.5" customHeight="1" x14ac:dyDescent="0.25">
      <c r="A1125" s="6" t="s">
        <v>278</v>
      </c>
      <c r="B1125" s="33" t="s">
        <v>720</v>
      </c>
      <c r="C1125" s="1" t="s">
        <v>577</v>
      </c>
      <c r="D1125" s="67" t="s">
        <v>1204</v>
      </c>
      <c r="E1125" s="66" t="str">
        <f>CONCATENATE(Tabela132[[#This Row],[TRAMITE_SETOR]],"_Atualiz")</f>
        <v>CIP_Atualiz</v>
      </c>
      <c r="F1125" s="35" t="s">
        <v>884</v>
      </c>
      <c r="G1125" s="90" t="s">
        <v>1105</v>
      </c>
      <c r="H1125" s="36">
        <v>41905.823611111111</v>
      </c>
      <c r="I1125" s="36">
        <v>41906.598611111112</v>
      </c>
      <c r="J1125" s="1" t="s">
        <v>408</v>
      </c>
      <c r="K1125" s="37">
        <f t="shared" si="34"/>
        <v>0.77500000000145519</v>
      </c>
      <c r="L1125" s="38">
        <f t="shared" si="35"/>
        <v>0.77500000000145519</v>
      </c>
      <c r="M1125" s="166">
        <f>NETWORKDAYS.INTL(DATE(YEAR(H1125),MONTH(I1125),DAY(H1125)),DATE(YEAR(I1125),MONTH(I1125),DAY(I1125)),1,LISTAFERIADOS!$B$2:$B$194)</f>
        <v>2</v>
      </c>
      <c r="N1125" s="170" t="str">
        <f>CONCATENATE(HOUR(Tabela132[[#This Row],[DATA INICIO]]),":",MINUTE(Tabela132[[#This Row],[DATA INICIO]]))</f>
        <v>19:46</v>
      </c>
      <c r="P1125"/>
    </row>
    <row r="1126" spans="1:16" ht="25.5" customHeight="1" x14ac:dyDescent="0.25">
      <c r="A1126" s="6" t="s">
        <v>278</v>
      </c>
      <c r="B1126" s="33" t="s">
        <v>720</v>
      </c>
      <c r="C1126" s="1" t="s">
        <v>577</v>
      </c>
      <c r="D1126" s="67" t="s">
        <v>1205</v>
      </c>
      <c r="E1126" s="66" t="str">
        <f>CONCATENATE(Tabela132[[#This Row],[TRAMITE_SETOR]],"_Atualiz")</f>
        <v>SECADM_Atualiz</v>
      </c>
      <c r="F1126" s="35" t="s">
        <v>907</v>
      </c>
      <c r="G1126" s="35"/>
      <c r="H1126" s="36">
        <v>41906.598611111112</v>
      </c>
      <c r="I1126" s="36">
        <v>41908.644444444442</v>
      </c>
      <c r="J1126" s="1" t="s">
        <v>710</v>
      </c>
      <c r="K1126" s="37">
        <f t="shared" si="34"/>
        <v>2.0458333333299379</v>
      </c>
      <c r="L1126" s="38">
        <f t="shared" si="35"/>
        <v>2.0458333333299379</v>
      </c>
      <c r="M1126" s="166">
        <f>NETWORKDAYS.INTL(DATE(YEAR(H1126),MONTH(I1126),DAY(H1126)),DATE(YEAR(I1126),MONTH(I1126),DAY(I1126)),1,LISTAFERIADOS!$B$2:$B$194)</f>
        <v>3</v>
      </c>
      <c r="N1126" s="170" t="str">
        <f>CONCATENATE(HOUR(Tabela132[[#This Row],[DATA INICIO]]),":",MINUTE(Tabela132[[#This Row],[DATA INICIO]]))</f>
        <v>14:22</v>
      </c>
      <c r="P1126"/>
    </row>
    <row r="1127" spans="1:16" ht="25.5" customHeight="1" x14ac:dyDescent="0.25">
      <c r="A1127" s="6" t="s">
        <v>278</v>
      </c>
      <c r="B1127" s="33" t="s">
        <v>720</v>
      </c>
      <c r="C1127" s="1" t="s">
        <v>577</v>
      </c>
      <c r="D1127" s="67" t="s">
        <v>1209</v>
      </c>
      <c r="E1127" s="66" t="str">
        <f>CONCATENATE(Tabela132[[#This Row],[TRAMITE_SETOR]],"_Atualiz")</f>
        <v>CLC_Atualiz</v>
      </c>
      <c r="F1127" s="35" t="s">
        <v>911</v>
      </c>
      <c r="G1127" s="35"/>
      <c r="H1127" s="36">
        <v>41908.644444444442</v>
      </c>
      <c r="I1127" s="36">
        <v>41908.752083333333</v>
      </c>
      <c r="J1127" s="1" t="s">
        <v>162</v>
      </c>
      <c r="K1127" s="37">
        <f t="shared" si="34"/>
        <v>0.10763888889050577</v>
      </c>
      <c r="L1127" s="38">
        <f t="shared" si="35"/>
        <v>0.10763888889050577</v>
      </c>
      <c r="M1127" s="166">
        <f>NETWORKDAYS.INTL(DATE(YEAR(H1127),MONTH(I1127),DAY(H1127)),DATE(YEAR(I1127),MONTH(I1127),DAY(I1127)),1,LISTAFERIADOS!$B$2:$B$194)</f>
        <v>1</v>
      </c>
      <c r="N1127" s="170" t="str">
        <f>CONCATENATE(HOUR(Tabela132[[#This Row],[DATA INICIO]]),":",MINUTE(Tabela132[[#This Row],[DATA INICIO]]))</f>
        <v>15:28</v>
      </c>
      <c r="P1127"/>
    </row>
    <row r="1128" spans="1:16" ht="25.5" customHeight="1" x14ac:dyDescent="0.25">
      <c r="A1128" s="6" t="s">
        <v>278</v>
      </c>
      <c r="B1128" s="33" t="s">
        <v>720</v>
      </c>
      <c r="C1128" s="1" t="s">
        <v>577</v>
      </c>
      <c r="D1128" s="67" t="s">
        <v>1210</v>
      </c>
      <c r="E1128" s="66" t="str">
        <f>CONCATENATE(Tabela132[[#This Row],[TRAMITE_SETOR]],"_Atualiz")</f>
        <v>SC_Atualiz</v>
      </c>
      <c r="F1128" s="35" t="s">
        <v>912</v>
      </c>
      <c r="G1128" s="35"/>
      <c r="H1128" s="36">
        <v>41908.752083333333</v>
      </c>
      <c r="I1128" s="36">
        <v>41955.536805555559</v>
      </c>
      <c r="J1128" s="1" t="s">
        <v>711</v>
      </c>
      <c r="K1128" s="37">
        <f t="shared" si="34"/>
        <v>46.784722222226264</v>
      </c>
      <c r="L1128" s="38">
        <f t="shared" si="35"/>
        <v>46.784722222226264</v>
      </c>
      <c r="M1128" s="166">
        <f>NETWORKDAYS.INTL(DATE(YEAR(H1128),MONTH(I1128),DAY(H1128)),DATE(YEAR(I1128),MONTH(I1128),DAY(I1128)),1,LISTAFERIADOS!$B$2:$B$194)</f>
        <v>-11</v>
      </c>
      <c r="N1128" s="170" t="str">
        <f>CONCATENATE(HOUR(Tabela132[[#This Row],[DATA INICIO]]),":",MINUTE(Tabela132[[#This Row],[DATA INICIO]]))</f>
        <v>18:3</v>
      </c>
      <c r="P1128"/>
    </row>
    <row r="1129" spans="1:16" ht="25.5" customHeight="1" x14ac:dyDescent="0.25">
      <c r="A1129" s="6" t="s">
        <v>278</v>
      </c>
      <c r="B1129" s="33" t="s">
        <v>720</v>
      </c>
      <c r="C1129" s="1" t="s">
        <v>577</v>
      </c>
      <c r="D1129" s="67" t="s">
        <v>1209</v>
      </c>
      <c r="E1129" s="66" t="str">
        <f>CONCATENATE(Tabela132[[#This Row],[TRAMITE_SETOR]],"_Atualiz")</f>
        <v>CLC_Atualiz</v>
      </c>
      <c r="F1129" s="35" t="s">
        <v>911</v>
      </c>
      <c r="G1129" s="35"/>
      <c r="H1129" s="36">
        <v>41955.536805555559</v>
      </c>
      <c r="I1129" s="36">
        <v>41955.636805555558</v>
      </c>
      <c r="J1129" s="1" t="s">
        <v>27</v>
      </c>
      <c r="K1129" s="37">
        <f t="shared" si="34"/>
        <v>9.9999999998544808E-2</v>
      </c>
      <c r="L1129" s="38">
        <f t="shared" si="35"/>
        <v>9.9999999998544808E-2</v>
      </c>
      <c r="M1129" s="166">
        <f>NETWORKDAYS.INTL(DATE(YEAR(H1129),MONTH(I1129),DAY(H1129)),DATE(YEAR(I1129),MONTH(I1129),DAY(I1129)),1,LISTAFERIADOS!$B$2:$B$194)</f>
        <v>1</v>
      </c>
      <c r="N1129" s="170" t="str">
        <f>CONCATENATE(HOUR(Tabela132[[#This Row],[DATA INICIO]]),":",MINUTE(Tabela132[[#This Row],[DATA INICIO]]))</f>
        <v>12:53</v>
      </c>
      <c r="P1129"/>
    </row>
    <row r="1130" spans="1:16" ht="25.5" customHeight="1" x14ac:dyDescent="0.25">
      <c r="A1130" s="6" t="s">
        <v>278</v>
      </c>
      <c r="B1130" s="33" t="s">
        <v>720</v>
      </c>
      <c r="C1130" s="1" t="s">
        <v>577</v>
      </c>
      <c r="D1130" s="67" t="s">
        <v>1210</v>
      </c>
      <c r="E1130" s="66" t="str">
        <f>CONCATENATE(Tabela132[[#This Row],[TRAMITE_SETOR]],"_Atualiz")</f>
        <v>SC_Atualiz</v>
      </c>
      <c r="F1130" s="35" t="s">
        <v>912</v>
      </c>
      <c r="G1130" s="35"/>
      <c r="H1130" s="36">
        <v>41955.636805555558</v>
      </c>
      <c r="I1130" s="36">
        <v>41955.790972222225</v>
      </c>
      <c r="J1130" s="1" t="s">
        <v>712</v>
      </c>
      <c r="K1130" s="37">
        <f t="shared" si="34"/>
        <v>0.15416666666715173</v>
      </c>
      <c r="L1130" s="38">
        <f t="shared" si="35"/>
        <v>0.15416666666715173</v>
      </c>
      <c r="M1130" s="166">
        <f>NETWORKDAYS.INTL(DATE(YEAR(H1130),MONTH(I1130),DAY(H1130)),DATE(YEAR(I1130),MONTH(I1130),DAY(I1130)),1,LISTAFERIADOS!$B$2:$B$194)</f>
        <v>1</v>
      </c>
      <c r="N1130" s="170" t="str">
        <f>CONCATENATE(HOUR(Tabela132[[#This Row],[DATA INICIO]]),":",MINUTE(Tabela132[[#This Row],[DATA INICIO]]))</f>
        <v>15:17</v>
      </c>
      <c r="P1130"/>
    </row>
    <row r="1131" spans="1:16" ht="25.5" customHeight="1" x14ac:dyDescent="0.25">
      <c r="A1131" s="6" t="s">
        <v>278</v>
      </c>
      <c r="B1131" s="33" t="s">
        <v>720</v>
      </c>
      <c r="C1131" s="1" t="s">
        <v>577</v>
      </c>
      <c r="D1131" s="67" t="s">
        <v>1209</v>
      </c>
      <c r="E1131" s="66" t="str">
        <f>CONCATENATE(Tabela132[[#This Row],[TRAMITE_SETOR]],"_Atualiz")</f>
        <v>CLC_Atualiz</v>
      </c>
      <c r="F1131" s="35" t="s">
        <v>911</v>
      </c>
      <c r="G1131" s="35"/>
      <c r="H1131" s="36">
        <v>41955.790972222225</v>
      </c>
      <c r="I1131" s="36">
        <v>41955.830555555556</v>
      </c>
      <c r="J1131" s="1" t="s">
        <v>27</v>
      </c>
      <c r="K1131" s="37">
        <f t="shared" si="34"/>
        <v>3.9583333331393078E-2</v>
      </c>
      <c r="L1131" s="38">
        <f t="shared" si="35"/>
        <v>3.9583333331393078E-2</v>
      </c>
      <c r="M1131" s="166">
        <f>NETWORKDAYS.INTL(DATE(YEAR(H1131),MONTH(I1131),DAY(H1131)),DATE(YEAR(I1131),MONTH(I1131),DAY(I1131)),1,LISTAFERIADOS!$B$2:$B$194)</f>
        <v>1</v>
      </c>
      <c r="N1131" s="170" t="str">
        <f>CONCATENATE(HOUR(Tabela132[[#This Row],[DATA INICIO]]),":",MINUTE(Tabela132[[#This Row],[DATA INICIO]]))</f>
        <v>18:59</v>
      </c>
      <c r="P1131"/>
    </row>
    <row r="1132" spans="1:16" ht="25.5" customHeight="1" x14ac:dyDescent="0.25">
      <c r="A1132" s="6" t="s">
        <v>278</v>
      </c>
      <c r="B1132" s="33" t="s">
        <v>720</v>
      </c>
      <c r="C1132" s="1" t="s">
        <v>577</v>
      </c>
      <c r="D1132" s="67" t="s">
        <v>1205</v>
      </c>
      <c r="E1132" s="66" t="str">
        <f>CONCATENATE(Tabela132[[#This Row],[TRAMITE_SETOR]],"_Atualiz")</f>
        <v>SECADM_Atualiz</v>
      </c>
      <c r="F1132" s="35" t="s">
        <v>907</v>
      </c>
      <c r="G1132" s="35"/>
      <c r="H1132" s="36">
        <v>41955.830555555556</v>
      </c>
      <c r="I1132" s="36">
        <v>41955.878472222219</v>
      </c>
      <c r="J1132" s="1" t="s">
        <v>713</v>
      </c>
      <c r="K1132" s="37">
        <f t="shared" si="34"/>
        <v>4.7916666662786156E-2</v>
      </c>
      <c r="L1132" s="38">
        <f t="shared" si="35"/>
        <v>4.7916666662786156E-2</v>
      </c>
      <c r="M1132" s="166">
        <f>NETWORKDAYS.INTL(DATE(YEAR(H1132),MONTH(I1132),DAY(H1132)),DATE(YEAR(I1132),MONTH(I1132),DAY(I1132)),1,LISTAFERIADOS!$B$2:$B$194)</f>
        <v>1</v>
      </c>
      <c r="N1132" s="170" t="str">
        <f>CONCATENATE(HOUR(Tabela132[[#This Row],[DATA INICIO]]),":",MINUTE(Tabela132[[#This Row],[DATA INICIO]]))</f>
        <v>19:56</v>
      </c>
      <c r="P1132"/>
    </row>
    <row r="1133" spans="1:16" ht="25.5" customHeight="1" x14ac:dyDescent="0.25">
      <c r="A1133" s="6" t="s">
        <v>278</v>
      </c>
      <c r="B1133" s="33" t="s">
        <v>720</v>
      </c>
      <c r="C1133" s="1" t="s">
        <v>577</v>
      </c>
      <c r="D1133" s="67" t="s">
        <v>1209</v>
      </c>
      <c r="E1133" s="66" t="str">
        <f>CONCATENATE(Tabela132[[#This Row],[TRAMITE_SETOR]],"_Atualiz")</f>
        <v>CLC_Atualiz</v>
      </c>
      <c r="F1133" s="35" t="s">
        <v>911</v>
      </c>
      <c r="G1133" s="35"/>
      <c r="H1133" s="36">
        <v>41955.878472222219</v>
      </c>
      <c r="I1133" s="36">
        <v>41956.740972222222</v>
      </c>
      <c r="J1133" s="1" t="s">
        <v>475</v>
      </c>
      <c r="K1133" s="37">
        <f t="shared" si="34"/>
        <v>0.86250000000291038</v>
      </c>
      <c r="L1133" s="38">
        <f t="shared" si="35"/>
        <v>0.86250000000291038</v>
      </c>
      <c r="M1133" s="166">
        <f>NETWORKDAYS.INTL(DATE(YEAR(H1133),MONTH(I1133),DAY(H1133)),DATE(YEAR(I1133),MONTH(I1133),DAY(I1133)),1,LISTAFERIADOS!$B$2:$B$194)</f>
        <v>2</v>
      </c>
      <c r="N1133" s="170" t="str">
        <f>CONCATENATE(HOUR(Tabela132[[#This Row],[DATA INICIO]]),":",MINUTE(Tabela132[[#This Row],[DATA INICIO]]))</f>
        <v>21:5</v>
      </c>
      <c r="P1133"/>
    </row>
    <row r="1134" spans="1:16" ht="25.5" customHeight="1" x14ac:dyDescent="0.25">
      <c r="A1134" s="6" t="s">
        <v>278</v>
      </c>
      <c r="B1134" s="33" t="s">
        <v>720</v>
      </c>
      <c r="C1134" s="1" t="s">
        <v>577</v>
      </c>
      <c r="D1134" s="67" t="s">
        <v>1230</v>
      </c>
      <c r="E1134" s="66" t="str">
        <f>CONCATENATE(Tabela132[[#This Row],[TRAMITE_SETOR]],"_Atualiz")</f>
        <v>SLIC_Atualiz</v>
      </c>
      <c r="F1134" s="35" t="s">
        <v>927</v>
      </c>
      <c r="G1134" s="35"/>
      <c r="H1134" s="36">
        <v>41956.740972222222</v>
      </c>
      <c r="I1134" s="36">
        <v>41962.799305555556</v>
      </c>
      <c r="J1134" s="1" t="s">
        <v>714</v>
      </c>
      <c r="K1134" s="37">
        <f t="shared" si="34"/>
        <v>6.0583333333343035</v>
      </c>
      <c r="L1134" s="38">
        <f t="shared" si="35"/>
        <v>6.0583333333343035</v>
      </c>
      <c r="M1134" s="166">
        <f>NETWORKDAYS.INTL(DATE(YEAR(H1134),MONTH(I1134),DAY(H1134)),DATE(YEAR(I1134),MONTH(I1134),DAY(I1134)),1,LISTAFERIADOS!$B$2:$B$194)</f>
        <v>5</v>
      </c>
      <c r="N1134" s="170" t="str">
        <f>CONCATENATE(HOUR(Tabela132[[#This Row],[DATA INICIO]]),":",MINUTE(Tabela132[[#This Row],[DATA INICIO]]))</f>
        <v>17:47</v>
      </c>
      <c r="P1134"/>
    </row>
    <row r="1135" spans="1:16" ht="25.5" customHeight="1" x14ac:dyDescent="0.25">
      <c r="A1135" s="6" t="s">
        <v>278</v>
      </c>
      <c r="B1135" s="33" t="s">
        <v>720</v>
      </c>
      <c r="C1135" s="1" t="s">
        <v>577</v>
      </c>
      <c r="D1135" s="67" t="s">
        <v>1209</v>
      </c>
      <c r="E1135" s="66" t="str">
        <f>CONCATENATE(Tabela132[[#This Row],[TRAMITE_SETOR]],"_Atualiz")</f>
        <v>CLC_Atualiz</v>
      </c>
      <c r="F1135" s="35" t="s">
        <v>911</v>
      </c>
      <c r="G1135" s="35"/>
      <c r="H1135" s="36">
        <v>41962.799305555556</v>
      </c>
      <c r="I1135" s="36">
        <v>41962.804166666669</v>
      </c>
      <c r="J1135" s="1" t="s">
        <v>70</v>
      </c>
      <c r="K1135" s="37">
        <f t="shared" si="34"/>
        <v>4.8611111124046147E-3</v>
      </c>
      <c r="L1135" s="38">
        <f t="shared" si="35"/>
        <v>4.8611111124046147E-3</v>
      </c>
      <c r="M1135" s="166">
        <f>NETWORKDAYS.INTL(DATE(YEAR(H1135),MONTH(I1135),DAY(H1135)),DATE(YEAR(I1135),MONTH(I1135),DAY(I1135)),1,LISTAFERIADOS!$B$2:$B$194)</f>
        <v>1</v>
      </c>
      <c r="N1135" s="170" t="str">
        <f>CONCATENATE(HOUR(Tabela132[[#This Row],[DATA INICIO]]),":",MINUTE(Tabela132[[#This Row],[DATA INICIO]]))</f>
        <v>19:11</v>
      </c>
      <c r="P1135"/>
    </row>
    <row r="1136" spans="1:16" ht="25.5" customHeight="1" x14ac:dyDescent="0.25">
      <c r="A1136" s="6" t="s">
        <v>278</v>
      </c>
      <c r="B1136" s="33" t="s">
        <v>720</v>
      </c>
      <c r="C1136" s="1" t="s">
        <v>577</v>
      </c>
      <c r="D1136" s="67" t="s">
        <v>1205</v>
      </c>
      <c r="E1136" s="66" t="str">
        <f>CONCATENATE(Tabela132[[#This Row],[TRAMITE_SETOR]],"_Atualiz")</f>
        <v>SECADM_Atualiz</v>
      </c>
      <c r="F1136" s="35" t="s">
        <v>907</v>
      </c>
      <c r="G1136" s="35"/>
      <c r="H1136" s="36">
        <v>41962.804166666669</v>
      </c>
      <c r="I1136" s="36">
        <v>41962.820138888892</v>
      </c>
      <c r="J1136" s="1" t="s">
        <v>715</v>
      </c>
      <c r="K1136" s="37">
        <f t="shared" si="34"/>
        <v>1.5972222223354038E-2</v>
      </c>
      <c r="L1136" s="38">
        <f t="shared" si="35"/>
        <v>1.5972222223354038E-2</v>
      </c>
      <c r="M1136" s="166">
        <f>NETWORKDAYS.INTL(DATE(YEAR(H1136),MONTH(I1136),DAY(H1136)),DATE(YEAR(I1136),MONTH(I1136),DAY(I1136)),1,LISTAFERIADOS!$B$2:$B$194)</f>
        <v>1</v>
      </c>
      <c r="N1136" s="170" t="str">
        <f>CONCATENATE(HOUR(Tabela132[[#This Row],[DATA INICIO]]),":",MINUTE(Tabela132[[#This Row],[DATA INICIO]]))</f>
        <v>19:18</v>
      </c>
      <c r="P1136"/>
    </row>
    <row r="1137" spans="1:16" ht="25.5" customHeight="1" x14ac:dyDescent="0.25">
      <c r="A1137" s="6" t="s">
        <v>278</v>
      </c>
      <c r="B1137" s="33" t="s">
        <v>720</v>
      </c>
      <c r="C1137" s="1" t="s">
        <v>577</v>
      </c>
      <c r="D1137" s="67" t="s">
        <v>1212</v>
      </c>
      <c r="E1137" s="66" t="str">
        <f>CONCATENATE(Tabela132[[#This Row],[TRAMITE_SETOR]],"_Atualiz")</f>
        <v>CPL_Atualiz</v>
      </c>
      <c r="F1137" s="35" t="s">
        <v>914</v>
      </c>
      <c r="G1137" s="35"/>
      <c r="H1137" s="36">
        <v>41962.820138888892</v>
      </c>
      <c r="I1137" s="36">
        <v>41963.811805555553</v>
      </c>
      <c r="J1137" s="1" t="s">
        <v>387</v>
      </c>
      <c r="K1137" s="37">
        <f t="shared" si="34"/>
        <v>0.99166666666133096</v>
      </c>
      <c r="L1137" s="38">
        <f t="shared" si="35"/>
        <v>0.99166666666133096</v>
      </c>
      <c r="M1137" s="166">
        <f>NETWORKDAYS.INTL(DATE(YEAR(H1137),MONTH(I1137),DAY(H1137)),DATE(YEAR(I1137),MONTH(I1137),DAY(I1137)),1,LISTAFERIADOS!$B$2:$B$194)</f>
        <v>2</v>
      </c>
      <c r="N1137" s="170" t="str">
        <f>CONCATENATE(HOUR(Tabela132[[#This Row],[DATA INICIO]]),":",MINUTE(Tabela132[[#This Row],[DATA INICIO]]))</f>
        <v>19:41</v>
      </c>
      <c r="P1137"/>
    </row>
    <row r="1138" spans="1:16" ht="25.5" customHeight="1" x14ac:dyDescent="0.25">
      <c r="A1138" s="6" t="s">
        <v>278</v>
      </c>
      <c r="B1138" s="33" t="s">
        <v>720</v>
      </c>
      <c r="C1138" s="1" t="s">
        <v>577</v>
      </c>
      <c r="D1138" s="67" t="s">
        <v>1213</v>
      </c>
      <c r="E1138" s="66" t="str">
        <f>CONCATENATE(Tabela132[[#This Row],[TRAMITE_SETOR]],"_Atualiz")</f>
        <v>ASSDG_Atualiz</v>
      </c>
      <c r="F1138" s="35" t="s">
        <v>915</v>
      </c>
      <c r="G1138" s="35"/>
      <c r="H1138" s="36">
        <v>41963.811805555553</v>
      </c>
      <c r="I1138" s="36">
        <v>41964.660416666666</v>
      </c>
      <c r="J1138" s="1" t="s">
        <v>218</v>
      </c>
      <c r="K1138" s="37">
        <f t="shared" si="34"/>
        <v>0.84861111111240461</v>
      </c>
      <c r="L1138" s="38">
        <f t="shared" si="35"/>
        <v>0.84861111111240461</v>
      </c>
      <c r="M1138" s="166">
        <f>NETWORKDAYS.INTL(DATE(YEAR(H1138),MONTH(I1138),DAY(H1138)),DATE(YEAR(I1138),MONTH(I1138),DAY(I1138)),1,LISTAFERIADOS!$B$2:$B$194)</f>
        <v>2</v>
      </c>
      <c r="N1138" s="170" t="str">
        <f>CONCATENATE(HOUR(Tabela132[[#This Row],[DATA INICIO]]),":",MINUTE(Tabela132[[#This Row],[DATA INICIO]]))</f>
        <v>19:29</v>
      </c>
      <c r="P1138"/>
    </row>
    <row r="1139" spans="1:16" ht="25.5" customHeight="1" x14ac:dyDescent="0.25">
      <c r="A1139" s="6" t="s">
        <v>278</v>
      </c>
      <c r="B1139" s="33" t="s">
        <v>720</v>
      </c>
      <c r="C1139" s="1" t="s">
        <v>577</v>
      </c>
      <c r="D1139" s="67" t="s">
        <v>1202</v>
      </c>
      <c r="E1139" s="66" t="str">
        <f>CONCATENATE(Tabela132[[#This Row],[TRAMITE_SETOR]],"_Atualiz")</f>
        <v>DG_Atualiz</v>
      </c>
      <c r="F1139" s="35" t="s">
        <v>905</v>
      </c>
      <c r="G1139" s="35"/>
      <c r="H1139" s="36">
        <v>41964.660416666666</v>
      </c>
      <c r="I1139" s="36">
        <v>41964.704861111109</v>
      </c>
      <c r="J1139" s="1" t="s">
        <v>56</v>
      </c>
      <c r="K1139" s="37">
        <f t="shared" si="34"/>
        <v>4.4444444443797693E-2</v>
      </c>
      <c r="L1139" s="38">
        <f t="shared" si="35"/>
        <v>4.4444444443797693E-2</v>
      </c>
      <c r="M1139" s="166">
        <f>NETWORKDAYS.INTL(DATE(YEAR(H1139),MONTH(I1139),DAY(H1139)),DATE(YEAR(I1139),MONTH(I1139),DAY(I1139)),1,LISTAFERIADOS!$B$2:$B$194)</f>
        <v>1</v>
      </c>
      <c r="N1139" s="170" t="str">
        <f>CONCATENATE(HOUR(Tabela132[[#This Row],[DATA INICIO]]),":",MINUTE(Tabela132[[#This Row],[DATA INICIO]]))</f>
        <v>15:51</v>
      </c>
      <c r="P1139"/>
    </row>
    <row r="1140" spans="1:16" ht="25.5" customHeight="1" x14ac:dyDescent="0.25">
      <c r="A1140" s="6" t="s">
        <v>278</v>
      </c>
      <c r="B1140" s="33" t="s">
        <v>720</v>
      </c>
      <c r="C1140" s="1" t="s">
        <v>577</v>
      </c>
      <c r="D1140" s="67" t="s">
        <v>1230</v>
      </c>
      <c r="E1140" s="66" t="str">
        <f>CONCATENATE(Tabela132[[#This Row],[TRAMITE_SETOR]],"_Atualiz")</f>
        <v>SLIC_Atualiz</v>
      </c>
      <c r="F1140" s="35" t="s">
        <v>927</v>
      </c>
      <c r="G1140" s="35"/>
      <c r="H1140" s="36">
        <v>41964.704861111109</v>
      </c>
      <c r="I1140" s="36">
        <v>41974.537499999999</v>
      </c>
      <c r="J1140" s="1" t="s">
        <v>215</v>
      </c>
      <c r="K1140" s="37">
        <f t="shared" si="34"/>
        <v>9.8326388888890506</v>
      </c>
      <c r="L1140" s="38">
        <f t="shared" si="35"/>
        <v>9.8326388888890506</v>
      </c>
      <c r="M1140" s="166">
        <f>NETWORKDAYS.INTL(DATE(YEAR(H1140),MONTH(I1140),DAY(H1140)),DATE(YEAR(I1140),MONTH(I1140),DAY(I1140)),1,LISTAFERIADOS!$B$2:$B$194)</f>
        <v>-13</v>
      </c>
      <c r="N1140" s="170" t="str">
        <f>CONCATENATE(HOUR(Tabela132[[#This Row],[DATA INICIO]]),":",MINUTE(Tabela132[[#This Row],[DATA INICIO]]))</f>
        <v>16:55</v>
      </c>
      <c r="P1140"/>
    </row>
    <row r="1141" spans="1:16" ht="25.5" customHeight="1" x14ac:dyDescent="0.25">
      <c r="A1141" s="6" t="s">
        <v>278</v>
      </c>
      <c r="B1141" s="33" t="s">
        <v>720</v>
      </c>
      <c r="C1141" s="1" t="s">
        <v>577</v>
      </c>
      <c r="D1141" s="67" t="s">
        <v>1212</v>
      </c>
      <c r="E1141" s="66" t="str">
        <f>CONCATENATE(Tabela132[[#This Row],[TRAMITE_SETOR]],"_Atualiz")</f>
        <v>CPL_Atualiz</v>
      </c>
      <c r="F1141" s="35" t="s">
        <v>914</v>
      </c>
      <c r="G1141" s="35"/>
      <c r="H1141" s="36">
        <v>41974.537499999999</v>
      </c>
      <c r="I1141" s="36">
        <v>41974.652777777781</v>
      </c>
      <c r="J1141" s="1" t="s">
        <v>680</v>
      </c>
      <c r="K1141" s="37">
        <f t="shared" si="34"/>
        <v>0.11527777778246673</v>
      </c>
      <c r="L1141" s="38">
        <f t="shared" si="35"/>
        <v>0.11527777778246673</v>
      </c>
      <c r="M1141" s="166">
        <f>NETWORKDAYS.INTL(DATE(YEAR(H1141),MONTH(I1141),DAY(H1141)),DATE(YEAR(I1141),MONTH(I1141),DAY(I1141)),1,LISTAFERIADOS!$B$2:$B$194)</f>
        <v>1</v>
      </c>
      <c r="N1141" s="170" t="str">
        <f>CONCATENATE(HOUR(Tabela132[[#This Row],[DATA INICIO]]),":",MINUTE(Tabela132[[#This Row],[DATA INICIO]]))</f>
        <v>12:54</v>
      </c>
      <c r="P1141"/>
    </row>
    <row r="1142" spans="1:16" ht="25.5" customHeight="1" x14ac:dyDescent="0.25">
      <c r="A1142" s="6" t="s">
        <v>278</v>
      </c>
      <c r="B1142" s="33" t="s">
        <v>720</v>
      </c>
      <c r="C1142" s="1" t="s">
        <v>577</v>
      </c>
      <c r="D1142" s="67" t="s">
        <v>1230</v>
      </c>
      <c r="E1142" s="66" t="str">
        <f>CONCATENATE(Tabela132[[#This Row],[TRAMITE_SETOR]],"_Atualiz")</f>
        <v>SLIC_Atualiz</v>
      </c>
      <c r="F1142" s="35" t="s">
        <v>927</v>
      </c>
      <c r="G1142" s="35"/>
      <c r="H1142" s="36">
        <v>41974.652777777781</v>
      </c>
      <c r="I1142" s="36">
        <v>41975.555555555555</v>
      </c>
      <c r="J1142" s="1" t="s">
        <v>716</v>
      </c>
      <c r="K1142" s="37">
        <f t="shared" si="34"/>
        <v>0.90277777777373558</v>
      </c>
      <c r="L1142" s="38">
        <f t="shared" si="35"/>
        <v>0.90277777777373558</v>
      </c>
      <c r="M1142" s="166">
        <f>NETWORKDAYS.INTL(DATE(YEAR(H1142),MONTH(I1142),DAY(H1142)),DATE(YEAR(I1142),MONTH(I1142),DAY(I1142)),1,LISTAFERIADOS!$B$2:$B$194)</f>
        <v>2</v>
      </c>
      <c r="N1142" s="170" t="str">
        <f>CONCATENATE(HOUR(Tabela132[[#This Row],[DATA INICIO]]),":",MINUTE(Tabela132[[#This Row],[DATA INICIO]]))</f>
        <v>15:40</v>
      </c>
      <c r="P1142"/>
    </row>
    <row r="1143" spans="1:16" ht="25.5" customHeight="1" x14ac:dyDescent="0.25">
      <c r="A1143" s="6" t="s">
        <v>278</v>
      </c>
      <c r="B1143" s="33" t="s">
        <v>720</v>
      </c>
      <c r="C1143" s="1" t="s">
        <v>577</v>
      </c>
      <c r="D1143" s="67" t="s">
        <v>1212</v>
      </c>
      <c r="E1143" s="66" t="str">
        <f>CONCATENATE(Tabela132[[#This Row],[TRAMITE_SETOR]],"_Atualiz")</f>
        <v>CPL_Atualiz</v>
      </c>
      <c r="F1143" s="35" t="s">
        <v>914</v>
      </c>
      <c r="G1143" s="35"/>
      <c r="H1143" s="36">
        <v>41975.555555555555</v>
      </c>
      <c r="I1143" s="36">
        <v>41990.703472222223</v>
      </c>
      <c r="J1143" s="1" t="s">
        <v>451</v>
      </c>
      <c r="K1143" s="37">
        <f t="shared" si="34"/>
        <v>15.147916666668607</v>
      </c>
      <c r="L1143" s="38">
        <f t="shared" si="35"/>
        <v>15.147916666668607</v>
      </c>
      <c r="M1143" s="166">
        <f>NETWORKDAYS.INTL(DATE(YEAR(H1143),MONTH(I1143),DAY(H1143)),DATE(YEAR(I1143),MONTH(I1143),DAY(I1143)),1,LISTAFERIADOS!$B$2:$B$194)</f>
        <v>11</v>
      </c>
      <c r="N1143" s="170" t="str">
        <f>CONCATENATE(HOUR(Tabela132[[#This Row],[DATA INICIO]]),":",MINUTE(Tabela132[[#This Row],[DATA INICIO]]))</f>
        <v>13:20</v>
      </c>
      <c r="P1143"/>
    </row>
    <row r="1144" spans="1:16" ht="25.5" customHeight="1" x14ac:dyDescent="0.25">
      <c r="A1144" s="6" t="s">
        <v>278</v>
      </c>
      <c r="B1144" s="33" t="s">
        <v>720</v>
      </c>
      <c r="C1144" s="1" t="s">
        <v>577</v>
      </c>
      <c r="D1144" s="67" t="s">
        <v>1239</v>
      </c>
      <c r="E1144" s="66" t="str">
        <f>CONCATENATE(Tabela132[[#This Row],[TRAMITE_SETOR]],"_Atualiz")</f>
        <v>CMP_Atualiz</v>
      </c>
      <c r="F1144" s="35" t="s">
        <v>930</v>
      </c>
      <c r="G1144" s="35"/>
      <c r="H1144" s="36">
        <v>41990.703472222223</v>
      </c>
      <c r="I1144" s="36">
        <v>41990.734027777777</v>
      </c>
      <c r="J1144" s="1" t="s">
        <v>11</v>
      </c>
      <c r="K1144" s="37">
        <f t="shared" si="34"/>
        <v>3.0555555553291924E-2</v>
      </c>
      <c r="L1144" s="38">
        <f t="shared" si="35"/>
        <v>3.0555555553291924E-2</v>
      </c>
      <c r="M1144" s="166">
        <f>NETWORKDAYS.INTL(DATE(YEAR(H1144),MONTH(I1144),DAY(H1144)),DATE(YEAR(I1144),MONTH(I1144),DAY(I1144)),1,LISTAFERIADOS!$B$2:$B$194)</f>
        <v>1</v>
      </c>
      <c r="N1144" s="170" t="str">
        <f>CONCATENATE(HOUR(Tabela132[[#This Row],[DATA INICIO]]),":",MINUTE(Tabela132[[#This Row],[DATA INICIO]]))</f>
        <v>16:53</v>
      </c>
      <c r="P1144"/>
    </row>
    <row r="1145" spans="1:16" ht="25.5" customHeight="1" x14ac:dyDescent="0.25">
      <c r="A1145" s="6" t="s">
        <v>278</v>
      </c>
      <c r="B1145" s="33" t="s">
        <v>720</v>
      </c>
      <c r="C1145" s="1" t="s">
        <v>577</v>
      </c>
      <c r="D1145" s="67" t="s">
        <v>1245</v>
      </c>
      <c r="E1145" s="66" t="str">
        <f>CONCATENATE(Tabela132[[#This Row],[TRAMITE_SETOR]],"_Atualiz")</f>
        <v>SMIC_Atualiz</v>
      </c>
      <c r="F1145" s="35" t="s">
        <v>891</v>
      </c>
      <c r="G1145" s="90" t="s">
        <v>1105</v>
      </c>
      <c r="H1145" s="36">
        <v>41990.734027777777</v>
      </c>
      <c r="I1145" s="36">
        <v>41990.785416666666</v>
      </c>
      <c r="J1145" s="1" t="s">
        <v>717</v>
      </c>
      <c r="K1145" s="37">
        <f t="shared" si="34"/>
        <v>5.1388888889050577E-2</v>
      </c>
      <c r="L1145" s="38">
        <f t="shared" si="35"/>
        <v>5.1388888889050577E-2</v>
      </c>
      <c r="M1145" s="166">
        <f>NETWORKDAYS.INTL(DATE(YEAR(H1145),MONTH(I1145),DAY(H1145)),DATE(YEAR(I1145),MONTH(I1145),DAY(I1145)),1,LISTAFERIADOS!$B$2:$B$194)</f>
        <v>1</v>
      </c>
      <c r="N1145" s="170" t="str">
        <f>CONCATENATE(HOUR(Tabela132[[#This Row],[DATA INICIO]]),":",MINUTE(Tabela132[[#This Row],[DATA INICIO]]))</f>
        <v>17:37</v>
      </c>
      <c r="P1145"/>
    </row>
    <row r="1146" spans="1:16" ht="25.5" customHeight="1" x14ac:dyDescent="0.25">
      <c r="A1146" s="6" t="s">
        <v>278</v>
      </c>
      <c r="B1146" s="33" t="s">
        <v>720</v>
      </c>
      <c r="C1146" s="1" t="s">
        <v>577</v>
      </c>
      <c r="D1146" s="67" t="s">
        <v>1212</v>
      </c>
      <c r="E1146" s="66" t="str">
        <f>CONCATENATE(Tabela132[[#This Row],[TRAMITE_SETOR]],"_Atualiz")</f>
        <v>CPL_Atualiz</v>
      </c>
      <c r="F1146" s="35" t="s">
        <v>914</v>
      </c>
      <c r="G1146" s="35"/>
      <c r="H1146" s="36">
        <v>41990.785416666666</v>
      </c>
      <c r="I1146" s="36">
        <v>41996.690972222219</v>
      </c>
      <c r="J1146" s="1" t="s">
        <v>27</v>
      </c>
      <c r="K1146" s="37">
        <f t="shared" si="34"/>
        <v>5.9055555555532919</v>
      </c>
      <c r="L1146" s="38">
        <f t="shared" si="35"/>
        <v>5.9055555555532919</v>
      </c>
      <c r="M1146" s="166">
        <f>NETWORKDAYS.INTL(DATE(YEAR(H1146),MONTH(I1146),DAY(H1146)),DATE(YEAR(I1146),MONTH(I1146),DAY(I1146)),1,LISTAFERIADOS!$B$2:$B$194)</f>
        <v>2</v>
      </c>
      <c r="N1146" s="170" t="str">
        <f>CONCATENATE(HOUR(Tabela132[[#This Row],[DATA INICIO]]),":",MINUTE(Tabela132[[#This Row],[DATA INICIO]]))</f>
        <v>18:51</v>
      </c>
      <c r="P1146"/>
    </row>
    <row r="1147" spans="1:16" ht="25.5" customHeight="1" x14ac:dyDescent="0.25">
      <c r="A1147" s="6" t="s">
        <v>278</v>
      </c>
      <c r="B1147" s="33" t="s">
        <v>720</v>
      </c>
      <c r="C1147" s="1" t="s">
        <v>577</v>
      </c>
      <c r="D1147" s="67" t="s">
        <v>1213</v>
      </c>
      <c r="E1147" s="66" t="str">
        <f>CONCATENATE(Tabela132[[#This Row],[TRAMITE_SETOR]],"_Atualiz")</f>
        <v>ASSDG_Atualiz</v>
      </c>
      <c r="F1147" s="35" t="s">
        <v>915</v>
      </c>
      <c r="G1147" s="35"/>
      <c r="H1147" s="36">
        <v>41996.690972222219</v>
      </c>
      <c r="I1147" s="36">
        <v>41996.704861111109</v>
      </c>
      <c r="J1147" s="1" t="s">
        <v>391</v>
      </c>
      <c r="K1147" s="37">
        <f t="shared" si="34"/>
        <v>1.3888888890505768E-2</v>
      </c>
      <c r="L1147" s="38">
        <f t="shared" si="35"/>
        <v>1.3888888890505768E-2</v>
      </c>
      <c r="M1147" s="166">
        <f>NETWORKDAYS.INTL(DATE(YEAR(H1147),MONTH(I1147),DAY(H1147)),DATE(YEAR(I1147),MONTH(I1147),DAY(I1147)),1,LISTAFERIADOS!$B$2:$B$194)</f>
        <v>0</v>
      </c>
      <c r="N1147" s="170" t="str">
        <f>CONCATENATE(HOUR(Tabela132[[#This Row],[DATA INICIO]]),":",MINUTE(Tabela132[[#This Row],[DATA INICIO]]))</f>
        <v>16:35</v>
      </c>
      <c r="P1147"/>
    </row>
    <row r="1148" spans="1:16" ht="25.5" customHeight="1" x14ac:dyDescent="0.25">
      <c r="A1148" s="6" t="s">
        <v>278</v>
      </c>
      <c r="B1148" s="33" t="s">
        <v>720</v>
      </c>
      <c r="C1148" s="1" t="s">
        <v>577</v>
      </c>
      <c r="D1148" s="67" t="s">
        <v>1202</v>
      </c>
      <c r="E1148" s="66" t="str">
        <f>CONCATENATE(Tabela132[[#This Row],[TRAMITE_SETOR]],"_Atualiz")</f>
        <v>DG_Atualiz</v>
      </c>
      <c r="F1148" s="35" t="s">
        <v>905</v>
      </c>
      <c r="G1148" s="35"/>
      <c r="H1148" s="36">
        <v>41996.704861111109</v>
      </c>
      <c r="I1148" s="36">
        <v>41996.745833333334</v>
      </c>
      <c r="J1148" s="1" t="s">
        <v>56</v>
      </c>
      <c r="K1148" s="37">
        <f t="shared" si="34"/>
        <v>4.0972222224809229E-2</v>
      </c>
      <c r="L1148" s="38">
        <f t="shared" si="35"/>
        <v>4.0972222224809229E-2</v>
      </c>
      <c r="M1148" s="166">
        <f>NETWORKDAYS.INTL(DATE(YEAR(H1148),MONTH(I1148),DAY(H1148)),DATE(YEAR(I1148),MONTH(I1148),DAY(I1148)),1,LISTAFERIADOS!$B$2:$B$194)</f>
        <v>0</v>
      </c>
      <c r="N1148" s="170" t="str">
        <f>CONCATENATE(HOUR(Tabela132[[#This Row],[DATA INICIO]]),":",MINUTE(Tabela132[[#This Row],[DATA INICIO]]))</f>
        <v>16:55</v>
      </c>
      <c r="P1148"/>
    </row>
    <row r="1149" spans="1:16" ht="25.5" customHeight="1" x14ac:dyDescent="0.25">
      <c r="A1149" s="6" t="s">
        <v>278</v>
      </c>
      <c r="B1149" s="33" t="s">
        <v>720</v>
      </c>
      <c r="C1149" s="1" t="s">
        <v>577</v>
      </c>
      <c r="D1149" s="67" t="s">
        <v>1245</v>
      </c>
      <c r="E1149" s="66" t="str">
        <f>CONCATENATE(Tabela132[[#This Row],[TRAMITE_SETOR]],"_Atualiz")</f>
        <v>SMIC_Atualiz</v>
      </c>
      <c r="F1149" s="35" t="s">
        <v>891</v>
      </c>
      <c r="G1149" s="90" t="s">
        <v>1105</v>
      </c>
      <c r="H1149" s="36">
        <v>41996.745833333334</v>
      </c>
      <c r="I1149" s="36">
        <v>41996.754166666666</v>
      </c>
      <c r="J1149" s="1" t="s">
        <v>718</v>
      </c>
      <c r="K1149" s="37">
        <f t="shared" si="34"/>
        <v>8.333333331393078E-3</v>
      </c>
      <c r="L1149" s="38">
        <f t="shared" si="35"/>
        <v>8.333333331393078E-3</v>
      </c>
      <c r="M1149" s="166">
        <f>NETWORKDAYS.INTL(DATE(YEAR(H1149),MONTH(I1149),DAY(H1149)),DATE(YEAR(I1149),MONTH(I1149),DAY(I1149)),1,LISTAFERIADOS!$B$2:$B$194)</f>
        <v>0</v>
      </c>
      <c r="N1149" s="170" t="str">
        <f>CONCATENATE(HOUR(Tabela132[[#This Row],[DATA INICIO]]),":",MINUTE(Tabela132[[#This Row],[DATA INICIO]]))</f>
        <v>17:54</v>
      </c>
      <c r="P1149"/>
    </row>
    <row r="1150" spans="1:16" ht="25.5" customHeight="1" x14ac:dyDescent="0.25">
      <c r="A1150" s="6" t="s">
        <v>278</v>
      </c>
      <c r="B1150" s="33" t="s">
        <v>720</v>
      </c>
      <c r="C1150" s="1" t="s">
        <v>577</v>
      </c>
      <c r="D1150" s="67" t="s">
        <v>1262</v>
      </c>
      <c r="E1150" s="66" t="str">
        <f>CONCATENATE(Tabela132[[#This Row],[TRAMITE_SETOR]],"_Atualiz")</f>
        <v>GABDG_Atualiz</v>
      </c>
      <c r="F1150" s="35" t="s">
        <v>947</v>
      </c>
      <c r="G1150" s="35"/>
      <c r="H1150" s="36">
        <v>41996.754166666666</v>
      </c>
      <c r="I1150" s="36">
        <v>41996.775000000001</v>
      </c>
      <c r="J1150" s="1" t="s">
        <v>719</v>
      </c>
      <c r="K1150" s="37">
        <f t="shared" si="34"/>
        <v>2.0833333335758653E-2</v>
      </c>
      <c r="L1150" s="38">
        <f t="shared" si="35"/>
        <v>2.0833333335758653E-2</v>
      </c>
      <c r="M1150" s="166">
        <f>NETWORKDAYS.INTL(DATE(YEAR(H1150),MONTH(I1150),DAY(H1150)),DATE(YEAR(I1150),MONTH(I1150),DAY(I1150)),1,LISTAFERIADOS!$B$2:$B$194)</f>
        <v>0</v>
      </c>
      <c r="N1150" s="170" t="str">
        <f>CONCATENATE(HOUR(Tabela132[[#This Row],[DATA INICIO]]),":",MINUTE(Tabela132[[#This Row],[DATA INICIO]]))</f>
        <v>18:6</v>
      </c>
      <c r="P1150"/>
    </row>
    <row r="1151" spans="1:16" ht="25.5" customHeight="1" x14ac:dyDescent="0.25">
      <c r="A1151" s="6" t="s">
        <v>278</v>
      </c>
      <c r="B1151" s="33" t="s">
        <v>720</v>
      </c>
      <c r="C1151" s="1" t="s">
        <v>577</v>
      </c>
      <c r="D1151" s="67" t="s">
        <v>1212</v>
      </c>
      <c r="E1151" s="66" t="str">
        <f>CONCATENATE(Tabela132[[#This Row],[TRAMITE_SETOR]],"_Atualiz")</f>
        <v>CPL_Atualiz</v>
      </c>
      <c r="F1151" s="35" t="s">
        <v>914</v>
      </c>
      <c r="G1151" s="35"/>
      <c r="H1151" s="36">
        <v>41996.775000000001</v>
      </c>
      <c r="I1151" s="36">
        <v>41999.490277777775</v>
      </c>
      <c r="J1151" s="1" t="s">
        <v>601</v>
      </c>
      <c r="K1151" s="37">
        <f t="shared" si="34"/>
        <v>2.7152777777737356</v>
      </c>
      <c r="L1151" s="38">
        <f t="shared" si="35"/>
        <v>2.7152777777737356</v>
      </c>
      <c r="M1151" s="166">
        <f>NETWORKDAYS.INTL(DATE(YEAR(H1151),MONTH(I1151),DAY(H1151)),DATE(YEAR(I1151),MONTH(I1151),DAY(I1151)),1,LISTAFERIADOS!$B$2:$B$194)</f>
        <v>0</v>
      </c>
      <c r="N1151" s="170" t="str">
        <f>CONCATENATE(HOUR(Tabela132[[#This Row],[DATA INICIO]]),":",MINUTE(Tabela132[[#This Row],[DATA INICIO]]))</f>
        <v>18:36</v>
      </c>
      <c r="P1151"/>
    </row>
    <row r="1152" spans="1:16" ht="25.5" customHeight="1" x14ac:dyDescent="0.25">
      <c r="A1152" s="48" t="s">
        <v>6</v>
      </c>
      <c r="B1152" s="33" t="s">
        <v>755</v>
      </c>
      <c r="C1152" s="2" t="s">
        <v>270</v>
      </c>
      <c r="D1152" s="68" t="s">
        <v>1263</v>
      </c>
      <c r="E1152" s="66" t="str">
        <f>CONCATENATE(Tabela132[[#This Row],[TRAMITE_SETOR]],"_Atualiz")</f>
        <v>ST_Atualiz</v>
      </c>
      <c r="F1152" s="35" t="s">
        <v>896</v>
      </c>
      <c r="G1152" s="90" t="s">
        <v>1105</v>
      </c>
      <c r="H1152" s="3">
        <v>42299.77847222222</v>
      </c>
      <c r="I1152" s="3">
        <v>42311.77847222222</v>
      </c>
      <c r="J1152" s="4" t="s">
        <v>7</v>
      </c>
      <c r="K1152" s="37">
        <f t="shared" si="34"/>
        <v>12</v>
      </c>
      <c r="L1152" s="38">
        <f t="shared" si="35"/>
        <v>12</v>
      </c>
      <c r="M1152" s="166">
        <f>NETWORKDAYS.INTL(DATE(YEAR(H1152),MONTH(I1152),DAY(H1152)),DATE(YEAR(I1152),MONTH(I1152),DAY(I1152)),1,LISTAFERIADOS!$B$2:$B$194)</f>
        <v>-14</v>
      </c>
      <c r="N1152" s="170" t="str">
        <f>CONCATENATE(HOUR(Tabela132[[#This Row],[DATA INICIO]]),":",MINUTE(Tabela132[[#This Row],[DATA INICIO]]))</f>
        <v>18:41</v>
      </c>
      <c r="P1152"/>
    </row>
    <row r="1153" spans="1:16" ht="25.5" customHeight="1" x14ac:dyDescent="0.25">
      <c r="A1153" s="48" t="s">
        <v>6</v>
      </c>
      <c r="B1153" s="33" t="s">
        <v>755</v>
      </c>
      <c r="C1153" s="2" t="s">
        <v>270</v>
      </c>
      <c r="D1153" s="68" t="s">
        <v>1204</v>
      </c>
      <c r="E1153" s="66" t="str">
        <f>CONCATENATE(Tabela132[[#This Row],[TRAMITE_SETOR]],"_Atualiz")</f>
        <v>CIP_Atualiz</v>
      </c>
      <c r="F1153" s="35" t="s">
        <v>884</v>
      </c>
      <c r="G1153" s="90" t="s">
        <v>1105</v>
      </c>
      <c r="H1153" s="3">
        <v>42311.77847222222</v>
      </c>
      <c r="I1153" s="3">
        <v>42312.719444444447</v>
      </c>
      <c r="J1153" s="4" t="s">
        <v>329</v>
      </c>
      <c r="K1153" s="37">
        <f t="shared" si="34"/>
        <v>0.94097222222626442</v>
      </c>
      <c r="L1153" s="38">
        <f t="shared" si="35"/>
        <v>0.94097222222626442</v>
      </c>
      <c r="M1153" s="166">
        <f>NETWORKDAYS.INTL(DATE(YEAR(H1153),MONTH(I1153),DAY(H1153)),DATE(YEAR(I1153),MONTH(I1153),DAY(I1153)),1,LISTAFERIADOS!$B$2:$B$194)</f>
        <v>2</v>
      </c>
      <c r="N1153" s="170" t="str">
        <f>CONCATENATE(HOUR(Tabela132[[#This Row],[DATA INICIO]]),":",MINUTE(Tabela132[[#This Row],[DATA INICIO]]))</f>
        <v>18:41</v>
      </c>
      <c r="P1153"/>
    </row>
    <row r="1154" spans="1:16" ht="25.5" customHeight="1" x14ac:dyDescent="0.25">
      <c r="A1154" s="48" t="s">
        <v>6</v>
      </c>
      <c r="B1154" s="33" t="s">
        <v>755</v>
      </c>
      <c r="C1154" s="2" t="s">
        <v>270</v>
      </c>
      <c r="D1154" s="68" t="s">
        <v>1205</v>
      </c>
      <c r="E1154" s="66" t="str">
        <f>CONCATENATE(Tabela132[[#This Row],[TRAMITE_SETOR]],"_Atualiz")</f>
        <v>SECADM_Atualiz</v>
      </c>
      <c r="F1154" s="35" t="s">
        <v>907</v>
      </c>
      <c r="G1154" s="35"/>
      <c r="H1154" s="3">
        <v>42312.719444444447</v>
      </c>
      <c r="I1154" s="3">
        <v>42325.643750000003</v>
      </c>
      <c r="J1154" s="4" t="s">
        <v>721</v>
      </c>
      <c r="K1154" s="37">
        <f t="shared" si="34"/>
        <v>12.924305555556202</v>
      </c>
      <c r="L1154" s="38">
        <f t="shared" si="35"/>
        <v>12.924305555556202</v>
      </c>
      <c r="M1154" s="166">
        <f>NETWORKDAYS.INTL(DATE(YEAR(H1154),MONTH(I1154),DAY(H1154)),DATE(YEAR(I1154),MONTH(I1154),DAY(I1154)),1,LISTAFERIADOS!$B$2:$B$194)</f>
        <v>10</v>
      </c>
      <c r="N1154" s="170" t="str">
        <f>CONCATENATE(HOUR(Tabela132[[#This Row],[DATA INICIO]]),":",MINUTE(Tabela132[[#This Row],[DATA INICIO]]))</f>
        <v>17:16</v>
      </c>
      <c r="P1154"/>
    </row>
    <row r="1155" spans="1:16" ht="25.5" customHeight="1" x14ac:dyDescent="0.25">
      <c r="A1155" s="48" t="s">
        <v>6</v>
      </c>
      <c r="B1155" s="33" t="s">
        <v>755</v>
      </c>
      <c r="C1155" s="2" t="s">
        <v>270</v>
      </c>
      <c r="D1155" s="68" t="s">
        <v>1209</v>
      </c>
      <c r="E1155" s="66" t="str">
        <f>CONCATENATE(Tabela132[[#This Row],[TRAMITE_SETOR]],"_Atualiz")</f>
        <v>CLC_Atualiz</v>
      </c>
      <c r="F1155" s="35" t="s">
        <v>911</v>
      </c>
      <c r="G1155" s="35"/>
      <c r="H1155" s="3">
        <v>42325.643750000003</v>
      </c>
      <c r="I1155" s="3">
        <v>42326.808333333334</v>
      </c>
      <c r="J1155" s="4" t="s">
        <v>722</v>
      </c>
      <c r="K1155" s="37">
        <f t="shared" ref="K1155:K1218" si="36">IF(OR(H1155="-",I1155="-"),0,I1155-H1155)</f>
        <v>1.1645833333313931</v>
      </c>
      <c r="L1155" s="38">
        <f t="shared" ref="L1155:L1218" si="37">K1155</f>
        <v>1.1645833333313931</v>
      </c>
      <c r="M1155" s="166">
        <f>NETWORKDAYS.INTL(DATE(YEAR(H1155),MONTH(I1155),DAY(H1155)),DATE(YEAR(I1155),MONTH(I1155),DAY(I1155)),1,LISTAFERIADOS!$B$2:$B$194)</f>
        <v>2</v>
      </c>
      <c r="N1155" s="170" t="str">
        <f>CONCATENATE(HOUR(Tabela132[[#This Row],[DATA INICIO]]),":",MINUTE(Tabela132[[#This Row],[DATA INICIO]]))</f>
        <v>15:27</v>
      </c>
      <c r="P1155"/>
    </row>
    <row r="1156" spans="1:16" ht="25.5" customHeight="1" x14ac:dyDescent="0.25">
      <c r="A1156" s="48" t="s">
        <v>6</v>
      </c>
      <c r="B1156" s="33" t="s">
        <v>755</v>
      </c>
      <c r="C1156" s="2" t="s">
        <v>270</v>
      </c>
      <c r="D1156" s="68" t="s">
        <v>1263</v>
      </c>
      <c r="E1156" s="66" t="str">
        <f>CONCATENATE(Tabela132[[#This Row],[TRAMITE_SETOR]],"_Atualiz")</f>
        <v>ST_Atualiz</v>
      </c>
      <c r="F1156" s="35" t="s">
        <v>896</v>
      </c>
      <c r="G1156" s="90" t="s">
        <v>1105</v>
      </c>
      <c r="H1156" s="3">
        <v>42326.808333333334</v>
      </c>
      <c r="I1156" s="3">
        <v>42327.7</v>
      </c>
      <c r="J1156" s="4" t="s">
        <v>723</v>
      </c>
      <c r="K1156" s="37">
        <f t="shared" si="36"/>
        <v>0.89166666666278616</v>
      </c>
      <c r="L1156" s="38">
        <f t="shared" si="37"/>
        <v>0.89166666666278616</v>
      </c>
      <c r="M1156" s="166">
        <f>NETWORKDAYS.INTL(DATE(YEAR(H1156),MONTH(I1156),DAY(H1156)),DATE(YEAR(I1156),MONTH(I1156),DAY(I1156)),1,LISTAFERIADOS!$B$2:$B$194)</f>
        <v>2</v>
      </c>
      <c r="N1156" s="170" t="str">
        <f>CONCATENATE(HOUR(Tabela132[[#This Row],[DATA INICIO]]),":",MINUTE(Tabela132[[#This Row],[DATA INICIO]]))</f>
        <v>19:24</v>
      </c>
      <c r="P1156"/>
    </row>
    <row r="1157" spans="1:16" ht="25.5" customHeight="1" x14ac:dyDescent="0.25">
      <c r="A1157" s="48" t="s">
        <v>6</v>
      </c>
      <c r="B1157" s="33" t="s">
        <v>755</v>
      </c>
      <c r="C1157" s="2" t="s">
        <v>270</v>
      </c>
      <c r="D1157" s="68" t="s">
        <v>1206</v>
      </c>
      <c r="E1157" s="66" t="str">
        <f>CONCATENATE(Tabela132[[#This Row],[TRAMITE_SETOR]],"_Atualiz")</f>
        <v>SPO_Atualiz</v>
      </c>
      <c r="F1157" s="35" t="s">
        <v>908</v>
      </c>
      <c r="G1157" s="35"/>
      <c r="H1157" s="3">
        <v>42327.7</v>
      </c>
      <c r="I1157" s="3">
        <v>42327.706250000003</v>
      </c>
      <c r="J1157" s="4" t="s">
        <v>724</v>
      </c>
      <c r="K1157" s="37">
        <f t="shared" si="36"/>
        <v>6.2500000058207661E-3</v>
      </c>
      <c r="L1157" s="38">
        <f t="shared" si="37"/>
        <v>6.2500000058207661E-3</v>
      </c>
      <c r="M1157" s="166">
        <f>NETWORKDAYS.INTL(DATE(YEAR(H1157),MONTH(I1157),DAY(H1157)),DATE(YEAR(I1157),MONTH(I1157),DAY(I1157)),1,LISTAFERIADOS!$B$2:$B$194)</f>
        <v>1</v>
      </c>
      <c r="N1157" s="170" t="str">
        <f>CONCATENATE(HOUR(Tabela132[[#This Row],[DATA INICIO]]),":",MINUTE(Tabela132[[#This Row],[DATA INICIO]]))</f>
        <v>16:48</v>
      </c>
      <c r="P1157"/>
    </row>
    <row r="1158" spans="1:16" ht="25.5" customHeight="1" x14ac:dyDescent="0.25">
      <c r="A1158" s="48" t="s">
        <v>6</v>
      </c>
      <c r="B1158" s="33" t="s">
        <v>755</v>
      </c>
      <c r="C1158" s="2" t="s">
        <v>270</v>
      </c>
      <c r="D1158" s="68" t="s">
        <v>1263</v>
      </c>
      <c r="E1158" s="66" t="str">
        <f>CONCATENATE(Tabela132[[#This Row],[TRAMITE_SETOR]],"_Atualiz")</f>
        <v>ST_Atualiz</v>
      </c>
      <c r="F1158" s="35" t="s">
        <v>896</v>
      </c>
      <c r="G1158" s="90" t="s">
        <v>1105</v>
      </c>
      <c r="H1158" s="3">
        <v>42327.706250000003</v>
      </c>
      <c r="I1158" s="3">
        <v>42327.720833333333</v>
      </c>
      <c r="J1158" s="4" t="s">
        <v>725</v>
      </c>
      <c r="K1158" s="37">
        <f t="shared" si="36"/>
        <v>1.4583333329937886E-2</v>
      </c>
      <c r="L1158" s="38">
        <f t="shared" si="37"/>
        <v>1.4583333329937886E-2</v>
      </c>
      <c r="M1158" s="166">
        <f>NETWORKDAYS.INTL(DATE(YEAR(H1158),MONTH(I1158),DAY(H1158)),DATE(YEAR(I1158),MONTH(I1158),DAY(I1158)),1,LISTAFERIADOS!$B$2:$B$194)</f>
        <v>1</v>
      </c>
      <c r="N1158" s="170" t="str">
        <f>CONCATENATE(HOUR(Tabela132[[#This Row],[DATA INICIO]]),":",MINUTE(Tabela132[[#This Row],[DATA INICIO]]))</f>
        <v>16:57</v>
      </c>
      <c r="P1158"/>
    </row>
    <row r="1159" spans="1:16" ht="25.5" customHeight="1" x14ac:dyDescent="0.25">
      <c r="A1159" s="48" t="s">
        <v>6</v>
      </c>
      <c r="B1159" s="33" t="s">
        <v>755</v>
      </c>
      <c r="C1159" s="2" t="s">
        <v>270</v>
      </c>
      <c r="D1159" s="68" t="s">
        <v>1206</v>
      </c>
      <c r="E1159" s="66" t="str">
        <f>CONCATENATE(Tabela132[[#This Row],[TRAMITE_SETOR]],"_Atualiz")</f>
        <v>SPO_Atualiz</v>
      </c>
      <c r="F1159" s="35" t="s">
        <v>908</v>
      </c>
      <c r="G1159" s="35"/>
      <c r="H1159" s="3">
        <v>42327.720833333333</v>
      </c>
      <c r="I1159" s="3">
        <v>42327.838194444441</v>
      </c>
      <c r="J1159" s="4" t="s">
        <v>726</v>
      </c>
      <c r="K1159" s="37">
        <f t="shared" si="36"/>
        <v>0.11736111110803904</v>
      </c>
      <c r="L1159" s="38">
        <f t="shared" si="37"/>
        <v>0.11736111110803904</v>
      </c>
      <c r="M1159" s="166">
        <f>NETWORKDAYS.INTL(DATE(YEAR(H1159),MONTH(I1159),DAY(H1159)),DATE(YEAR(I1159),MONTH(I1159),DAY(I1159)),1,LISTAFERIADOS!$B$2:$B$194)</f>
        <v>1</v>
      </c>
      <c r="N1159" s="170" t="str">
        <f>CONCATENATE(HOUR(Tabela132[[#This Row],[DATA INICIO]]),":",MINUTE(Tabela132[[#This Row],[DATA INICIO]]))</f>
        <v>17:18</v>
      </c>
      <c r="P1159"/>
    </row>
    <row r="1160" spans="1:16" ht="25.5" customHeight="1" x14ac:dyDescent="0.25">
      <c r="A1160" s="48" t="s">
        <v>6</v>
      </c>
      <c r="B1160" s="33" t="s">
        <v>755</v>
      </c>
      <c r="C1160" s="2" t="s">
        <v>270</v>
      </c>
      <c r="D1160" s="68" t="s">
        <v>1207</v>
      </c>
      <c r="E1160" s="66" t="str">
        <f>CONCATENATE(Tabela132[[#This Row],[TRAMITE_SETOR]],"_Atualiz")</f>
        <v>CO_Atualiz</v>
      </c>
      <c r="F1160" s="35" t="s">
        <v>909</v>
      </c>
      <c r="G1160" s="35"/>
      <c r="H1160" s="3">
        <v>42327.838194444441</v>
      </c>
      <c r="I1160" s="3">
        <v>42328.665277777778</v>
      </c>
      <c r="J1160" s="4" t="s">
        <v>19</v>
      </c>
      <c r="K1160" s="37">
        <f t="shared" si="36"/>
        <v>0.82708333333721384</v>
      </c>
      <c r="L1160" s="38">
        <f t="shared" si="37"/>
        <v>0.82708333333721384</v>
      </c>
      <c r="M1160" s="166">
        <f>NETWORKDAYS.INTL(DATE(YEAR(H1160),MONTH(I1160),DAY(H1160)),DATE(YEAR(I1160),MONTH(I1160),DAY(I1160)),1,LISTAFERIADOS!$B$2:$B$194)</f>
        <v>2</v>
      </c>
      <c r="N1160" s="170" t="str">
        <f>CONCATENATE(HOUR(Tabela132[[#This Row],[DATA INICIO]]),":",MINUTE(Tabela132[[#This Row],[DATA INICIO]]))</f>
        <v>20:7</v>
      </c>
      <c r="P1160"/>
    </row>
    <row r="1161" spans="1:16" ht="25.5" customHeight="1" x14ac:dyDescent="0.25">
      <c r="A1161" s="48" t="s">
        <v>6</v>
      </c>
      <c r="B1161" s="33" t="s">
        <v>755</v>
      </c>
      <c r="C1161" s="2" t="s">
        <v>270</v>
      </c>
      <c r="D1161" s="68" t="s">
        <v>1208</v>
      </c>
      <c r="E1161" s="66" t="str">
        <f>CONCATENATE(Tabela132[[#This Row],[TRAMITE_SETOR]],"_Atualiz")</f>
        <v>SECOFC_Atualiz</v>
      </c>
      <c r="F1161" s="35" t="s">
        <v>910</v>
      </c>
      <c r="G1161" s="35"/>
      <c r="H1161" s="3">
        <v>42328.665277777778</v>
      </c>
      <c r="I1161" s="3">
        <v>42328.720833333333</v>
      </c>
      <c r="J1161" s="4" t="s">
        <v>20</v>
      </c>
      <c r="K1161" s="37">
        <f t="shared" si="36"/>
        <v>5.5555555554747116E-2</v>
      </c>
      <c r="L1161" s="38">
        <f t="shared" si="37"/>
        <v>5.5555555554747116E-2</v>
      </c>
      <c r="M1161" s="166">
        <f>NETWORKDAYS.INTL(DATE(YEAR(H1161),MONTH(I1161),DAY(H1161)),DATE(YEAR(I1161),MONTH(I1161),DAY(I1161)),1,LISTAFERIADOS!$B$2:$B$194)</f>
        <v>1</v>
      </c>
      <c r="N1161" s="170" t="str">
        <f>CONCATENATE(HOUR(Tabela132[[#This Row],[DATA INICIO]]),":",MINUTE(Tabela132[[#This Row],[DATA INICIO]]))</f>
        <v>15:58</v>
      </c>
      <c r="P1161"/>
    </row>
    <row r="1162" spans="1:16" ht="25.5" customHeight="1" x14ac:dyDescent="0.25">
      <c r="A1162" s="48" t="s">
        <v>6</v>
      </c>
      <c r="B1162" s="33" t="s">
        <v>755</v>
      </c>
      <c r="C1162" s="2" t="s">
        <v>270</v>
      </c>
      <c r="D1162" s="68" t="s">
        <v>1209</v>
      </c>
      <c r="E1162" s="66" t="str">
        <f>CONCATENATE(Tabela132[[#This Row],[TRAMITE_SETOR]],"_Atualiz")</f>
        <v>CLC_Atualiz</v>
      </c>
      <c r="F1162" s="35" t="s">
        <v>911</v>
      </c>
      <c r="G1162" s="35"/>
      <c r="H1162" s="3">
        <v>42328.720833333333</v>
      </c>
      <c r="I1162" s="3">
        <v>42331.875694444447</v>
      </c>
      <c r="J1162" s="4" t="s">
        <v>423</v>
      </c>
      <c r="K1162" s="37">
        <f t="shared" si="36"/>
        <v>3.1548611111138598</v>
      </c>
      <c r="L1162" s="38">
        <f t="shared" si="37"/>
        <v>3.1548611111138598</v>
      </c>
      <c r="M1162" s="166">
        <f>NETWORKDAYS.INTL(DATE(YEAR(H1162),MONTH(I1162),DAY(H1162)),DATE(YEAR(I1162),MONTH(I1162),DAY(I1162)),1,LISTAFERIADOS!$B$2:$B$194)</f>
        <v>2</v>
      </c>
      <c r="N1162" s="170" t="str">
        <f>CONCATENATE(HOUR(Tabela132[[#This Row],[DATA INICIO]]),":",MINUTE(Tabela132[[#This Row],[DATA INICIO]]))</f>
        <v>17:18</v>
      </c>
      <c r="P1162"/>
    </row>
    <row r="1163" spans="1:16" ht="25.5" customHeight="1" x14ac:dyDescent="0.25">
      <c r="A1163" s="48" t="s">
        <v>6</v>
      </c>
      <c r="B1163" s="33" t="s">
        <v>755</v>
      </c>
      <c r="C1163" s="2" t="s">
        <v>270</v>
      </c>
      <c r="D1163" s="68" t="s">
        <v>1205</v>
      </c>
      <c r="E1163" s="66" t="str">
        <f>CONCATENATE(Tabela132[[#This Row],[TRAMITE_SETOR]],"_Atualiz")</f>
        <v>SECADM_Atualiz</v>
      </c>
      <c r="F1163" s="35" t="s">
        <v>907</v>
      </c>
      <c r="G1163" s="35"/>
      <c r="H1163" s="3">
        <v>42331.875694444447</v>
      </c>
      <c r="I1163" s="3">
        <v>42332.785416666666</v>
      </c>
      <c r="J1163" s="4" t="s">
        <v>173</v>
      </c>
      <c r="K1163" s="37">
        <f t="shared" si="36"/>
        <v>0.90972222221898846</v>
      </c>
      <c r="L1163" s="38">
        <f t="shared" si="37"/>
        <v>0.90972222221898846</v>
      </c>
      <c r="M1163" s="166">
        <f>NETWORKDAYS.INTL(DATE(YEAR(H1163),MONTH(I1163),DAY(H1163)),DATE(YEAR(I1163),MONTH(I1163),DAY(I1163)),1,LISTAFERIADOS!$B$2:$B$194)</f>
        <v>2</v>
      </c>
      <c r="N1163" s="170" t="str">
        <f>CONCATENATE(HOUR(Tabela132[[#This Row],[DATA INICIO]]),":",MINUTE(Tabela132[[#This Row],[DATA INICIO]]))</f>
        <v>21:1</v>
      </c>
      <c r="P1163"/>
    </row>
    <row r="1164" spans="1:16" ht="25.5" customHeight="1" x14ac:dyDescent="0.25">
      <c r="A1164" s="48" t="s">
        <v>6</v>
      </c>
      <c r="B1164" s="33" t="s">
        <v>755</v>
      </c>
      <c r="C1164" s="2" t="s">
        <v>270</v>
      </c>
      <c r="D1164" s="68" t="s">
        <v>1226</v>
      </c>
      <c r="E1164" s="66" t="str">
        <f>CONCATENATE(Tabela132[[#This Row],[TRAMITE_SETOR]],"_Atualiz")</f>
        <v>CIP_Atualiz</v>
      </c>
      <c r="F1164" s="35" t="s">
        <v>884</v>
      </c>
      <c r="G1164" s="90" t="s">
        <v>1105</v>
      </c>
      <c r="H1164" s="3">
        <v>42332.785416666666</v>
      </c>
      <c r="I1164" s="3">
        <v>42333.55972222222</v>
      </c>
      <c r="J1164" s="4" t="s">
        <v>727</v>
      </c>
      <c r="K1164" s="37">
        <f t="shared" si="36"/>
        <v>0.77430555555474712</v>
      </c>
      <c r="L1164" s="38">
        <f t="shared" si="37"/>
        <v>0.77430555555474712</v>
      </c>
      <c r="M1164" s="166">
        <f>NETWORKDAYS.INTL(DATE(YEAR(H1164),MONTH(I1164),DAY(H1164)),DATE(YEAR(I1164),MONTH(I1164),DAY(I1164)),1,LISTAFERIADOS!$B$2:$B$194)</f>
        <v>2</v>
      </c>
      <c r="N1164" s="170" t="str">
        <f>CONCATENATE(HOUR(Tabela132[[#This Row],[DATA INICIO]]),":",MINUTE(Tabela132[[#This Row],[DATA INICIO]]))</f>
        <v>18:51</v>
      </c>
      <c r="P1164"/>
    </row>
    <row r="1165" spans="1:16" ht="25.5" customHeight="1" x14ac:dyDescent="0.25">
      <c r="A1165" s="48" t="s">
        <v>6</v>
      </c>
      <c r="B1165" s="33" t="s">
        <v>755</v>
      </c>
      <c r="C1165" s="2" t="s">
        <v>270</v>
      </c>
      <c r="D1165" s="68" t="s">
        <v>1264</v>
      </c>
      <c r="E1165" s="66" t="str">
        <f>CONCATENATE(Tabela132[[#This Row],[TRAMITE_SETOR]],"_Atualiz")</f>
        <v>ST_Atualiz</v>
      </c>
      <c r="F1165" s="35" t="s">
        <v>896</v>
      </c>
      <c r="G1165" s="90" t="s">
        <v>1105</v>
      </c>
      <c r="H1165" s="3">
        <v>42333.55972222222</v>
      </c>
      <c r="I1165" s="3">
        <v>42333.70416666667</v>
      </c>
      <c r="J1165" s="4" t="s">
        <v>728</v>
      </c>
      <c r="K1165" s="37">
        <f t="shared" si="36"/>
        <v>0.14444444444961846</v>
      </c>
      <c r="L1165" s="38">
        <f t="shared" si="37"/>
        <v>0.14444444444961846</v>
      </c>
      <c r="M1165" s="166">
        <f>NETWORKDAYS.INTL(DATE(YEAR(H1165),MONTH(I1165),DAY(H1165)),DATE(YEAR(I1165),MONTH(I1165),DAY(I1165)),1,LISTAFERIADOS!$B$2:$B$194)</f>
        <v>1</v>
      </c>
      <c r="N1165" s="170" t="str">
        <f>CONCATENATE(HOUR(Tabela132[[#This Row],[DATA INICIO]]),":",MINUTE(Tabela132[[#This Row],[DATA INICIO]]))</f>
        <v>13:26</v>
      </c>
      <c r="P1165"/>
    </row>
    <row r="1166" spans="1:16" ht="25.5" customHeight="1" x14ac:dyDescent="0.25">
      <c r="A1166" s="48" t="s">
        <v>6</v>
      </c>
      <c r="B1166" s="33" t="s">
        <v>755</v>
      </c>
      <c r="C1166" s="2" t="s">
        <v>270</v>
      </c>
      <c r="D1166" s="68" t="s">
        <v>1226</v>
      </c>
      <c r="E1166" s="66" t="str">
        <f>CONCATENATE(Tabela132[[#This Row],[TRAMITE_SETOR]],"_Atualiz")</f>
        <v>CIP_Atualiz</v>
      </c>
      <c r="F1166" s="35" t="s">
        <v>884</v>
      </c>
      <c r="G1166" s="90" t="s">
        <v>1105</v>
      </c>
      <c r="H1166" s="3">
        <v>42333.70416666667</v>
      </c>
      <c r="I1166" s="3">
        <v>42333.751388888886</v>
      </c>
      <c r="J1166" s="4" t="s">
        <v>729</v>
      </c>
      <c r="K1166" s="37">
        <f t="shared" si="36"/>
        <v>4.722222221607808E-2</v>
      </c>
      <c r="L1166" s="38">
        <f t="shared" si="37"/>
        <v>4.722222221607808E-2</v>
      </c>
      <c r="M1166" s="166">
        <f>NETWORKDAYS.INTL(DATE(YEAR(H1166),MONTH(I1166),DAY(H1166)),DATE(YEAR(I1166),MONTH(I1166),DAY(I1166)),1,LISTAFERIADOS!$B$2:$B$194)</f>
        <v>1</v>
      </c>
      <c r="N1166" s="170" t="str">
        <f>CONCATENATE(HOUR(Tabela132[[#This Row],[DATA INICIO]]),":",MINUTE(Tabela132[[#This Row],[DATA INICIO]]))</f>
        <v>16:54</v>
      </c>
      <c r="P1166"/>
    </row>
    <row r="1167" spans="1:16" ht="25.5" customHeight="1" x14ac:dyDescent="0.25">
      <c r="A1167" s="48" t="s">
        <v>6</v>
      </c>
      <c r="B1167" s="33" t="s">
        <v>755</v>
      </c>
      <c r="C1167" s="2" t="s">
        <v>270</v>
      </c>
      <c r="D1167" s="68" t="s">
        <v>1205</v>
      </c>
      <c r="E1167" s="66" t="str">
        <f>CONCATENATE(Tabela132[[#This Row],[TRAMITE_SETOR]],"_Atualiz")</f>
        <v>SECADM_Atualiz</v>
      </c>
      <c r="F1167" s="35" t="s">
        <v>907</v>
      </c>
      <c r="G1167" s="35"/>
      <c r="H1167" s="3">
        <v>42333.751388888886</v>
      </c>
      <c r="I1167" s="3">
        <v>42334.840277777781</v>
      </c>
      <c r="J1167" s="4" t="s">
        <v>730</v>
      </c>
      <c r="K1167" s="37">
        <f t="shared" si="36"/>
        <v>1.0888888888948713</v>
      </c>
      <c r="L1167" s="38">
        <f t="shared" si="37"/>
        <v>1.0888888888948713</v>
      </c>
      <c r="M1167" s="166">
        <f>NETWORKDAYS.INTL(DATE(YEAR(H1167),MONTH(I1167),DAY(H1167)),DATE(YEAR(I1167),MONTH(I1167),DAY(I1167)),1,LISTAFERIADOS!$B$2:$B$194)</f>
        <v>2</v>
      </c>
      <c r="N1167" s="170" t="str">
        <f>CONCATENATE(HOUR(Tabela132[[#This Row],[DATA INICIO]]),":",MINUTE(Tabela132[[#This Row],[DATA INICIO]]))</f>
        <v>18:2</v>
      </c>
      <c r="P1167"/>
    </row>
    <row r="1168" spans="1:16" ht="25.5" customHeight="1" x14ac:dyDescent="0.25">
      <c r="A1168" s="48" t="s">
        <v>6</v>
      </c>
      <c r="B1168" s="33" t="s">
        <v>755</v>
      </c>
      <c r="C1168" s="2" t="s">
        <v>270</v>
      </c>
      <c r="D1168" s="68" t="s">
        <v>1209</v>
      </c>
      <c r="E1168" s="66" t="str">
        <f>CONCATENATE(Tabela132[[#This Row],[TRAMITE_SETOR]],"_Atualiz")</f>
        <v>CLC_Atualiz</v>
      </c>
      <c r="F1168" s="35" t="s">
        <v>911</v>
      </c>
      <c r="G1168" s="35"/>
      <c r="H1168" s="3">
        <v>42334.840277777781</v>
      </c>
      <c r="I1168" s="3">
        <v>42335.649305555555</v>
      </c>
      <c r="J1168" s="4" t="s">
        <v>731</v>
      </c>
      <c r="K1168" s="37">
        <f t="shared" si="36"/>
        <v>0.80902777777373558</v>
      </c>
      <c r="L1168" s="38">
        <f t="shared" si="37"/>
        <v>0.80902777777373558</v>
      </c>
      <c r="M1168" s="166">
        <f>NETWORKDAYS.INTL(DATE(YEAR(H1168),MONTH(I1168),DAY(H1168)),DATE(YEAR(I1168),MONTH(I1168),DAY(I1168)),1,LISTAFERIADOS!$B$2:$B$194)</f>
        <v>2</v>
      </c>
      <c r="N1168" s="170" t="str">
        <f>CONCATENATE(HOUR(Tabela132[[#This Row],[DATA INICIO]]),":",MINUTE(Tabela132[[#This Row],[DATA INICIO]]))</f>
        <v>20:10</v>
      </c>
      <c r="P1168"/>
    </row>
    <row r="1169" spans="1:16" ht="25.5" customHeight="1" x14ac:dyDescent="0.25">
      <c r="A1169" s="48" t="s">
        <v>6</v>
      </c>
      <c r="B1169" s="33" t="s">
        <v>755</v>
      </c>
      <c r="C1169" s="2" t="s">
        <v>270</v>
      </c>
      <c r="D1169" s="68" t="s">
        <v>1210</v>
      </c>
      <c r="E1169" s="66" t="str">
        <f>CONCATENATE(Tabela132[[#This Row],[TRAMITE_SETOR]],"_Atualiz")</f>
        <v>SC_Atualiz</v>
      </c>
      <c r="F1169" s="35" t="s">
        <v>912</v>
      </c>
      <c r="G1169" s="35"/>
      <c r="H1169" s="3">
        <v>42335.649305555555</v>
      </c>
      <c r="I1169" s="3">
        <v>42340.788888888892</v>
      </c>
      <c r="J1169" s="4" t="s">
        <v>166</v>
      </c>
      <c r="K1169" s="37">
        <f t="shared" si="36"/>
        <v>5.1395833333372138</v>
      </c>
      <c r="L1169" s="38">
        <f t="shared" si="37"/>
        <v>5.1395833333372138</v>
      </c>
      <c r="M1169" s="166">
        <f>NETWORKDAYS.INTL(DATE(YEAR(H1169),MONTH(I1169),DAY(H1169)),DATE(YEAR(I1169),MONTH(I1169),DAY(I1169)),1,LISTAFERIADOS!$B$2:$B$194)</f>
        <v>-12</v>
      </c>
      <c r="N1169" s="170" t="str">
        <f>CONCATENATE(HOUR(Tabela132[[#This Row],[DATA INICIO]]),":",MINUTE(Tabela132[[#This Row],[DATA INICIO]]))</f>
        <v>15:35</v>
      </c>
      <c r="P1169"/>
    </row>
    <row r="1170" spans="1:16" ht="25.5" customHeight="1" x14ac:dyDescent="0.25">
      <c r="A1170" s="48" t="s">
        <v>6</v>
      </c>
      <c r="B1170" s="33" t="s">
        <v>755</v>
      </c>
      <c r="C1170" s="2" t="s">
        <v>270</v>
      </c>
      <c r="D1170" s="68" t="s">
        <v>1206</v>
      </c>
      <c r="E1170" s="66" t="str">
        <f>CONCATENATE(Tabela132[[#This Row],[TRAMITE_SETOR]],"_Atualiz")</f>
        <v>SPO_Atualiz</v>
      </c>
      <c r="F1170" s="35" t="s">
        <v>908</v>
      </c>
      <c r="G1170" s="35"/>
      <c r="H1170" s="3">
        <v>42340.788888888892</v>
      </c>
      <c r="I1170" s="3">
        <v>42340.808333333334</v>
      </c>
      <c r="J1170" s="4" t="s">
        <v>457</v>
      </c>
      <c r="K1170" s="37">
        <f t="shared" si="36"/>
        <v>1.9444444442342501E-2</v>
      </c>
      <c r="L1170" s="38">
        <f t="shared" si="37"/>
        <v>1.9444444442342501E-2</v>
      </c>
      <c r="M1170" s="166">
        <f>NETWORKDAYS.INTL(DATE(YEAR(H1170),MONTH(I1170),DAY(H1170)),DATE(YEAR(I1170),MONTH(I1170),DAY(I1170)),1,LISTAFERIADOS!$B$2:$B$194)</f>
        <v>1</v>
      </c>
      <c r="N1170" s="170" t="str">
        <f>CONCATENATE(HOUR(Tabela132[[#This Row],[DATA INICIO]]),":",MINUTE(Tabela132[[#This Row],[DATA INICIO]]))</f>
        <v>18:56</v>
      </c>
      <c r="P1170"/>
    </row>
    <row r="1171" spans="1:16" ht="25.5" customHeight="1" x14ac:dyDescent="0.25">
      <c r="A1171" s="48" t="s">
        <v>6</v>
      </c>
      <c r="B1171" s="33" t="s">
        <v>755</v>
      </c>
      <c r="C1171" s="2" t="s">
        <v>270</v>
      </c>
      <c r="D1171" s="68" t="s">
        <v>1210</v>
      </c>
      <c r="E1171" s="66" t="str">
        <f>CONCATENATE(Tabela132[[#This Row],[TRAMITE_SETOR]],"_Atualiz")</f>
        <v>SC_Atualiz</v>
      </c>
      <c r="F1171" s="35" t="s">
        <v>912</v>
      </c>
      <c r="G1171" s="35"/>
      <c r="H1171" s="3">
        <v>42340.808333333334</v>
      </c>
      <c r="I1171" s="3">
        <v>42341.611805555556</v>
      </c>
      <c r="J1171" s="4" t="s">
        <v>732</v>
      </c>
      <c r="K1171" s="37">
        <f t="shared" si="36"/>
        <v>0.80347222222189885</v>
      </c>
      <c r="L1171" s="38">
        <f t="shared" si="37"/>
        <v>0.80347222222189885</v>
      </c>
      <c r="M1171" s="166">
        <f>NETWORKDAYS.INTL(DATE(YEAR(H1171),MONTH(I1171),DAY(H1171)),DATE(YEAR(I1171),MONTH(I1171),DAY(I1171)),1,LISTAFERIADOS!$B$2:$B$194)</f>
        <v>2</v>
      </c>
      <c r="N1171" s="170" t="str">
        <f>CONCATENATE(HOUR(Tabela132[[#This Row],[DATA INICIO]]),":",MINUTE(Tabela132[[#This Row],[DATA INICIO]]))</f>
        <v>19:24</v>
      </c>
      <c r="P1171"/>
    </row>
    <row r="1172" spans="1:16" ht="25.5" customHeight="1" x14ac:dyDescent="0.25">
      <c r="A1172" s="48" t="s">
        <v>6</v>
      </c>
      <c r="B1172" s="33" t="s">
        <v>755</v>
      </c>
      <c r="C1172" s="2" t="s">
        <v>270</v>
      </c>
      <c r="D1172" s="68" t="s">
        <v>1209</v>
      </c>
      <c r="E1172" s="66" t="str">
        <f>CONCATENATE(Tabela132[[#This Row],[TRAMITE_SETOR]],"_Atualiz")</f>
        <v>CLC_Atualiz</v>
      </c>
      <c r="F1172" s="35" t="s">
        <v>911</v>
      </c>
      <c r="G1172" s="35"/>
      <c r="H1172" s="3">
        <v>42341.611805555556</v>
      </c>
      <c r="I1172" s="3">
        <v>42341.668055555558</v>
      </c>
      <c r="J1172" s="4" t="s">
        <v>733</v>
      </c>
      <c r="K1172" s="37">
        <f t="shared" si="36"/>
        <v>5.6250000001455192E-2</v>
      </c>
      <c r="L1172" s="38">
        <f t="shared" si="37"/>
        <v>5.6250000001455192E-2</v>
      </c>
      <c r="M1172" s="166">
        <f>NETWORKDAYS.INTL(DATE(YEAR(H1172),MONTH(I1172),DAY(H1172)),DATE(YEAR(I1172),MONTH(I1172),DAY(I1172)),1,LISTAFERIADOS!$B$2:$B$194)</f>
        <v>1</v>
      </c>
      <c r="N1172" s="170" t="str">
        <f>CONCATENATE(HOUR(Tabela132[[#This Row],[DATA INICIO]]),":",MINUTE(Tabela132[[#This Row],[DATA INICIO]]))</f>
        <v>14:41</v>
      </c>
      <c r="P1172"/>
    </row>
    <row r="1173" spans="1:16" ht="25.5" customHeight="1" x14ac:dyDescent="0.25">
      <c r="A1173" s="48" t="s">
        <v>6</v>
      </c>
      <c r="B1173" s="33" t="s">
        <v>755</v>
      </c>
      <c r="C1173" s="2" t="s">
        <v>270</v>
      </c>
      <c r="D1173" s="68" t="s">
        <v>1205</v>
      </c>
      <c r="E1173" s="66" t="str">
        <f>CONCATENATE(Tabela132[[#This Row],[TRAMITE_SETOR]],"_Atualiz")</f>
        <v>SECADM_Atualiz</v>
      </c>
      <c r="F1173" s="35" t="s">
        <v>907</v>
      </c>
      <c r="G1173" s="35"/>
      <c r="H1173" s="3">
        <v>42341.668055555558</v>
      </c>
      <c r="I1173" s="3">
        <v>42341.750694444447</v>
      </c>
      <c r="J1173" s="4" t="s">
        <v>734</v>
      </c>
      <c r="K1173" s="37">
        <f t="shared" si="36"/>
        <v>8.2638888889050577E-2</v>
      </c>
      <c r="L1173" s="38">
        <f t="shared" si="37"/>
        <v>8.2638888889050577E-2</v>
      </c>
      <c r="M1173" s="166">
        <f>NETWORKDAYS.INTL(DATE(YEAR(H1173),MONTH(I1173),DAY(H1173)),DATE(YEAR(I1173),MONTH(I1173),DAY(I1173)),1,LISTAFERIADOS!$B$2:$B$194)</f>
        <v>1</v>
      </c>
      <c r="N1173" s="170" t="str">
        <f>CONCATENATE(HOUR(Tabela132[[#This Row],[DATA INICIO]]),":",MINUTE(Tabela132[[#This Row],[DATA INICIO]]))</f>
        <v>16:2</v>
      </c>
      <c r="P1173"/>
    </row>
    <row r="1174" spans="1:16" ht="25.5" customHeight="1" x14ac:dyDescent="0.25">
      <c r="A1174" s="48" t="s">
        <v>6</v>
      </c>
      <c r="B1174" s="33" t="s">
        <v>755</v>
      </c>
      <c r="C1174" s="2" t="s">
        <v>270</v>
      </c>
      <c r="D1174" s="68" t="s">
        <v>1209</v>
      </c>
      <c r="E1174" s="66" t="str">
        <f>CONCATENATE(Tabela132[[#This Row],[TRAMITE_SETOR]],"_Atualiz")</f>
        <v>CLC_Atualiz</v>
      </c>
      <c r="F1174" s="35" t="s">
        <v>911</v>
      </c>
      <c r="G1174" s="35"/>
      <c r="H1174" s="3">
        <v>42341.750694444447</v>
      </c>
      <c r="I1174" s="3">
        <v>42345.738888888889</v>
      </c>
      <c r="J1174" s="4" t="s">
        <v>735</v>
      </c>
      <c r="K1174" s="37">
        <f t="shared" si="36"/>
        <v>3.9881944444423425</v>
      </c>
      <c r="L1174" s="38">
        <f t="shared" si="37"/>
        <v>3.9881944444423425</v>
      </c>
      <c r="M1174" s="166">
        <f>NETWORKDAYS.INTL(DATE(YEAR(H1174),MONTH(I1174),DAY(H1174)),DATE(YEAR(I1174),MONTH(I1174),DAY(I1174)),1,LISTAFERIADOS!$B$2:$B$194)</f>
        <v>3</v>
      </c>
      <c r="N1174" s="170" t="str">
        <f>CONCATENATE(HOUR(Tabela132[[#This Row],[DATA INICIO]]),":",MINUTE(Tabela132[[#This Row],[DATA INICIO]]))</f>
        <v>18:1</v>
      </c>
      <c r="P1174"/>
    </row>
    <row r="1175" spans="1:16" ht="25.5" customHeight="1" x14ac:dyDescent="0.25">
      <c r="A1175" s="48" t="s">
        <v>6</v>
      </c>
      <c r="B1175" s="33" t="s">
        <v>755</v>
      </c>
      <c r="C1175" s="2" t="s">
        <v>270</v>
      </c>
      <c r="D1175" s="68" t="s">
        <v>1230</v>
      </c>
      <c r="E1175" s="66" t="str">
        <f>CONCATENATE(Tabela132[[#This Row],[TRAMITE_SETOR]],"_Atualiz")</f>
        <v>SLIC_Atualiz</v>
      </c>
      <c r="F1175" s="35" t="s">
        <v>927</v>
      </c>
      <c r="G1175" s="35"/>
      <c r="H1175" s="3">
        <v>42345.738888888889</v>
      </c>
      <c r="I1175" s="3">
        <v>42361.654166666667</v>
      </c>
      <c r="J1175" s="4" t="s">
        <v>736</v>
      </c>
      <c r="K1175" s="37">
        <f t="shared" si="36"/>
        <v>15.915277777778101</v>
      </c>
      <c r="L1175" s="38">
        <f t="shared" si="37"/>
        <v>15.915277777778101</v>
      </c>
      <c r="M1175" s="166">
        <f>NETWORKDAYS.INTL(DATE(YEAR(H1175),MONTH(I1175),DAY(H1175)),DATE(YEAR(I1175),MONTH(I1175),DAY(I1175)),1,LISTAFERIADOS!$B$2:$B$194)</f>
        <v>9</v>
      </c>
      <c r="N1175" s="170" t="str">
        <f>CONCATENATE(HOUR(Tabela132[[#This Row],[DATA INICIO]]),":",MINUTE(Tabela132[[#This Row],[DATA INICIO]]))</f>
        <v>17:44</v>
      </c>
      <c r="P1175"/>
    </row>
    <row r="1176" spans="1:16" ht="25.5" customHeight="1" x14ac:dyDescent="0.25">
      <c r="A1176" s="48" t="s">
        <v>6</v>
      </c>
      <c r="B1176" s="33" t="s">
        <v>755</v>
      </c>
      <c r="C1176" s="2" t="s">
        <v>270</v>
      </c>
      <c r="D1176" s="68" t="s">
        <v>1211</v>
      </c>
      <c r="E1176" s="66" t="str">
        <f>CONCATENATE(Tabela132[[#This Row],[TRAMITE_SETOR]],"_Atualiz")</f>
        <v>SCON_Atualiz</v>
      </c>
      <c r="F1176" s="35" t="s">
        <v>913</v>
      </c>
      <c r="G1176" s="35"/>
      <c r="H1176" s="3">
        <v>42361.654166666667</v>
      </c>
      <c r="I1176" s="3">
        <v>42368.70416666667</v>
      </c>
      <c r="J1176" s="4" t="s">
        <v>737</v>
      </c>
      <c r="K1176" s="37">
        <f t="shared" si="36"/>
        <v>7.0500000000029104</v>
      </c>
      <c r="L1176" s="38">
        <f t="shared" si="37"/>
        <v>7.0500000000029104</v>
      </c>
      <c r="M1176" s="166">
        <f>NETWORKDAYS.INTL(DATE(YEAR(H1176),MONTH(I1176),DAY(H1176)),DATE(YEAR(I1176),MONTH(I1176),DAY(I1176)),1,LISTAFERIADOS!$B$2:$B$194)</f>
        <v>0</v>
      </c>
      <c r="N1176" s="170" t="str">
        <f>CONCATENATE(HOUR(Tabela132[[#This Row],[DATA INICIO]]),":",MINUTE(Tabela132[[#This Row],[DATA INICIO]]))</f>
        <v>15:42</v>
      </c>
      <c r="P1176"/>
    </row>
    <row r="1177" spans="1:16" ht="25.5" customHeight="1" x14ac:dyDescent="0.25">
      <c r="A1177" s="48" t="s">
        <v>6</v>
      </c>
      <c r="B1177" s="33" t="s">
        <v>755</v>
      </c>
      <c r="C1177" s="2" t="s">
        <v>270</v>
      </c>
      <c r="D1177" s="68" t="s">
        <v>1230</v>
      </c>
      <c r="E1177" s="66" t="str">
        <f>CONCATENATE(Tabela132[[#This Row],[TRAMITE_SETOR]],"_Atualiz")</f>
        <v>SLIC_Atualiz</v>
      </c>
      <c r="F1177" s="35" t="s">
        <v>927</v>
      </c>
      <c r="G1177" s="35"/>
      <c r="H1177" s="3">
        <v>42368.70416666667</v>
      </c>
      <c r="I1177" s="3">
        <v>42368.707638888889</v>
      </c>
      <c r="J1177" s="4" t="s">
        <v>738</v>
      </c>
      <c r="K1177" s="37">
        <f t="shared" si="36"/>
        <v>3.4722222189884633E-3</v>
      </c>
      <c r="L1177" s="38">
        <f t="shared" si="37"/>
        <v>3.4722222189884633E-3</v>
      </c>
      <c r="M1177" s="166">
        <f>NETWORKDAYS.INTL(DATE(YEAR(H1177),MONTH(I1177),DAY(H1177)),DATE(YEAR(I1177),MONTH(I1177),DAY(I1177)),1,LISTAFERIADOS!$B$2:$B$194)</f>
        <v>0</v>
      </c>
      <c r="N1177" s="170" t="str">
        <f>CONCATENATE(HOUR(Tabela132[[#This Row],[DATA INICIO]]),":",MINUTE(Tabela132[[#This Row],[DATA INICIO]]))</f>
        <v>16:54</v>
      </c>
      <c r="P1177"/>
    </row>
    <row r="1178" spans="1:16" ht="25.5" customHeight="1" x14ac:dyDescent="0.25">
      <c r="A1178" s="48" t="s">
        <v>6</v>
      </c>
      <c r="B1178" s="33" t="s">
        <v>755</v>
      </c>
      <c r="C1178" s="2" t="s">
        <v>270</v>
      </c>
      <c r="D1178" s="68" t="s">
        <v>1209</v>
      </c>
      <c r="E1178" s="66" t="str">
        <f>CONCATENATE(Tabela132[[#This Row],[TRAMITE_SETOR]],"_Atualiz")</f>
        <v>CLC_Atualiz</v>
      </c>
      <c r="F1178" s="35" t="s">
        <v>911</v>
      </c>
      <c r="G1178" s="35"/>
      <c r="H1178" s="3">
        <v>42368.707638888889</v>
      </c>
      <c r="I1178" s="3">
        <v>42368.727083333331</v>
      </c>
      <c r="J1178" s="4" t="s">
        <v>349</v>
      </c>
      <c r="K1178" s="37">
        <f t="shared" si="36"/>
        <v>1.9444444442342501E-2</v>
      </c>
      <c r="L1178" s="38">
        <f t="shared" si="37"/>
        <v>1.9444444442342501E-2</v>
      </c>
      <c r="M1178" s="166">
        <f>NETWORKDAYS.INTL(DATE(YEAR(H1178),MONTH(I1178),DAY(H1178)),DATE(YEAR(I1178),MONTH(I1178),DAY(I1178)),1,LISTAFERIADOS!$B$2:$B$194)</f>
        <v>0</v>
      </c>
      <c r="N1178" s="170" t="str">
        <f>CONCATENATE(HOUR(Tabela132[[#This Row],[DATA INICIO]]),":",MINUTE(Tabela132[[#This Row],[DATA INICIO]]))</f>
        <v>16:59</v>
      </c>
      <c r="P1178"/>
    </row>
    <row r="1179" spans="1:16" ht="25.5" customHeight="1" x14ac:dyDescent="0.25">
      <c r="A1179" s="48" t="s">
        <v>6</v>
      </c>
      <c r="B1179" s="33" t="s">
        <v>755</v>
      </c>
      <c r="C1179" s="2" t="s">
        <v>270</v>
      </c>
      <c r="D1179" s="68" t="s">
        <v>1205</v>
      </c>
      <c r="E1179" s="66" t="str">
        <f>CONCATENATE(Tabela132[[#This Row],[TRAMITE_SETOR]],"_Atualiz")</f>
        <v>SECADM_Atualiz</v>
      </c>
      <c r="F1179" s="35" t="s">
        <v>907</v>
      </c>
      <c r="G1179" s="35"/>
      <c r="H1179" s="3">
        <v>42368.727083333331</v>
      </c>
      <c r="I1179" s="3">
        <v>42376.644444444442</v>
      </c>
      <c r="J1179" s="4" t="s">
        <v>739</v>
      </c>
      <c r="K1179" s="37">
        <f t="shared" si="36"/>
        <v>7.9173611111109494</v>
      </c>
      <c r="L1179" s="38">
        <f t="shared" si="37"/>
        <v>7.9173611111109494</v>
      </c>
      <c r="M1179" s="166">
        <f>NETWORKDAYS.INTL(DATE(YEAR(H1179),MONTH(I1179),DAY(H1179)),DATE(YEAR(I1179),MONTH(I1179),DAY(I1179)),1,LISTAFERIADOS!$B$2:$B$194)</f>
        <v>217</v>
      </c>
      <c r="N1179" s="170" t="str">
        <f>CONCATENATE(HOUR(Tabela132[[#This Row],[DATA INICIO]]),":",MINUTE(Tabela132[[#This Row],[DATA INICIO]]))</f>
        <v>17:27</v>
      </c>
      <c r="P1179"/>
    </row>
    <row r="1180" spans="1:16" ht="25.5" customHeight="1" x14ac:dyDescent="0.25">
      <c r="A1180" s="48" t="s">
        <v>6</v>
      </c>
      <c r="B1180" s="33" t="s">
        <v>755</v>
      </c>
      <c r="C1180" s="2" t="s">
        <v>270</v>
      </c>
      <c r="D1180" s="68" t="s">
        <v>1212</v>
      </c>
      <c r="E1180" s="66" t="str">
        <f>CONCATENATE(Tabela132[[#This Row],[TRAMITE_SETOR]],"_Atualiz")</f>
        <v>CPL_Atualiz</v>
      </c>
      <c r="F1180" s="35" t="s">
        <v>914</v>
      </c>
      <c r="G1180" s="35"/>
      <c r="H1180" s="3">
        <v>42376.644444444442</v>
      </c>
      <c r="I1180" s="3">
        <v>42377.750694444447</v>
      </c>
      <c r="J1180" s="4" t="s">
        <v>740</v>
      </c>
      <c r="K1180" s="37">
        <f t="shared" si="36"/>
        <v>1.1062500000043656</v>
      </c>
      <c r="L1180" s="38">
        <f t="shared" si="37"/>
        <v>1.1062500000043656</v>
      </c>
      <c r="M1180" s="166">
        <f>NETWORKDAYS.INTL(DATE(YEAR(H1180),MONTH(I1180),DAY(H1180)),DATE(YEAR(I1180),MONTH(I1180),DAY(I1180)),1,LISTAFERIADOS!$B$2:$B$194)</f>
        <v>2</v>
      </c>
      <c r="N1180" s="170" t="str">
        <f>CONCATENATE(HOUR(Tabela132[[#This Row],[DATA INICIO]]),":",MINUTE(Tabela132[[#This Row],[DATA INICIO]]))</f>
        <v>15:28</v>
      </c>
      <c r="P1180"/>
    </row>
    <row r="1181" spans="1:16" ht="25.5" customHeight="1" x14ac:dyDescent="0.25">
      <c r="A1181" s="48" t="s">
        <v>6</v>
      </c>
      <c r="B1181" s="33" t="s">
        <v>755</v>
      </c>
      <c r="C1181" s="2" t="s">
        <v>270</v>
      </c>
      <c r="D1181" s="68" t="s">
        <v>1213</v>
      </c>
      <c r="E1181" s="66" t="str">
        <f>CONCATENATE(Tabela132[[#This Row],[TRAMITE_SETOR]],"_Atualiz")</f>
        <v>ASSDG_Atualiz</v>
      </c>
      <c r="F1181" s="35" t="s">
        <v>915</v>
      </c>
      <c r="G1181" s="35"/>
      <c r="H1181" s="3">
        <v>42377.750694444447</v>
      </c>
      <c r="I1181" s="3">
        <v>42380.65625</v>
      </c>
      <c r="J1181" s="4" t="s">
        <v>637</v>
      </c>
      <c r="K1181" s="37">
        <f t="shared" si="36"/>
        <v>2.9055555555532919</v>
      </c>
      <c r="L1181" s="38">
        <f t="shared" si="37"/>
        <v>2.9055555555532919</v>
      </c>
      <c r="M1181" s="166">
        <f>NETWORKDAYS.INTL(DATE(YEAR(H1181),MONTH(I1181),DAY(H1181)),DATE(YEAR(I1181),MONTH(I1181),DAY(I1181)),1,LISTAFERIADOS!$B$2:$B$194)</f>
        <v>2</v>
      </c>
      <c r="N1181" s="170" t="str">
        <f>CONCATENATE(HOUR(Tabela132[[#This Row],[DATA INICIO]]),":",MINUTE(Tabela132[[#This Row],[DATA INICIO]]))</f>
        <v>18:1</v>
      </c>
      <c r="P1181"/>
    </row>
    <row r="1182" spans="1:16" ht="25.5" customHeight="1" x14ac:dyDescent="0.25">
      <c r="A1182" s="48" t="s">
        <v>6</v>
      </c>
      <c r="B1182" s="33" t="s">
        <v>755</v>
      </c>
      <c r="C1182" s="2" t="s">
        <v>270</v>
      </c>
      <c r="D1182" s="68" t="s">
        <v>1234</v>
      </c>
      <c r="E1182" s="66" t="str">
        <f>CONCATENATE(Tabela132[[#This Row],[TRAMITE_SETOR]],"_Atualiz")</f>
        <v>CFIC_Atualiz</v>
      </c>
      <c r="F1182" s="35" t="s">
        <v>274</v>
      </c>
      <c r="G1182" s="35"/>
      <c r="H1182" s="3">
        <v>42380.65625</v>
      </c>
      <c r="I1182" s="3">
        <v>42381.668055555558</v>
      </c>
      <c r="J1182" s="4" t="s">
        <v>36</v>
      </c>
      <c r="K1182" s="37">
        <f t="shared" si="36"/>
        <v>1.0118055555576575</v>
      </c>
      <c r="L1182" s="38">
        <f t="shared" si="37"/>
        <v>1.0118055555576575</v>
      </c>
      <c r="M1182" s="166">
        <f>NETWORKDAYS.INTL(DATE(YEAR(H1182),MONTH(I1182),DAY(H1182)),DATE(YEAR(I1182),MONTH(I1182),DAY(I1182)),1,LISTAFERIADOS!$B$2:$B$194)</f>
        <v>2</v>
      </c>
      <c r="N1182" s="170" t="str">
        <f>CONCATENATE(HOUR(Tabela132[[#This Row],[DATA INICIO]]),":",MINUTE(Tabela132[[#This Row],[DATA INICIO]]))</f>
        <v>15:45</v>
      </c>
      <c r="P1182"/>
    </row>
    <row r="1183" spans="1:16" ht="25.5" customHeight="1" x14ac:dyDescent="0.25">
      <c r="A1183" s="48" t="s">
        <v>6</v>
      </c>
      <c r="B1183" s="33" t="s">
        <v>755</v>
      </c>
      <c r="C1183" s="2" t="s">
        <v>270</v>
      </c>
      <c r="D1183" s="68" t="s">
        <v>1223</v>
      </c>
      <c r="E1183" s="66" t="str">
        <f>CONCATENATE(Tabela132[[#This Row],[TRAMITE_SETOR]],"_Atualiz")</f>
        <v>SACONT_Atualiz</v>
      </c>
      <c r="F1183" s="35" t="s">
        <v>921</v>
      </c>
      <c r="G1183" s="35"/>
      <c r="H1183" s="3">
        <v>42381.668055555558</v>
      </c>
      <c r="I1183" s="3">
        <v>42381.711805555555</v>
      </c>
      <c r="J1183" s="4" t="s">
        <v>741</v>
      </c>
      <c r="K1183" s="37">
        <f t="shared" si="36"/>
        <v>4.3749999997089617E-2</v>
      </c>
      <c r="L1183" s="38">
        <f t="shared" si="37"/>
        <v>4.3749999997089617E-2</v>
      </c>
      <c r="M1183" s="166">
        <f>NETWORKDAYS.INTL(DATE(YEAR(H1183),MONTH(I1183),DAY(H1183)),DATE(YEAR(I1183),MONTH(I1183),DAY(I1183)),1,LISTAFERIADOS!$B$2:$B$194)</f>
        <v>1</v>
      </c>
      <c r="N1183" s="170" t="str">
        <f>CONCATENATE(HOUR(Tabela132[[#This Row],[DATA INICIO]]),":",MINUTE(Tabela132[[#This Row],[DATA INICIO]]))</f>
        <v>16:2</v>
      </c>
      <c r="P1183"/>
    </row>
    <row r="1184" spans="1:16" ht="25.5" customHeight="1" x14ac:dyDescent="0.25">
      <c r="A1184" s="48" t="s">
        <v>6</v>
      </c>
      <c r="B1184" s="33" t="s">
        <v>755</v>
      </c>
      <c r="C1184" s="2" t="s">
        <v>270</v>
      </c>
      <c r="D1184" s="68" t="s">
        <v>1224</v>
      </c>
      <c r="E1184" s="66" t="str">
        <f>CONCATENATE(Tabela132[[#This Row],[TRAMITE_SETOR]],"_Atualiz")</f>
        <v>ACFIC_Atualiz</v>
      </c>
      <c r="F1184" s="35" t="s">
        <v>922</v>
      </c>
      <c r="G1184" s="35"/>
      <c r="H1184" s="3">
        <v>42381.711805555555</v>
      </c>
      <c r="I1184" s="3">
        <v>42381.786111111112</v>
      </c>
      <c r="J1184" s="4" t="s">
        <v>742</v>
      </c>
      <c r="K1184" s="37">
        <f t="shared" si="36"/>
        <v>7.4305555557657499E-2</v>
      </c>
      <c r="L1184" s="38">
        <f t="shared" si="37"/>
        <v>7.4305555557657499E-2</v>
      </c>
      <c r="M1184" s="166">
        <f>NETWORKDAYS.INTL(DATE(YEAR(H1184),MONTH(I1184),DAY(H1184)),DATE(YEAR(I1184),MONTH(I1184),DAY(I1184)),1,LISTAFERIADOS!$B$2:$B$194)</f>
        <v>1</v>
      </c>
      <c r="N1184" s="170" t="str">
        <f>CONCATENATE(HOUR(Tabela132[[#This Row],[DATA INICIO]]),":",MINUTE(Tabela132[[#This Row],[DATA INICIO]]))</f>
        <v>17:5</v>
      </c>
      <c r="P1184"/>
    </row>
    <row r="1185" spans="1:16" ht="25.5" customHeight="1" x14ac:dyDescent="0.25">
      <c r="A1185" s="48" t="s">
        <v>6</v>
      </c>
      <c r="B1185" s="33" t="s">
        <v>755</v>
      </c>
      <c r="C1185" s="2" t="s">
        <v>270</v>
      </c>
      <c r="D1185" s="68" t="s">
        <v>1230</v>
      </c>
      <c r="E1185" s="66" t="str">
        <f>CONCATENATE(Tabela132[[#This Row],[TRAMITE_SETOR]],"_Atualiz")</f>
        <v>SLIC_Atualiz</v>
      </c>
      <c r="F1185" s="35" t="s">
        <v>927</v>
      </c>
      <c r="G1185" s="35"/>
      <c r="H1185" s="3">
        <v>42381.786111111112</v>
      </c>
      <c r="I1185" s="3">
        <v>42383.601388888892</v>
      </c>
      <c r="J1185" s="4" t="s">
        <v>14</v>
      </c>
      <c r="K1185" s="37">
        <f t="shared" si="36"/>
        <v>1.8152777777795563</v>
      </c>
      <c r="L1185" s="38">
        <f t="shared" si="37"/>
        <v>1.8152777777795563</v>
      </c>
      <c r="M1185" s="166">
        <f>NETWORKDAYS.INTL(DATE(YEAR(H1185),MONTH(I1185),DAY(H1185)),DATE(YEAR(I1185),MONTH(I1185),DAY(I1185)),1,LISTAFERIADOS!$B$2:$B$194)</f>
        <v>3</v>
      </c>
      <c r="N1185" s="170" t="str">
        <f>CONCATENATE(HOUR(Tabela132[[#This Row],[DATA INICIO]]),":",MINUTE(Tabela132[[#This Row],[DATA INICIO]]))</f>
        <v>18:52</v>
      </c>
      <c r="P1185"/>
    </row>
    <row r="1186" spans="1:16" ht="25.5" customHeight="1" x14ac:dyDescent="0.25">
      <c r="A1186" s="48" t="s">
        <v>6</v>
      </c>
      <c r="B1186" s="33" t="s">
        <v>755</v>
      </c>
      <c r="C1186" s="2" t="s">
        <v>270</v>
      </c>
      <c r="D1186" s="68" t="s">
        <v>1211</v>
      </c>
      <c r="E1186" s="66" t="str">
        <f>CONCATENATE(Tabela132[[#This Row],[TRAMITE_SETOR]],"_Atualiz")</f>
        <v>SCON_Atualiz</v>
      </c>
      <c r="F1186" s="35" t="s">
        <v>913</v>
      </c>
      <c r="G1186" s="35"/>
      <c r="H1186" s="3">
        <v>42383.601388888892</v>
      </c>
      <c r="I1186" s="3">
        <v>42383.799305555556</v>
      </c>
      <c r="J1186" s="4" t="s">
        <v>743</v>
      </c>
      <c r="K1186" s="37">
        <f t="shared" si="36"/>
        <v>0.19791666666424135</v>
      </c>
      <c r="L1186" s="38">
        <f t="shared" si="37"/>
        <v>0.19791666666424135</v>
      </c>
      <c r="M1186" s="166">
        <f>NETWORKDAYS.INTL(DATE(YEAR(H1186),MONTH(I1186),DAY(H1186)),DATE(YEAR(I1186),MONTH(I1186),DAY(I1186)),1,LISTAFERIADOS!$B$2:$B$194)</f>
        <v>1</v>
      </c>
      <c r="N1186" s="170" t="str">
        <f>CONCATENATE(HOUR(Tabela132[[#This Row],[DATA INICIO]]),":",MINUTE(Tabela132[[#This Row],[DATA INICIO]]))</f>
        <v>14:26</v>
      </c>
      <c r="P1186"/>
    </row>
    <row r="1187" spans="1:16" ht="25.5" customHeight="1" x14ac:dyDescent="0.25">
      <c r="A1187" s="48" t="s">
        <v>6</v>
      </c>
      <c r="B1187" s="33" t="s">
        <v>755</v>
      </c>
      <c r="C1187" s="2" t="s">
        <v>270</v>
      </c>
      <c r="D1187" s="68" t="s">
        <v>1230</v>
      </c>
      <c r="E1187" s="66" t="str">
        <f>CONCATENATE(Tabela132[[#This Row],[TRAMITE_SETOR]],"_Atualiz")</f>
        <v>SLIC_Atualiz</v>
      </c>
      <c r="F1187" s="35" t="s">
        <v>927</v>
      </c>
      <c r="G1187" s="35"/>
      <c r="H1187" s="3">
        <v>42383.799305555556</v>
      </c>
      <c r="I1187" s="3">
        <v>42384.71875</v>
      </c>
      <c r="J1187" s="4" t="s">
        <v>744</v>
      </c>
      <c r="K1187" s="37">
        <f t="shared" si="36"/>
        <v>0.91944444444379769</v>
      </c>
      <c r="L1187" s="38">
        <f t="shared" si="37"/>
        <v>0.91944444444379769</v>
      </c>
      <c r="M1187" s="166">
        <f>NETWORKDAYS.INTL(DATE(YEAR(H1187),MONTH(I1187),DAY(H1187)),DATE(YEAR(I1187),MONTH(I1187),DAY(I1187)),1,LISTAFERIADOS!$B$2:$B$194)</f>
        <v>2</v>
      </c>
      <c r="N1187" s="170" t="str">
        <f>CONCATENATE(HOUR(Tabela132[[#This Row],[DATA INICIO]]),":",MINUTE(Tabela132[[#This Row],[DATA INICIO]]))</f>
        <v>19:11</v>
      </c>
      <c r="P1187"/>
    </row>
    <row r="1188" spans="1:16" ht="25.5" customHeight="1" x14ac:dyDescent="0.25">
      <c r="A1188" s="48" t="s">
        <v>6</v>
      </c>
      <c r="B1188" s="33" t="s">
        <v>755</v>
      </c>
      <c r="C1188" s="2" t="s">
        <v>270</v>
      </c>
      <c r="D1188" s="68" t="s">
        <v>1209</v>
      </c>
      <c r="E1188" s="66" t="str">
        <f>CONCATENATE(Tabela132[[#This Row],[TRAMITE_SETOR]],"_Atualiz")</f>
        <v>CLC_Atualiz</v>
      </c>
      <c r="F1188" s="35" t="s">
        <v>911</v>
      </c>
      <c r="G1188" s="35"/>
      <c r="H1188" s="3">
        <v>42384.71875</v>
      </c>
      <c r="I1188" s="3">
        <v>42384.724305555559</v>
      </c>
      <c r="J1188" s="4" t="s">
        <v>17</v>
      </c>
      <c r="K1188" s="37">
        <f t="shared" si="36"/>
        <v>5.5555555591126904E-3</v>
      </c>
      <c r="L1188" s="38">
        <f t="shared" si="37"/>
        <v>5.5555555591126904E-3</v>
      </c>
      <c r="M1188" s="166">
        <f>NETWORKDAYS.INTL(DATE(YEAR(H1188),MONTH(I1188),DAY(H1188)),DATE(YEAR(I1188),MONTH(I1188),DAY(I1188)),1,LISTAFERIADOS!$B$2:$B$194)</f>
        <v>1</v>
      </c>
      <c r="N1188" s="170" t="str">
        <f>CONCATENATE(HOUR(Tabela132[[#This Row],[DATA INICIO]]),":",MINUTE(Tabela132[[#This Row],[DATA INICIO]]))</f>
        <v>17:15</v>
      </c>
      <c r="P1188"/>
    </row>
    <row r="1189" spans="1:16" ht="25.5" customHeight="1" x14ac:dyDescent="0.25">
      <c r="A1189" s="48" t="s">
        <v>6</v>
      </c>
      <c r="B1189" s="33" t="s">
        <v>755</v>
      </c>
      <c r="C1189" s="2" t="s">
        <v>270</v>
      </c>
      <c r="D1189" s="68" t="s">
        <v>1230</v>
      </c>
      <c r="E1189" s="66" t="str">
        <f>CONCATENATE(Tabela132[[#This Row],[TRAMITE_SETOR]],"_Atualiz")</f>
        <v>SLIC_Atualiz</v>
      </c>
      <c r="F1189" s="35" t="s">
        <v>927</v>
      </c>
      <c r="G1189" s="35"/>
      <c r="H1189" s="3">
        <v>42384.724305555559</v>
      </c>
      <c r="I1189" s="3">
        <v>42384.743750000001</v>
      </c>
      <c r="J1189" s="4" t="s">
        <v>253</v>
      </c>
      <c r="K1189" s="37">
        <f t="shared" si="36"/>
        <v>1.9444444442342501E-2</v>
      </c>
      <c r="L1189" s="38">
        <f t="shared" si="37"/>
        <v>1.9444444442342501E-2</v>
      </c>
      <c r="M1189" s="166">
        <f>NETWORKDAYS.INTL(DATE(YEAR(H1189),MONTH(I1189),DAY(H1189)),DATE(YEAR(I1189),MONTH(I1189),DAY(I1189)),1,LISTAFERIADOS!$B$2:$B$194)</f>
        <v>1</v>
      </c>
      <c r="N1189" s="170" t="str">
        <f>CONCATENATE(HOUR(Tabela132[[#This Row],[DATA INICIO]]),":",MINUTE(Tabela132[[#This Row],[DATA INICIO]]))</f>
        <v>17:23</v>
      </c>
      <c r="P1189"/>
    </row>
    <row r="1190" spans="1:16" ht="25.5" customHeight="1" x14ac:dyDescent="0.25">
      <c r="A1190" s="48" t="s">
        <v>6</v>
      </c>
      <c r="B1190" s="33" t="s">
        <v>755</v>
      </c>
      <c r="C1190" s="2" t="s">
        <v>270</v>
      </c>
      <c r="D1190" s="68" t="s">
        <v>1209</v>
      </c>
      <c r="E1190" s="66" t="str">
        <f>CONCATENATE(Tabela132[[#This Row],[TRAMITE_SETOR]],"_Atualiz")</f>
        <v>CLC_Atualiz</v>
      </c>
      <c r="F1190" s="35" t="s">
        <v>911</v>
      </c>
      <c r="G1190" s="35"/>
      <c r="H1190" s="3">
        <v>42384.743750000001</v>
      </c>
      <c r="I1190" s="3">
        <v>42387.62222222222</v>
      </c>
      <c r="J1190" s="4" t="s">
        <v>70</v>
      </c>
      <c r="K1190" s="37">
        <f t="shared" si="36"/>
        <v>2.8784722222189885</v>
      </c>
      <c r="L1190" s="38">
        <f t="shared" si="37"/>
        <v>2.8784722222189885</v>
      </c>
      <c r="M1190" s="166">
        <f>NETWORKDAYS.INTL(DATE(YEAR(H1190),MONTH(I1190),DAY(H1190)),DATE(YEAR(I1190),MONTH(I1190),DAY(I1190)),1,LISTAFERIADOS!$B$2:$B$194)</f>
        <v>2</v>
      </c>
      <c r="N1190" s="170" t="str">
        <f>CONCATENATE(HOUR(Tabela132[[#This Row],[DATA INICIO]]),":",MINUTE(Tabela132[[#This Row],[DATA INICIO]]))</f>
        <v>17:51</v>
      </c>
      <c r="P1190"/>
    </row>
    <row r="1191" spans="1:16" ht="25.5" customHeight="1" x14ac:dyDescent="0.25">
      <c r="A1191" s="48" t="s">
        <v>6</v>
      </c>
      <c r="B1191" s="33" t="s">
        <v>755</v>
      </c>
      <c r="C1191" s="2" t="s">
        <v>270</v>
      </c>
      <c r="D1191" s="68" t="s">
        <v>1205</v>
      </c>
      <c r="E1191" s="66" t="str">
        <f>CONCATENATE(Tabela132[[#This Row],[TRAMITE_SETOR]],"_Atualiz")</f>
        <v>SECADM_Atualiz</v>
      </c>
      <c r="F1191" s="35" t="s">
        <v>907</v>
      </c>
      <c r="G1191" s="35"/>
      <c r="H1191" s="3">
        <v>42387.62222222222</v>
      </c>
      <c r="I1191" s="3">
        <v>42387.739583333336</v>
      </c>
      <c r="J1191" s="4" t="s">
        <v>289</v>
      </c>
      <c r="K1191" s="37">
        <f t="shared" si="36"/>
        <v>0.117361111115315</v>
      </c>
      <c r="L1191" s="38">
        <f t="shared" si="37"/>
        <v>0.117361111115315</v>
      </c>
      <c r="M1191" s="166">
        <f>NETWORKDAYS.INTL(DATE(YEAR(H1191),MONTH(I1191),DAY(H1191)),DATE(YEAR(I1191),MONTH(I1191),DAY(I1191)),1,LISTAFERIADOS!$B$2:$B$194)</f>
        <v>1</v>
      </c>
      <c r="N1191" s="170" t="str">
        <f>CONCATENATE(HOUR(Tabela132[[#This Row],[DATA INICIO]]),":",MINUTE(Tabela132[[#This Row],[DATA INICIO]]))</f>
        <v>14:56</v>
      </c>
      <c r="P1191"/>
    </row>
    <row r="1192" spans="1:16" ht="25.5" customHeight="1" x14ac:dyDescent="0.25">
      <c r="A1192" s="48" t="s">
        <v>6</v>
      </c>
      <c r="B1192" s="33" t="s">
        <v>755</v>
      </c>
      <c r="C1192" s="2" t="s">
        <v>270</v>
      </c>
      <c r="D1192" s="68" t="s">
        <v>1212</v>
      </c>
      <c r="E1192" s="66" t="str">
        <f>CONCATENATE(Tabela132[[#This Row],[TRAMITE_SETOR]],"_Atualiz")</f>
        <v>CPL_Atualiz</v>
      </c>
      <c r="F1192" s="35" t="s">
        <v>914</v>
      </c>
      <c r="G1192" s="35"/>
      <c r="H1192" s="3">
        <v>42387.739583333336</v>
      </c>
      <c r="I1192" s="3">
        <v>42388.701388888891</v>
      </c>
      <c r="J1192" s="4" t="s">
        <v>290</v>
      </c>
      <c r="K1192" s="37">
        <f t="shared" si="36"/>
        <v>0.96180555555474712</v>
      </c>
      <c r="L1192" s="38">
        <f t="shared" si="37"/>
        <v>0.96180555555474712</v>
      </c>
      <c r="M1192" s="166">
        <f>NETWORKDAYS.INTL(DATE(YEAR(H1192),MONTH(I1192),DAY(H1192)),DATE(YEAR(I1192),MONTH(I1192),DAY(I1192)),1,LISTAFERIADOS!$B$2:$B$194)</f>
        <v>2</v>
      </c>
      <c r="N1192" s="170" t="str">
        <f>CONCATENATE(HOUR(Tabela132[[#This Row],[DATA INICIO]]),":",MINUTE(Tabela132[[#This Row],[DATA INICIO]]))</f>
        <v>17:45</v>
      </c>
      <c r="P1192"/>
    </row>
    <row r="1193" spans="1:16" ht="25.5" customHeight="1" x14ac:dyDescent="0.25">
      <c r="A1193" s="48" t="s">
        <v>6</v>
      </c>
      <c r="B1193" s="33" t="s">
        <v>755</v>
      </c>
      <c r="C1193" s="2" t="s">
        <v>270</v>
      </c>
      <c r="D1193" s="68" t="s">
        <v>1213</v>
      </c>
      <c r="E1193" s="66" t="str">
        <f>CONCATENATE(Tabela132[[#This Row],[TRAMITE_SETOR]],"_Atualiz")</f>
        <v>ASSDG_Atualiz</v>
      </c>
      <c r="F1193" s="35" t="s">
        <v>915</v>
      </c>
      <c r="G1193" s="35"/>
      <c r="H1193" s="3">
        <v>42388.701388888891</v>
      </c>
      <c r="I1193" s="3">
        <v>42389.611111111109</v>
      </c>
      <c r="J1193" s="4" t="s">
        <v>637</v>
      </c>
      <c r="K1193" s="37">
        <f t="shared" si="36"/>
        <v>0.90972222221898846</v>
      </c>
      <c r="L1193" s="38">
        <f t="shared" si="37"/>
        <v>0.90972222221898846</v>
      </c>
      <c r="M1193" s="166">
        <f>NETWORKDAYS.INTL(DATE(YEAR(H1193),MONTH(I1193),DAY(H1193)),DATE(YEAR(I1193),MONTH(I1193),DAY(I1193)),1,LISTAFERIADOS!$B$2:$B$194)</f>
        <v>2</v>
      </c>
      <c r="N1193" s="170" t="str">
        <f>CONCATENATE(HOUR(Tabela132[[#This Row],[DATA INICIO]]),":",MINUTE(Tabela132[[#This Row],[DATA INICIO]]))</f>
        <v>16:50</v>
      </c>
      <c r="P1193"/>
    </row>
    <row r="1194" spans="1:16" ht="25.5" customHeight="1" x14ac:dyDescent="0.25">
      <c r="A1194" s="48" t="s">
        <v>6</v>
      </c>
      <c r="B1194" s="33" t="s">
        <v>755</v>
      </c>
      <c r="C1194" s="2" t="s">
        <v>270</v>
      </c>
      <c r="D1194" s="68" t="s">
        <v>1202</v>
      </c>
      <c r="E1194" s="66" t="str">
        <f>CONCATENATE(Tabela132[[#This Row],[TRAMITE_SETOR]],"_Atualiz")</f>
        <v>DG_Atualiz</v>
      </c>
      <c r="F1194" s="35" t="s">
        <v>905</v>
      </c>
      <c r="G1194" s="35"/>
      <c r="H1194" s="3">
        <v>42389.611111111109</v>
      </c>
      <c r="I1194" s="3">
        <v>42389.684027777781</v>
      </c>
      <c r="J1194" s="4" t="s">
        <v>56</v>
      </c>
      <c r="K1194" s="37">
        <f t="shared" si="36"/>
        <v>7.2916666671517305E-2</v>
      </c>
      <c r="L1194" s="38">
        <f t="shared" si="37"/>
        <v>7.2916666671517305E-2</v>
      </c>
      <c r="M1194" s="166">
        <f>NETWORKDAYS.INTL(DATE(YEAR(H1194),MONTH(I1194),DAY(H1194)),DATE(YEAR(I1194),MONTH(I1194),DAY(I1194)),1,LISTAFERIADOS!$B$2:$B$194)</f>
        <v>1</v>
      </c>
      <c r="N1194" s="170" t="str">
        <f>CONCATENATE(HOUR(Tabela132[[#This Row],[DATA INICIO]]),":",MINUTE(Tabela132[[#This Row],[DATA INICIO]]))</f>
        <v>14:40</v>
      </c>
      <c r="P1194"/>
    </row>
    <row r="1195" spans="1:16" ht="25.5" customHeight="1" x14ac:dyDescent="0.25">
      <c r="A1195" s="48" t="s">
        <v>6</v>
      </c>
      <c r="B1195" s="33" t="s">
        <v>755</v>
      </c>
      <c r="C1195" s="2" t="s">
        <v>270</v>
      </c>
      <c r="D1195" s="68" t="s">
        <v>1230</v>
      </c>
      <c r="E1195" s="66" t="str">
        <f>CONCATENATE(Tabela132[[#This Row],[TRAMITE_SETOR]],"_Atualiz")</f>
        <v>SLIC_Atualiz</v>
      </c>
      <c r="F1195" s="35" t="s">
        <v>927</v>
      </c>
      <c r="G1195" s="35"/>
      <c r="H1195" s="3">
        <v>42389.684027777781</v>
      </c>
      <c r="I1195" s="3">
        <v>42390.63958333333</v>
      </c>
      <c r="J1195" s="4" t="s">
        <v>215</v>
      </c>
      <c r="K1195" s="37">
        <f t="shared" si="36"/>
        <v>0.95555555554892635</v>
      </c>
      <c r="L1195" s="38">
        <f t="shared" si="37"/>
        <v>0.95555555554892635</v>
      </c>
      <c r="M1195" s="166">
        <f>NETWORKDAYS.INTL(DATE(YEAR(H1195),MONTH(I1195),DAY(H1195)),DATE(YEAR(I1195),MONTH(I1195),DAY(I1195)),1,LISTAFERIADOS!$B$2:$B$194)</f>
        <v>2</v>
      </c>
      <c r="N1195" s="170" t="str">
        <f>CONCATENATE(HOUR(Tabela132[[#This Row],[DATA INICIO]]),":",MINUTE(Tabela132[[#This Row],[DATA INICIO]]))</f>
        <v>16:25</v>
      </c>
      <c r="P1195"/>
    </row>
    <row r="1196" spans="1:16" ht="25.5" customHeight="1" x14ac:dyDescent="0.25">
      <c r="A1196" s="48" t="s">
        <v>6</v>
      </c>
      <c r="B1196" s="33" t="s">
        <v>755</v>
      </c>
      <c r="C1196" s="2" t="s">
        <v>270</v>
      </c>
      <c r="D1196" s="68" t="s">
        <v>1212</v>
      </c>
      <c r="E1196" s="66" t="str">
        <f>CONCATENATE(Tabela132[[#This Row],[TRAMITE_SETOR]],"_Atualiz")</f>
        <v>CPL_Atualiz</v>
      </c>
      <c r="F1196" s="35" t="s">
        <v>914</v>
      </c>
      <c r="G1196" s="35"/>
      <c r="H1196" s="3">
        <v>42390.63958333333</v>
      </c>
      <c r="I1196" s="3">
        <v>42390.708333333336</v>
      </c>
      <c r="J1196" s="4" t="s">
        <v>680</v>
      </c>
      <c r="K1196" s="37">
        <f t="shared" si="36"/>
        <v>6.8750000005820766E-2</v>
      </c>
      <c r="L1196" s="38">
        <f t="shared" si="37"/>
        <v>6.8750000005820766E-2</v>
      </c>
      <c r="M1196" s="166">
        <f>NETWORKDAYS.INTL(DATE(YEAR(H1196),MONTH(I1196),DAY(H1196)),DATE(YEAR(I1196),MONTH(I1196),DAY(I1196)),1,LISTAFERIADOS!$B$2:$B$194)</f>
        <v>1</v>
      </c>
      <c r="N1196" s="170" t="str">
        <f>CONCATENATE(HOUR(Tabela132[[#This Row],[DATA INICIO]]),":",MINUTE(Tabela132[[#This Row],[DATA INICIO]]))</f>
        <v>15:21</v>
      </c>
      <c r="P1196"/>
    </row>
    <row r="1197" spans="1:16" ht="25.5" customHeight="1" x14ac:dyDescent="0.25">
      <c r="A1197" s="48" t="s">
        <v>6</v>
      </c>
      <c r="B1197" s="33" t="s">
        <v>755</v>
      </c>
      <c r="C1197" s="2" t="s">
        <v>270</v>
      </c>
      <c r="D1197" s="68" t="s">
        <v>1230</v>
      </c>
      <c r="E1197" s="66" t="str">
        <f>CONCATENATE(Tabela132[[#This Row],[TRAMITE_SETOR]],"_Atualiz")</f>
        <v>SLIC_Atualiz</v>
      </c>
      <c r="F1197" s="35" t="s">
        <v>927</v>
      </c>
      <c r="G1197" s="35"/>
      <c r="H1197" s="3">
        <v>42390.708333333336</v>
      </c>
      <c r="I1197" s="3">
        <v>42391.645138888889</v>
      </c>
      <c r="J1197" s="4" t="s">
        <v>676</v>
      </c>
      <c r="K1197" s="37">
        <f t="shared" si="36"/>
        <v>0.93680555555329192</v>
      </c>
      <c r="L1197" s="38">
        <f t="shared" si="37"/>
        <v>0.93680555555329192</v>
      </c>
      <c r="M1197" s="166">
        <f>NETWORKDAYS.INTL(DATE(YEAR(H1197),MONTH(I1197),DAY(H1197)),DATE(YEAR(I1197),MONTH(I1197),DAY(I1197)),1,LISTAFERIADOS!$B$2:$B$194)</f>
        <v>2</v>
      </c>
      <c r="N1197" s="170" t="str">
        <f>CONCATENATE(HOUR(Tabela132[[#This Row],[DATA INICIO]]),":",MINUTE(Tabela132[[#This Row],[DATA INICIO]]))</f>
        <v>17:0</v>
      </c>
      <c r="P1197"/>
    </row>
    <row r="1198" spans="1:16" ht="25.5" customHeight="1" x14ac:dyDescent="0.25">
      <c r="A1198" s="48" t="s">
        <v>6</v>
      </c>
      <c r="B1198" s="33" t="s">
        <v>755</v>
      </c>
      <c r="C1198" s="2" t="s">
        <v>270</v>
      </c>
      <c r="D1198" s="68" t="s">
        <v>1212</v>
      </c>
      <c r="E1198" s="66" t="str">
        <f>CONCATENATE(Tabela132[[#This Row],[TRAMITE_SETOR]],"_Atualiz")</f>
        <v>CPL_Atualiz</v>
      </c>
      <c r="F1198" s="35" t="s">
        <v>914</v>
      </c>
      <c r="G1198" s="35"/>
      <c r="H1198" s="3">
        <v>42391.645138888889</v>
      </c>
      <c r="I1198" s="3">
        <v>42405.611805555556</v>
      </c>
      <c r="J1198" s="4" t="s">
        <v>745</v>
      </c>
      <c r="K1198" s="37">
        <f t="shared" si="36"/>
        <v>13.966666666667152</v>
      </c>
      <c r="L1198" s="38">
        <f t="shared" si="37"/>
        <v>13.966666666667152</v>
      </c>
      <c r="M1198" s="166">
        <f>NETWORKDAYS.INTL(DATE(YEAR(H1198),MONTH(I1198),DAY(H1198)),DATE(YEAR(I1198),MONTH(I1198),DAY(I1198)),1,LISTAFERIADOS!$B$2:$B$194)</f>
        <v>-10</v>
      </c>
      <c r="N1198" s="170" t="str">
        <f>CONCATENATE(HOUR(Tabela132[[#This Row],[DATA INICIO]]),":",MINUTE(Tabela132[[#This Row],[DATA INICIO]]))</f>
        <v>15:29</v>
      </c>
      <c r="P1198"/>
    </row>
    <row r="1199" spans="1:16" ht="25.5" customHeight="1" x14ac:dyDescent="0.25">
      <c r="A1199" s="48" t="s">
        <v>6</v>
      </c>
      <c r="B1199" s="33" t="s">
        <v>755</v>
      </c>
      <c r="C1199" s="2" t="s">
        <v>270</v>
      </c>
      <c r="D1199" s="68" t="s">
        <v>1213</v>
      </c>
      <c r="E1199" s="66" t="str">
        <f>CONCATENATE(Tabela132[[#This Row],[TRAMITE_SETOR]],"_Atualiz")</f>
        <v>ASSDG_Atualiz</v>
      </c>
      <c r="F1199" s="35" t="s">
        <v>915</v>
      </c>
      <c r="G1199" s="35"/>
      <c r="H1199" s="3">
        <v>42405.611805555556</v>
      </c>
      <c r="I1199" s="3">
        <v>42405.665277777778</v>
      </c>
      <c r="J1199" s="4" t="s">
        <v>391</v>
      </c>
      <c r="K1199" s="37">
        <f t="shared" si="36"/>
        <v>5.3472222221898846E-2</v>
      </c>
      <c r="L1199" s="38">
        <f t="shared" si="37"/>
        <v>5.3472222221898846E-2</v>
      </c>
      <c r="M1199" s="166">
        <f>NETWORKDAYS.INTL(DATE(YEAR(H1199),MONTH(I1199),DAY(H1199)),DATE(YEAR(I1199),MONTH(I1199),DAY(I1199)),1,LISTAFERIADOS!$B$2:$B$194)</f>
        <v>1</v>
      </c>
      <c r="N1199" s="170" t="str">
        <f>CONCATENATE(HOUR(Tabela132[[#This Row],[DATA INICIO]]),":",MINUTE(Tabela132[[#This Row],[DATA INICIO]]))</f>
        <v>14:41</v>
      </c>
      <c r="P1199"/>
    </row>
    <row r="1200" spans="1:16" ht="25.5" customHeight="1" x14ac:dyDescent="0.25">
      <c r="A1200" s="48" t="s">
        <v>6</v>
      </c>
      <c r="B1200" s="33" t="s">
        <v>755</v>
      </c>
      <c r="C1200" s="2" t="s">
        <v>270</v>
      </c>
      <c r="D1200" s="68" t="s">
        <v>1202</v>
      </c>
      <c r="E1200" s="66" t="str">
        <f>CONCATENATE(Tabela132[[#This Row],[TRAMITE_SETOR]],"_Atualiz")</f>
        <v>DG_Atualiz</v>
      </c>
      <c r="F1200" s="35" t="s">
        <v>905</v>
      </c>
      <c r="G1200" s="35"/>
      <c r="H1200" s="3">
        <v>42405.665277777778</v>
      </c>
      <c r="I1200" s="3">
        <v>42405.804861111108</v>
      </c>
      <c r="J1200" s="4" t="s">
        <v>56</v>
      </c>
      <c r="K1200" s="37">
        <f t="shared" si="36"/>
        <v>0.13958333332993789</v>
      </c>
      <c r="L1200" s="38">
        <f t="shared" si="37"/>
        <v>0.13958333332993789</v>
      </c>
      <c r="M1200" s="166">
        <f>NETWORKDAYS.INTL(DATE(YEAR(H1200),MONTH(I1200),DAY(H1200)),DATE(YEAR(I1200),MONTH(I1200),DAY(I1200)),1,LISTAFERIADOS!$B$2:$B$194)</f>
        <v>1</v>
      </c>
      <c r="N1200" s="170" t="str">
        <f>CONCATENATE(HOUR(Tabela132[[#This Row],[DATA INICIO]]),":",MINUTE(Tabela132[[#This Row],[DATA INICIO]]))</f>
        <v>15:58</v>
      </c>
      <c r="P1200"/>
    </row>
    <row r="1201" spans="1:16" ht="25.5" customHeight="1" x14ac:dyDescent="0.25">
      <c r="A1201" s="48" t="s">
        <v>6</v>
      </c>
      <c r="B1201" s="33" t="s">
        <v>755</v>
      </c>
      <c r="C1201" s="2" t="s">
        <v>270</v>
      </c>
      <c r="D1201" s="68" t="s">
        <v>1205</v>
      </c>
      <c r="E1201" s="66" t="str">
        <f>CONCATENATE(Tabela132[[#This Row],[TRAMITE_SETOR]],"_Atualiz")</f>
        <v>SECADM_Atualiz</v>
      </c>
      <c r="F1201" s="35" t="s">
        <v>907</v>
      </c>
      <c r="G1201" s="35"/>
      <c r="H1201" s="3">
        <v>42405.804861111108</v>
      </c>
      <c r="I1201" s="3">
        <v>42411.799305555556</v>
      </c>
      <c r="J1201" s="4" t="s">
        <v>746</v>
      </c>
      <c r="K1201" s="37">
        <f t="shared" si="36"/>
        <v>5.9944444444481633</v>
      </c>
      <c r="L1201" s="38">
        <f t="shared" si="37"/>
        <v>5.9944444444481633</v>
      </c>
      <c r="M1201" s="166">
        <f>NETWORKDAYS.INTL(DATE(YEAR(H1201),MONTH(I1201),DAY(H1201)),DATE(YEAR(I1201),MONTH(I1201),DAY(I1201)),1,LISTAFERIADOS!$B$2:$B$194)</f>
        <v>3</v>
      </c>
      <c r="N1201" s="170" t="str">
        <f>CONCATENATE(HOUR(Tabela132[[#This Row],[DATA INICIO]]),":",MINUTE(Tabela132[[#This Row],[DATA INICIO]]))</f>
        <v>19:19</v>
      </c>
      <c r="P1201"/>
    </row>
    <row r="1202" spans="1:16" ht="25.5" customHeight="1" x14ac:dyDescent="0.25">
      <c r="A1202" s="48" t="s">
        <v>6</v>
      </c>
      <c r="B1202" s="33" t="s">
        <v>755</v>
      </c>
      <c r="C1202" s="2" t="s">
        <v>270</v>
      </c>
      <c r="D1202" s="68" t="s">
        <v>1230</v>
      </c>
      <c r="E1202" s="66" t="str">
        <f>CONCATENATE(Tabela132[[#This Row],[TRAMITE_SETOR]],"_Atualiz")</f>
        <v>SLIC_Atualiz</v>
      </c>
      <c r="F1202" s="35" t="s">
        <v>927</v>
      </c>
      <c r="G1202" s="35"/>
      <c r="H1202" s="3">
        <v>42411.799305555556</v>
      </c>
      <c r="I1202" s="3">
        <v>42412.59652777778</v>
      </c>
      <c r="J1202" s="4" t="s">
        <v>747</v>
      </c>
      <c r="K1202" s="37">
        <f t="shared" si="36"/>
        <v>0.79722222222335404</v>
      </c>
      <c r="L1202" s="38">
        <f t="shared" si="37"/>
        <v>0.79722222222335404</v>
      </c>
      <c r="M1202" s="166">
        <f>NETWORKDAYS.INTL(DATE(YEAR(H1202),MONTH(I1202),DAY(H1202)),DATE(YEAR(I1202),MONTH(I1202),DAY(I1202)),1,LISTAFERIADOS!$B$2:$B$194)</f>
        <v>2</v>
      </c>
      <c r="N1202" s="170" t="str">
        <f>CONCATENATE(HOUR(Tabela132[[#This Row],[DATA INICIO]]),":",MINUTE(Tabela132[[#This Row],[DATA INICIO]]))</f>
        <v>19:11</v>
      </c>
      <c r="P1202"/>
    </row>
    <row r="1203" spans="1:16" ht="25.5" customHeight="1" x14ac:dyDescent="0.25">
      <c r="A1203" s="48" t="s">
        <v>6</v>
      </c>
      <c r="B1203" s="33" t="s">
        <v>755</v>
      </c>
      <c r="C1203" s="2" t="s">
        <v>270</v>
      </c>
      <c r="D1203" s="68" t="s">
        <v>1211</v>
      </c>
      <c r="E1203" s="66" t="str">
        <f>CONCATENATE(Tabela132[[#This Row],[TRAMITE_SETOR]],"_Atualiz")</f>
        <v>SCON_Atualiz</v>
      </c>
      <c r="F1203" s="35" t="s">
        <v>913</v>
      </c>
      <c r="G1203" s="35"/>
      <c r="H1203" s="3">
        <v>42412.59652777778</v>
      </c>
      <c r="I1203" s="3">
        <v>42412.727777777778</v>
      </c>
      <c r="J1203" s="4" t="s">
        <v>748</v>
      </c>
      <c r="K1203" s="37">
        <f t="shared" si="36"/>
        <v>0.13124999999854481</v>
      </c>
      <c r="L1203" s="38">
        <f t="shared" si="37"/>
        <v>0.13124999999854481</v>
      </c>
      <c r="M1203" s="166">
        <f>NETWORKDAYS.INTL(DATE(YEAR(H1203),MONTH(I1203),DAY(H1203)),DATE(YEAR(I1203),MONTH(I1203),DAY(I1203)),1,LISTAFERIADOS!$B$2:$B$194)</f>
        <v>1</v>
      </c>
      <c r="N1203" s="170" t="str">
        <f>CONCATENATE(HOUR(Tabela132[[#This Row],[DATA INICIO]]),":",MINUTE(Tabela132[[#This Row],[DATA INICIO]]))</f>
        <v>14:19</v>
      </c>
      <c r="P1203"/>
    </row>
    <row r="1204" spans="1:16" ht="25.5" customHeight="1" x14ac:dyDescent="0.25">
      <c r="A1204" s="48" t="s">
        <v>6</v>
      </c>
      <c r="B1204" s="33" t="s">
        <v>755</v>
      </c>
      <c r="C1204" s="2" t="s">
        <v>270</v>
      </c>
      <c r="D1204" s="68" t="s">
        <v>1230</v>
      </c>
      <c r="E1204" s="66" t="str">
        <f>CONCATENATE(Tabela132[[#This Row],[TRAMITE_SETOR]],"_Atualiz")</f>
        <v>SLIC_Atualiz</v>
      </c>
      <c r="F1204" s="35" t="s">
        <v>927</v>
      </c>
      <c r="G1204" s="35"/>
      <c r="H1204" s="3">
        <v>42412.727777777778</v>
      </c>
      <c r="I1204" s="3">
        <v>42412.734722222223</v>
      </c>
      <c r="J1204" s="4" t="s">
        <v>749</v>
      </c>
      <c r="K1204" s="37">
        <f t="shared" si="36"/>
        <v>6.9444444452528842E-3</v>
      </c>
      <c r="L1204" s="38">
        <f t="shared" si="37"/>
        <v>6.9444444452528842E-3</v>
      </c>
      <c r="M1204" s="166">
        <f>NETWORKDAYS.INTL(DATE(YEAR(H1204),MONTH(I1204),DAY(H1204)),DATE(YEAR(I1204),MONTH(I1204),DAY(I1204)),1,LISTAFERIADOS!$B$2:$B$194)</f>
        <v>1</v>
      </c>
      <c r="N1204" s="170" t="str">
        <f>CONCATENATE(HOUR(Tabela132[[#This Row],[DATA INICIO]]),":",MINUTE(Tabela132[[#This Row],[DATA INICIO]]))</f>
        <v>17:28</v>
      </c>
      <c r="P1204"/>
    </row>
    <row r="1205" spans="1:16" ht="25.5" customHeight="1" x14ac:dyDescent="0.25">
      <c r="A1205" s="48" t="s">
        <v>6</v>
      </c>
      <c r="B1205" s="33" t="s">
        <v>755</v>
      </c>
      <c r="C1205" s="2" t="s">
        <v>270</v>
      </c>
      <c r="D1205" s="68" t="s">
        <v>1209</v>
      </c>
      <c r="E1205" s="66" t="str">
        <f>CONCATENATE(Tabela132[[#This Row],[TRAMITE_SETOR]],"_Atualiz")</f>
        <v>CLC_Atualiz</v>
      </c>
      <c r="F1205" s="35" t="s">
        <v>911</v>
      </c>
      <c r="G1205" s="35"/>
      <c r="H1205" s="3">
        <v>42412.734722222223</v>
      </c>
      <c r="I1205" s="3">
        <v>42415.604861111111</v>
      </c>
      <c r="J1205" s="4" t="s">
        <v>349</v>
      </c>
      <c r="K1205" s="37">
        <f t="shared" si="36"/>
        <v>2.8701388888875954</v>
      </c>
      <c r="L1205" s="38">
        <f t="shared" si="37"/>
        <v>2.8701388888875954</v>
      </c>
      <c r="M1205" s="166">
        <f>NETWORKDAYS.INTL(DATE(YEAR(H1205),MONTH(I1205),DAY(H1205)),DATE(YEAR(I1205),MONTH(I1205),DAY(I1205)),1,LISTAFERIADOS!$B$2:$B$194)</f>
        <v>2</v>
      </c>
      <c r="N1205" s="170" t="str">
        <f>CONCATENATE(HOUR(Tabela132[[#This Row],[DATA INICIO]]),":",MINUTE(Tabela132[[#This Row],[DATA INICIO]]))</f>
        <v>17:38</v>
      </c>
      <c r="P1205"/>
    </row>
    <row r="1206" spans="1:16" ht="25.5" customHeight="1" x14ac:dyDescent="0.25">
      <c r="A1206" s="48" t="s">
        <v>6</v>
      </c>
      <c r="B1206" s="33" t="s">
        <v>755</v>
      </c>
      <c r="C1206" s="2" t="s">
        <v>270</v>
      </c>
      <c r="D1206" s="68" t="s">
        <v>1205</v>
      </c>
      <c r="E1206" s="66" t="str">
        <f>CONCATENATE(Tabela132[[#This Row],[TRAMITE_SETOR]],"_Atualiz")</f>
        <v>SECADM_Atualiz</v>
      </c>
      <c r="F1206" s="35" t="s">
        <v>907</v>
      </c>
      <c r="G1206" s="35"/>
      <c r="H1206" s="3">
        <v>42415.604861111111</v>
      </c>
      <c r="I1206" s="3">
        <v>42415.634722222225</v>
      </c>
      <c r="J1206" s="4" t="s">
        <v>70</v>
      </c>
      <c r="K1206" s="37">
        <f t="shared" si="36"/>
        <v>2.9861111113859806E-2</v>
      </c>
      <c r="L1206" s="38">
        <f t="shared" si="37"/>
        <v>2.9861111113859806E-2</v>
      </c>
      <c r="M1206" s="166">
        <f>NETWORKDAYS.INTL(DATE(YEAR(H1206),MONTH(I1206),DAY(H1206)),DATE(YEAR(I1206),MONTH(I1206),DAY(I1206)),1,LISTAFERIADOS!$B$2:$B$194)</f>
        <v>1</v>
      </c>
      <c r="N1206" s="170" t="str">
        <f>CONCATENATE(HOUR(Tabela132[[#This Row],[DATA INICIO]]),":",MINUTE(Tabela132[[#This Row],[DATA INICIO]]))</f>
        <v>14:31</v>
      </c>
      <c r="P1206"/>
    </row>
    <row r="1207" spans="1:16" ht="25.5" customHeight="1" x14ac:dyDescent="0.25">
      <c r="A1207" s="48" t="s">
        <v>6</v>
      </c>
      <c r="B1207" s="33" t="s">
        <v>755</v>
      </c>
      <c r="C1207" s="2" t="s">
        <v>270</v>
      </c>
      <c r="D1207" s="68" t="s">
        <v>1212</v>
      </c>
      <c r="E1207" s="66" t="str">
        <f>CONCATENATE(Tabela132[[#This Row],[TRAMITE_SETOR]],"_Atualiz")</f>
        <v>CPL_Atualiz</v>
      </c>
      <c r="F1207" s="35" t="s">
        <v>914</v>
      </c>
      <c r="G1207" s="35"/>
      <c r="H1207" s="3">
        <v>42415.634722222225</v>
      </c>
      <c r="I1207" s="3">
        <v>42416.588888888888</v>
      </c>
      <c r="J1207" s="4" t="s">
        <v>750</v>
      </c>
      <c r="K1207" s="37">
        <f t="shared" si="36"/>
        <v>0.95416666666278616</v>
      </c>
      <c r="L1207" s="38">
        <f t="shared" si="37"/>
        <v>0.95416666666278616</v>
      </c>
      <c r="M1207" s="166">
        <f>NETWORKDAYS.INTL(DATE(YEAR(H1207),MONTH(I1207),DAY(H1207)),DATE(YEAR(I1207),MONTH(I1207),DAY(I1207)),1,LISTAFERIADOS!$B$2:$B$194)</f>
        <v>2</v>
      </c>
      <c r="N1207" s="170" t="str">
        <f>CONCATENATE(HOUR(Tabela132[[#This Row],[DATA INICIO]]),":",MINUTE(Tabela132[[#This Row],[DATA INICIO]]))</f>
        <v>15:14</v>
      </c>
      <c r="P1207"/>
    </row>
    <row r="1208" spans="1:16" ht="25.5" customHeight="1" x14ac:dyDescent="0.25">
      <c r="A1208" s="48" t="s">
        <v>6</v>
      </c>
      <c r="B1208" s="33" t="s">
        <v>755</v>
      </c>
      <c r="C1208" s="2" t="s">
        <v>270</v>
      </c>
      <c r="D1208" s="68" t="s">
        <v>1213</v>
      </c>
      <c r="E1208" s="66" t="str">
        <f>CONCATENATE(Tabela132[[#This Row],[TRAMITE_SETOR]],"_Atualiz")</f>
        <v>ASSDG_Atualiz</v>
      </c>
      <c r="F1208" s="35" t="s">
        <v>915</v>
      </c>
      <c r="G1208" s="35"/>
      <c r="H1208" s="3">
        <v>42416.588888888888</v>
      </c>
      <c r="I1208" s="3">
        <v>42424.647222222222</v>
      </c>
      <c r="J1208" s="4" t="s">
        <v>213</v>
      </c>
      <c r="K1208" s="37">
        <f t="shared" si="36"/>
        <v>8.0583333333343035</v>
      </c>
      <c r="L1208" s="38">
        <f t="shared" si="37"/>
        <v>8.0583333333343035</v>
      </c>
      <c r="M1208" s="166">
        <f>NETWORKDAYS.INTL(DATE(YEAR(H1208),MONTH(I1208),DAY(H1208)),DATE(YEAR(I1208),MONTH(I1208),DAY(I1208)),1,LISTAFERIADOS!$B$2:$B$194)</f>
        <v>7</v>
      </c>
      <c r="N1208" s="170" t="str">
        <f>CONCATENATE(HOUR(Tabela132[[#This Row],[DATA INICIO]]),":",MINUTE(Tabela132[[#This Row],[DATA INICIO]]))</f>
        <v>14:8</v>
      </c>
      <c r="P1208"/>
    </row>
    <row r="1209" spans="1:16" ht="25.5" customHeight="1" x14ac:dyDescent="0.25">
      <c r="A1209" s="48" t="s">
        <v>6</v>
      </c>
      <c r="B1209" s="33" t="s">
        <v>755</v>
      </c>
      <c r="C1209" s="2" t="s">
        <v>270</v>
      </c>
      <c r="D1209" s="68" t="s">
        <v>1206</v>
      </c>
      <c r="E1209" s="66" t="str">
        <f>CONCATENATE(Tabela132[[#This Row],[TRAMITE_SETOR]],"_Atualiz")</f>
        <v>SPO_Atualiz</v>
      </c>
      <c r="F1209" s="35" t="s">
        <v>908</v>
      </c>
      <c r="G1209" s="35"/>
      <c r="H1209" s="3">
        <v>42424.647222222222</v>
      </c>
      <c r="I1209" s="3">
        <v>42425.728472222225</v>
      </c>
      <c r="J1209" s="4" t="s">
        <v>202</v>
      </c>
      <c r="K1209" s="37">
        <f t="shared" si="36"/>
        <v>1.0812500000029104</v>
      </c>
      <c r="L1209" s="38">
        <f t="shared" si="37"/>
        <v>1.0812500000029104</v>
      </c>
      <c r="M1209" s="166">
        <f>NETWORKDAYS.INTL(DATE(YEAR(H1209),MONTH(I1209),DAY(H1209)),DATE(YEAR(I1209),MONTH(I1209),DAY(I1209)),1,LISTAFERIADOS!$B$2:$B$194)</f>
        <v>2</v>
      </c>
      <c r="N1209" s="170" t="str">
        <f>CONCATENATE(HOUR(Tabela132[[#This Row],[DATA INICIO]]),":",MINUTE(Tabela132[[#This Row],[DATA INICIO]]))</f>
        <v>15:32</v>
      </c>
      <c r="P1209"/>
    </row>
    <row r="1210" spans="1:16" ht="25.5" customHeight="1" x14ac:dyDescent="0.25">
      <c r="A1210" s="48" t="s">
        <v>6</v>
      </c>
      <c r="B1210" s="33" t="s">
        <v>755</v>
      </c>
      <c r="C1210" s="2" t="s">
        <v>270</v>
      </c>
      <c r="D1210" s="68" t="s">
        <v>1207</v>
      </c>
      <c r="E1210" s="66" t="str">
        <f>CONCATENATE(Tabela132[[#This Row],[TRAMITE_SETOR]],"_Atualiz")</f>
        <v>CO_Atualiz</v>
      </c>
      <c r="F1210" s="35" t="s">
        <v>909</v>
      </c>
      <c r="G1210" s="35"/>
      <c r="H1210" s="3">
        <v>42425.728472222225</v>
      </c>
      <c r="I1210" s="3">
        <v>42425.776388888888</v>
      </c>
      <c r="J1210" s="4" t="s">
        <v>19</v>
      </c>
      <c r="K1210" s="37">
        <f t="shared" si="36"/>
        <v>4.7916666662786156E-2</v>
      </c>
      <c r="L1210" s="38">
        <f t="shared" si="37"/>
        <v>4.7916666662786156E-2</v>
      </c>
      <c r="M1210" s="166">
        <f>NETWORKDAYS.INTL(DATE(YEAR(H1210),MONTH(I1210),DAY(H1210)),DATE(YEAR(I1210),MONTH(I1210),DAY(I1210)),1,LISTAFERIADOS!$B$2:$B$194)</f>
        <v>1</v>
      </c>
      <c r="N1210" s="170" t="str">
        <f>CONCATENATE(HOUR(Tabela132[[#This Row],[DATA INICIO]]),":",MINUTE(Tabela132[[#This Row],[DATA INICIO]]))</f>
        <v>17:29</v>
      </c>
      <c r="P1210"/>
    </row>
    <row r="1211" spans="1:16" ht="25.5" customHeight="1" x14ac:dyDescent="0.25">
      <c r="A1211" s="48" t="s">
        <v>6</v>
      </c>
      <c r="B1211" s="33" t="s">
        <v>755</v>
      </c>
      <c r="C1211" s="2" t="s">
        <v>270</v>
      </c>
      <c r="D1211" s="68" t="s">
        <v>1208</v>
      </c>
      <c r="E1211" s="66" t="str">
        <f>CONCATENATE(Tabela132[[#This Row],[TRAMITE_SETOR]],"_Atualiz")</f>
        <v>SECOFC_Atualiz</v>
      </c>
      <c r="F1211" s="35" t="s">
        <v>910</v>
      </c>
      <c r="G1211" s="35"/>
      <c r="H1211" s="3">
        <v>42425.776388888888</v>
      </c>
      <c r="I1211" s="3">
        <v>42426.556250000001</v>
      </c>
      <c r="J1211" s="4" t="s">
        <v>20</v>
      </c>
      <c r="K1211" s="37">
        <f t="shared" si="36"/>
        <v>0.77986111111385981</v>
      </c>
      <c r="L1211" s="38">
        <f t="shared" si="37"/>
        <v>0.77986111111385981</v>
      </c>
      <c r="M1211" s="166">
        <f>NETWORKDAYS.INTL(DATE(YEAR(H1211),MONTH(I1211),DAY(H1211)),DATE(YEAR(I1211),MONTH(I1211),DAY(I1211)),1,LISTAFERIADOS!$B$2:$B$194)</f>
        <v>2</v>
      </c>
      <c r="N1211" s="170" t="str">
        <f>CONCATENATE(HOUR(Tabela132[[#This Row],[DATA INICIO]]),":",MINUTE(Tabela132[[#This Row],[DATA INICIO]]))</f>
        <v>18:38</v>
      </c>
      <c r="P1211"/>
    </row>
    <row r="1212" spans="1:16" ht="25.5" customHeight="1" x14ac:dyDescent="0.25">
      <c r="A1212" s="48" t="s">
        <v>6</v>
      </c>
      <c r="B1212" s="33" t="s">
        <v>755</v>
      </c>
      <c r="C1212" s="2" t="s">
        <v>270</v>
      </c>
      <c r="D1212" s="68" t="s">
        <v>1213</v>
      </c>
      <c r="E1212" s="66" t="str">
        <f>CONCATENATE(Tabela132[[#This Row],[TRAMITE_SETOR]],"_Atualiz")</f>
        <v>ASSDG_Atualiz</v>
      </c>
      <c r="F1212" s="35" t="s">
        <v>915</v>
      </c>
      <c r="G1212" s="35"/>
      <c r="H1212" s="3">
        <v>42426.556250000001</v>
      </c>
      <c r="I1212" s="3">
        <v>42426.709027777775</v>
      </c>
      <c r="J1212" s="4" t="s">
        <v>751</v>
      </c>
      <c r="K1212" s="37">
        <f t="shared" si="36"/>
        <v>0.15277777777373558</v>
      </c>
      <c r="L1212" s="38">
        <f t="shared" si="37"/>
        <v>0.15277777777373558</v>
      </c>
      <c r="M1212" s="166">
        <f>NETWORKDAYS.INTL(DATE(YEAR(H1212),MONTH(I1212),DAY(H1212)),DATE(YEAR(I1212),MONTH(I1212),DAY(I1212)),1,LISTAFERIADOS!$B$2:$B$194)</f>
        <v>1</v>
      </c>
      <c r="N1212" s="170" t="str">
        <f>CONCATENATE(HOUR(Tabela132[[#This Row],[DATA INICIO]]),":",MINUTE(Tabela132[[#This Row],[DATA INICIO]]))</f>
        <v>13:21</v>
      </c>
      <c r="P1212"/>
    </row>
    <row r="1213" spans="1:16" ht="25.5" customHeight="1" x14ac:dyDescent="0.25">
      <c r="A1213" s="48" t="s">
        <v>6</v>
      </c>
      <c r="B1213" s="33" t="s">
        <v>755</v>
      </c>
      <c r="C1213" s="2" t="s">
        <v>270</v>
      </c>
      <c r="D1213" s="68" t="s">
        <v>1202</v>
      </c>
      <c r="E1213" s="66" t="str">
        <f>CONCATENATE(Tabela132[[#This Row],[TRAMITE_SETOR]],"_Atualiz")</f>
        <v>DG_Atualiz</v>
      </c>
      <c r="F1213" s="35" t="s">
        <v>905</v>
      </c>
      <c r="G1213" s="35"/>
      <c r="H1213" s="3">
        <v>42426.709027777775</v>
      </c>
      <c r="I1213" s="3">
        <v>42426.744444444441</v>
      </c>
      <c r="J1213" s="4" t="s">
        <v>752</v>
      </c>
      <c r="K1213" s="37">
        <f t="shared" si="36"/>
        <v>3.5416666665696539E-2</v>
      </c>
      <c r="L1213" s="38">
        <f t="shared" si="37"/>
        <v>3.5416666665696539E-2</v>
      </c>
      <c r="M1213" s="166">
        <f>NETWORKDAYS.INTL(DATE(YEAR(H1213),MONTH(I1213),DAY(H1213)),DATE(YEAR(I1213),MONTH(I1213),DAY(I1213)),1,LISTAFERIADOS!$B$2:$B$194)</f>
        <v>1</v>
      </c>
      <c r="N1213" s="170" t="str">
        <f>CONCATENATE(HOUR(Tabela132[[#This Row],[DATA INICIO]]),":",MINUTE(Tabela132[[#This Row],[DATA INICIO]]))</f>
        <v>17:1</v>
      </c>
      <c r="P1213"/>
    </row>
    <row r="1214" spans="1:16" ht="25.5" customHeight="1" x14ac:dyDescent="0.25">
      <c r="A1214" s="48" t="s">
        <v>6</v>
      </c>
      <c r="B1214" s="33" t="s">
        <v>755</v>
      </c>
      <c r="C1214" s="2" t="s">
        <v>270</v>
      </c>
      <c r="D1214" s="68" t="s">
        <v>1230</v>
      </c>
      <c r="E1214" s="66" t="str">
        <f>CONCATENATE(Tabela132[[#This Row],[TRAMITE_SETOR]],"_Atualiz")</f>
        <v>SLIC_Atualiz</v>
      </c>
      <c r="F1214" s="35" t="s">
        <v>927</v>
      </c>
      <c r="G1214" s="35"/>
      <c r="H1214" s="3">
        <v>42426.744444444441</v>
      </c>
      <c r="I1214" s="3">
        <v>42426.78402777778</v>
      </c>
      <c r="J1214" s="4" t="s">
        <v>215</v>
      </c>
      <c r="K1214" s="37">
        <f t="shared" si="36"/>
        <v>3.9583333338669036E-2</v>
      </c>
      <c r="L1214" s="38">
        <f t="shared" si="37"/>
        <v>3.9583333338669036E-2</v>
      </c>
      <c r="M1214" s="166">
        <f>NETWORKDAYS.INTL(DATE(YEAR(H1214),MONTH(I1214),DAY(H1214)),DATE(YEAR(I1214),MONTH(I1214),DAY(I1214)),1,LISTAFERIADOS!$B$2:$B$194)</f>
        <v>1</v>
      </c>
      <c r="N1214" s="170" t="str">
        <f>CONCATENATE(HOUR(Tabela132[[#This Row],[DATA INICIO]]),":",MINUTE(Tabela132[[#This Row],[DATA INICIO]]))</f>
        <v>17:52</v>
      </c>
      <c r="P1214"/>
    </row>
    <row r="1215" spans="1:16" ht="25.5" customHeight="1" x14ac:dyDescent="0.25">
      <c r="A1215" s="48" t="s">
        <v>6</v>
      </c>
      <c r="B1215" s="33" t="s">
        <v>755</v>
      </c>
      <c r="C1215" s="2" t="s">
        <v>270</v>
      </c>
      <c r="D1215" s="68" t="s">
        <v>1212</v>
      </c>
      <c r="E1215" s="66" t="str">
        <f>CONCATENATE(Tabela132[[#This Row],[TRAMITE_SETOR]],"_Atualiz")</f>
        <v>CPL_Atualiz</v>
      </c>
      <c r="F1215" s="35" t="s">
        <v>914</v>
      </c>
      <c r="G1215" s="35"/>
      <c r="H1215" s="3">
        <v>42426.78402777778</v>
      </c>
      <c r="I1215" s="3">
        <v>42426.811111111114</v>
      </c>
      <c r="J1215" s="4" t="s">
        <v>753</v>
      </c>
      <c r="K1215" s="37">
        <f t="shared" si="36"/>
        <v>2.7083333334303461E-2</v>
      </c>
      <c r="L1215" s="38">
        <f t="shared" si="37"/>
        <v>2.7083333334303461E-2</v>
      </c>
      <c r="M1215" s="166">
        <f>NETWORKDAYS.INTL(DATE(YEAR(H1215),MONTH(I1215),DAY(H1215)),DATE(YEAR(I1215),MONTH(I1215),DAY(I1215)),1,LISTAFERIADOS!$B$2:$B$194)</f>
        <v>1</v>
      </c>
      <c r="N1215" s="170" t="str">
        <f>CONCATENATE(HOUR(Tabela132[[#This Row],[DATA INICIO]]),":",MINUTE(Tabela132[[#This Row],[DATA INICIO]]))</f>
        <v>18:49</v>
      </c>
      <c r="P1215"/>
    </row>
    <row r="1216" spans="1:16" ht="25.5" customHeight="1" x14ac:dyDescent="0.25">
      <c r="A1216" s="48" t="s">
        <v>6</v>
      </c>
      <c r="B1216" s="33" t="s">
        <v>755</v>
      </c>
      <c r="C1216" s="2" t="s">
        <v>270</v>
      </c>
      <c r="D1216" s="68" t="s">
        <v>1230</v>
      </c>
      <c r="E1216" s="66" t="str">
        <f>CONCATENATE(Tabela132[[#This Row],[TRAMITE_SETOR]],"_Atualiz")</f>
        <v>SLIC_Atualiz</v>
      </c>
      <c r="F1216" s="35" t="s">
        <v>927</v>
      </c>
      <c r="G1216" s="35"/>
      <c r="H1216" s="3">
        <v>42426.811111111114</v>
      </c>
      <c r="I1216" s="3">
        <v>42430.8</v>
      </c>
      <c r="J1216" s="4" t="s">
        <v>180</v>
      </c>
      <c r="K1216" s="37">
        <f t="shared" si="36"/>
        <v>3.9888888888890506</v>
      </c>
      <c r="L1216" s="38">
        <f t="shared" si="37"/>
        <v>3.9888888888890506</v>
      </c>
      <c r="M1216" s="166">
        <f>NETWORKDAYS.INTL(DATE(YEAR(H1216),MONTH(I1216),DAY(H1216)),DATE(YEAR(I1216),MONTH(I1216),DAY(I1216)),1,LISTAFERIADOS!$B$2:$B$194)</f>
        <v>-16</v>
      </c>
      <c r="N1216" s="170" t="str">
        <f>CONCATENATE(HOUR(Tabela132[[#This Row],[DATA INICIO]]),":",MINUTE(Tabela132[[#This Row],[DATA INICIO]]))</f>
        <v>19:28</v>
      </c>
      <c r="P1216"/>
    </row>
    <row r="1217" spans="1:16" ht="25.5" customHeight="1" x14ac:dyDescent="0.25">
      <c r="A1217" s="48" t="s">
        <v>6</v>
      </c>
      <c r="B1217" s="33" t="s">
        <v>755</v>
      </c>
      <c r="C1217" s="2" t="s">
        <v>270</v>
      </c>
      <c r="D1217" s="68" t="s">
        <v>1212</v>
      </c>
      <c r="E1217" s="66" t="str">
        <f>CONCATENATE(Tabela132[[#This Row],[TRAMITE_SETOR]],"_Atualiz")</f>
        <v>CPL_Atualiz</v>
      </c>
      <c r="F1217" s="35" t="s">
        <v>914</v>
      </c>
      <c r="G1217" s="35"/>
      <c r="H1217" s="3">
        <v>42430.8</v>
      </c>
      <c r="I1217" s="3">
        <v>42446.715277777781</v>
      </c>
      <c r="J1217" s="4" t="s">
        <v>754</v>
      </c>
      <c r="K1217" s="37">
        <f t="shared" si="36"/>
        <v>15.915277777778101</v>
      </c>
      <c r="L1217" s="38">
        <f t="shared" si="37"/>
        <v>15.915277777778101</v>
      </c>
      <c r="M1217" s="166">
        <f>NETWORKDAYS.INTL(DATE(YEAR(H1217),MONTH(I1217),DAY(H1217)),DATE(YEAR(I1217),MONTH(I1217),DAY(I1217)),1,LISTAFERIADOS!$B$2:$B$194)</f>
        <v>13</v>
      </c>
      <c r="N1217" s="170" t="str">
        <f>CONCATENATE(HOUR(Tabela132[[#This Row],[DATA INICIO]]),":",MINUTE(Tabela132[[#This Row],[DATA INICIO]]))</f>
        <v>19:12</v>
      </c>
      <c r="P1217"/>
    </row>
    <row r="1218" spans="1:16" ht="25.5" customHeight="1" x14ac:dyDescent="0.25">
      <c r="A1218" s="48" t="s">
        <v>6</v>
      </c>
      <c r="B1218" s="33" t="s">
        <v>755</v>
      </c>
      <c r="C1218" s="2" t="s">
        <v>270</v>
      </c>
      <c r="D1218" s="68" t="s">
        <v>1213</v>
      </c>
      <c r="E1218" s="66" t="str">
        <f>CONCATENATE(Tabela132[[#This Row],[TRAMITE_SETOR]],"_Atualiz")</f>
        <v>ASSDG_Atualiz</v>
      </c>
      <c r="F1218" s="35" t="s">
        <v>915</v>
      </c>
      <c r="G1218" s="35"/>
      <c r="H1218" s="3">
        <v>42446.715277777781</v>
      </c>
      <c r="I1218" s="3">
        <v>42450.579861111109</v>
      </c>
      <c r="J1218" s="4" t="s">
        <v>391</v>
      </c>
      <c r="K1218" s="37">
        <f t="shared" si="36"/>
        <v>3.8645833333284827</v>
      </c>
      <c r="L1218" s="38">
        <f t="shared" si="37"/>
        <v>3.8645833333284827</v>
      </c>
      <c r="M1218" s="166">
        <f>NETWORKDAYS.INTL(DATE(YEAR(H1218),MONTH(I1218),DAY(H1218)),DATE(YEAR(I1218),MONTH(I1218),DAY(I1218)),1,LISTAFERIADOS!$B$2:$B$194)</f>
        <v>3</v>
      </c>
      <c r="N1218" s="170" t="str">
        <f>CONCATENATE(HOUR(Tabela132[[#This Row],[DATA INICIO]]),":",MINUTE(Tabela132[[#This Row],[DATA INICIO]]))</f>
        <v>17:10</v>
      </c>
      <c r="P1218"/>
    </row>
    <row r="1219" spans="1:16" ht="25.5" customHeight="1" x14ac:dyDescent="0.25">
      <c r="A1219" s="48" t="s">
        <v>6</v>
      </c>
      <c r="B1219" s="33" t="s">
        <v>769</v>
      </c>
      <c r="C1219" s="2" t="s">
        <v>270</v>
      </c>
      <c r="D1219" s="68" t="s">
        <v>1204</v>
      </c>
      <c r="E1219" s="66" t="str">
        <f>CONCATENATE(Tabela132[[#This Row],[TRAMITE_SETOR]],"_Atualiz")</f>
        <v>CIP_Atualiz</v>
      </c>
      <c r="F1219" s="35" t="s">
        <v>884</v>
      </c>
      <c r="G1219" s="90" t="s">
        <v>1105</v>
      </c>
      <c r="H1219" s="3">
        <v>41220.463888888888</v>
      </c>
      <c r="I1219" s="3">
        <v>41225.463888888888</v>
      </c>
      <c r="J1219" s="5" t="s">
        <v>7</v>
      </c>
      <c r="K1219" s="37">
        <f t="shared" ref="K1219:K1282" si="38">IF(OR(H1219="-",I1219="-"),0,I1219-H1219)</f>
        <v>5</v>
      </c>
      <c r="L1219" s="38">
        <f t="shared" ref="L1219:L1282" si="39">K1219</f>
        <v>5</v>
      </c>
      <c r="M1219" s="166">
        <f>NETWORKDAYS.INTL(DATE(YEAR(H1219),MONTH(I1219),DAY(H1219)),DATE(YEAR(I1219),MONTH(I1219),DAY(I1219)),1,LISTAFERIADOS!$B$2:$B$194)</f>
        <v>4</v>
      </c>
      <c r="N1219" s="170" t="str">
        <f>CONCATENATE(HOUR(Tabela132[[#This Row],[DATA INICIO]]),":",MINUTE(Tabela132[[#This Row],[DATA INICIO]]))</f>
        <v>11:8</v>
      </c>
      <c r="P1219"/>
    </row>
    <row r="1220" spans="1:16" ht="25.5" customHeight="1" x14ac:dyDescent="0.25">
      <c r="A1220" s="48" t="s">
        <v>6</v>
      </c>
      <c r="B1220" s="33" t="s">
        <v>769</v>
      </c>
      <c r="C1220" s="2" t="s">
        <v>270</v>
      </c>
      <c r="D1220" s="68" t="s">
        <v>1205</v>
      </c>
      <c r="E1220" s="66" t="str">
        <f>CONCATENATE(Tabela132[[#This Row],[TRAMITE_SETOR]],"_Atualiz")</f>
        <v>SECADM_Atualiz</v>
      </c>
      <c r="F1220" s="35" t="s">
        <v>907</v>
      </c>
      <c r="G1220" s="35"/>
      <c r="H1220" s="3">
        <v>41225.463888888888</v>
      </c>
      <c r="I1220" s="3">
        <v>41225.648611111108</v>
      </c>
      <c r="J1220" s="5" t="s">
        <v>294</v>
      </c>
      <c r="K1220" s="37">
        <f t="shared" si="38"/>
        <v>0.18472222222044365</v>
      </c>
      <c r="L1220" s="38">
        <f t="shared" si="39"/>
        <v>0.18472222222044365</v>
      </c>
      <c r="M1220" s="166">
        <f>NETWORKDAYS.INTL(DATE(YEAR(H1220),MONTH(I1220),DAY(H1220)),DATE(YEAR(I1220),MONTH(I1220),DAY(I1220)),1,LISTAFERIADOS!$B$2:$B$194)</f>
        <v>1</v>
      </c>
      <c r="N1220" s="170" t="str">
        <f>CONCATENATE(HOUR(Tabela132[[#This Row],[DATA INICIO]]),":",MINUTE(Tabela132[[#This Row],[DATA INICIO]]))</f>
        <v>11:8</v>
      </c>
      <c r="P1220"/>
    </row>
    <row r="1221" spans="1:16" ht="25.5" customHeight="1" x14ac:dyDescent="0.25">
      <c r="A1221" s="48" t="s">
        <v>6</v>
      </c>
      <c r="B1221" s="33" t="s">
        <v>769</v>
      </c>
      <c r="C1221" s="2" t="s">
        <v>270</v>
      </c>
      <c r="D1221" s="68" t="s">
        <v>1214</v>
      </c>
      <c r="E1221" s="66" t="str">
        <f>CONCATENATE(Tabela132[[#This Row],[TRAMITE_SETOR]],"_Atualiz")</f>
        <v>ACO_Atualiz</v>
      </c>
      <c r="F1221" s="35" t="s">
        <v>916</v>
      </c>
      <c r="G1221" s="35"/>
      <c r="H1221" s="3">
        <v>41225.648611111108</v>
      </c>
      <c r="I1221" s="3">
        <v>41225.651388888888</v>
      </c>
      <c r="J1221" s="5" t="s">
        <v>18</v>
      </c>
      <c r="K1221" s="37">
        <f t="shared" si="38"/>
        <v>2.7777777795563452E-3</v>
      </c>
      <c r="L1221" s="38">
        <f t="shared" si="39"/>
        <v>2.7777777795563452E-3</v>
      </c>
      <c r="M1221" s="166">
        <f>NETWORKDAYS.INTL(DATE(YEAR(H1221),MONTH(I1221),DAY(H1221)),DATE(YEAR(I1221),MONTH(I1221),DAY(I1221)),1,LISTAFERIADOS!$B$2:$B$194)</f>
        <v>1</v>
      </c>
      <c r="N1221" s="170" t="str">
        <f>CONCATENATE(HOUR(Tabela132[[#This Row],[DATA INICIO]]),":",MINUTE(Tabela132[[#This Row],[DATA INICIO]]))</f>
        <v>15:34</v>
      </c>
      <c r="P1221"/>
    </row>
    <row r="1222" spans="1:16" ht="25.5" customHeight="1" x14ac:dyDescent="0.25">
      <c r="A1222" s="48" t="s">
        <v>6</v>
      </c>
      <c r="B1222" s="33" t="s">
        <v>769</v>
      </c>
      <c r="C1222" s="2" t="s">
        <v>270</v>
      </c>
      <c r="D1222" s="68" t="s">
        <v>1206</v>
      </c>
      <c r="E1222" s="66" t="str">
        <f>CONCATENATE(Tabela132[[#This Row],[TRAMITE_SETOR]],"_Atualiz")</f>
        <v>SPO_Atualiz</v>
      </c>
      <c r="F1222" s="35" t="s">
        <v>908</v>
      </c>
      <c r="G1222" s="35"/>
      <c r="H1222" s="3">
        <v>41225.651388888888</v>
      </c>
      <c r="I1222" s="3">
        <v>41227.576388888891</v>
      </c>
      <c r="J1222" s="5" t="s">
        <v>26</v>
      </c>
      <c r="K1222" s="37">
        <f t="shared" si="38"/>
        <v>1.9250000000029104</v>
      </c>
      <c r="L1222" s="38">
        <f t="shared" si="39"/>
        <v>1.9250000000029104</v>
      </c>
      <c r="M1222" s="166">
        <f>NETWORKDAYS.INTL(DATE(YEAR(H1222),MONTH(I1222),DAY(H1222)),DATE(YEAR(I1222),MONTH(I1222),DAY(I1222)),1,LISTAFERIADOS!$B$2:$B$194)</f>
        <v>3</v>
      </c>
      <c r="N1222" s="170" t="str">
        <f>CONCATENATE(HOUR(Tabela132[[#This Row],[DATA INICIO]]),":",MINUTE(Tabela132[[#This Row],[DATA INICIO]]))</f>
        <v>15:38</v>
      </c>
      <c r="P1222"/>
    </row>
    <row r="1223" spans="1:16" ht="25.5" customHeight="1" x14ac:dyDescent="0.25">
      <c r="A1223" s="48" t="s">
        <v>6</v>
      </c>
      <c r="B1223" s="33" t="s">
        <v>769</v>
      </c>
      <c r="C1223" s="2" t="s">
        <v>270</v>
      </c>
      <c r="D1223" s="68" t="s">
        <v>1207</v>
      </c>
      <c r="E1223" s="66" t="str">
        <f>CONCATENATE(Tabela132[[#This Row],[TRAMITE_SETOR]],"_Atualiz")</f>
        <v>CO_Atualiz</v>
      </c>
      <c r="F1223" s="35" t="s">
        <v>909</v>
      </c>
      <c r="G1223" s="35"/>
      <c r="H1223" s="3">
        <v>41227.576388888891</v>
      </c>
      <c r="I1223" s="3">
        <v>41227.622916666667</v>
      </c>
      <c r="J1223" s="5" t="s">
        <v>27</v>
      </c>
      <c r="K1223" s="37">
        <f t="shared" si="38"/>
        <v>4.6527777776645962E-2</v>
      </c>
      <c r="L1223" s="38">
        <f t="shared" si="39"/>
        <v>4.6527777776645962E-2</v>
      </c>
      <c r="M1223" s="166">
        <f>NETWORKDAYS.INTL(DATE(YEAR(H1223),MONTH(I1223),DAY(H1223)),DATE(YEAR(I1223),MONTH(I1223),DAY(I1223)),1,LISTAFERIADOS!$B$2:$B$194)</f>
        <v>1</v>
      </c>
      <c r="N1223" s="170" t="str">
        <f>CONCATENATE(HOUR(Tabela132[[#This Row],[DATA INICIO]]),":",MINUTE(Tabela132[[#This Row],[DATA INICIO]]))</f>
        <v>13:50</v>
      </c>
      <c r="P1223"/>
    </row>
    <row r="1224" spans="1:16" ht="25.5" customHeight="1" x14ac:dyDescent="0.25">
      <c r="A1224" s="48" t="s">
        <v>6</v>
      </c>
      <c r="B1224" s="33" t="s">
        <v>769</v>
      </c>
      <c r="C1224" s="2" t="s">
        <v>270</v>
      </c>
      <c r="D1224" s="68" t="s">
        <v>1208</v>
      </c>
      <c r="E1224" s="66" t="str">
        <f>CONCATENATE(Tabela132[[#This Row],[TRAMITE_SETOR]],"_Atualiz")</f>
        <v>SECOFC_Atualiz</v>
      </c>
      <c r="F1224" s="35" t="s">
        <v>910</v>
      </c>
      <c r="G1224" s="35"/>
      <c r="H1224" s="3">
        <v>41227.622916666667</v>
      </c>
      <c r="I1224" s="3">
        <v>41227.722916666666</v>
      </c>
      <c r="J1224" s="5" t="s">
        <v>344</v>
      </c>
      <c r="K1224" s="37">
        <f t="shared" si="38"/>
        <v>9.9999999998544808E-2</v>
      </c>
      <c r="L1224" s="38">
        <f t="shared" si="39"/>
        <v>9.9999999998544808E-2</v>
      </c>
      <c r="M1224" s="166">
        <f>NETWORKDAYS.INTL(DATE(YEAR(H1224),MONTH(I1224),DAY(H1224)),DATE(YEAR(I1224),MONTH(I1224),DAY(I1224)),1,LISTAFERIADOS!$B$2:$B$194)</f>
        <v>1</v>
      </c>
      <c r="N1224" s="170" t="str">
        <f>CONCATENATE(HOUR(Tabela132[[#This Row],[DATA INICIO]]),":",MINUTE(Tabela132[[#This Row],[DATA INICIO]]))</f>
        <v>14:57</v>
      </c>
      <c r="P1224"/>
    </row>
    <row r="1225" spans="1:16" ht="25.5" customHeight="1" x14ac:dyDescent="0.25">
      <c r="A1225" s="48" t="s">
        <v>6</v>
      </c>
      <c r="B1225" s="33" t="s">
        <v>769</v>
      </c>
      <c r="C1225" s="2" t="s">
        <v>270</v>
      </c>
      <c r="D1225" s="68" t="s">
        <v>1209</v>
      </c>
      <c r="E1225" s="66" t="str">
        <f>CONCATENATE(Tabela132[[#This Row],[TRAMITE_SETOR]],"_Atualiz")</f>
        <v>CLC_Atualiz</v>
      </c>
      <c r="F1225" s="35" t="s">
        <v>911</v>
      </c>
      <c r="G1225" s="35"/>
      <c r="H1225" s="3">
        <v>41227.722916666666</v>
      </c>
      <c r="I1225" s="3">
        <v>41227.776388888888</v>
      </c>
      <c r="J1225" s="5" t="s">
        <v>119</v>
      </c>
      <c r="K1225" s="37">
        <f t="shared" si="38"/>
        <v>5.3472222221898846E-2</v>
      </c>
      <c r="L1225" s="38">
        <f t="shared" si="39"/>
        <v>5.3472222221898846E-2</v>
      </c>
      <c r="M1225" s="166">
        <f>NETWORKDAYS.INTL(DATE(YEAR(H1225),MONTH(I1225),DAY(H1225)),DATE(YEAR(I1225),MONTH(I1225),DAY(I1225)),1,LISTAFERIADOS!$B$2:$B$194)</f>
        <v>1</v>
      </c>
      <c r="N1225" s="170" t="str">
        <f>CONCATENATE(HOUR(Tabela132[[#This Row],[DATA INICIO]]),":",MINUTE(Tabela132[[#This Row],[DATA INICIO]]))</f>
        <v>17:21</v>
      </c>
      <c r="P1225"/>
    </row>
    <row r="1226" spans="1:16" ht="25.5" customHeight="1" x14ac:dyDescent="0.25">
      <c r="A1226" s="48" t="s">
        <v>6</v>
      </c>
      <c r="B1226" s="33" t="s">
        <v>769</v>
      </c>
      <c r="C1226" s="2" t="s">
        <v>270</v>
      </c>
      <c r="D1226" s="68" t="s">
        <v>1205</v>
      </c>
      <c r="E1226" s="66" t="str">
        <f>CONCATENATE(Tabela132[[#This Row],[TRAMITE_SETOR]],"_Atualiz")</f>
        <v>SECADM_Atualiz</v>
      </c>
      <c r="F1226" s="35" t="s">
        <v>907</v>
      </c>
      <c r="G1226" s="35"/>
      <c r="H1226" s="3">
        <v>41227.776388888888</v>
      </c>
      <c r="I1226" s="3">
        <v>41227.885416666664</v>
      </c>
      <c r="J1226" s="5" t="s">
        <v>26</v>
      </c>
      <c r="K1226" s="37">
        <f t="shared" si="38"/>
        <v>0.10902777777664596</v>
      </c>
      <c r="L1226" s="38">
        <f t="shared" si="39"/>
        <v>0.10902777777664596</v>
      </c>
      <c r="M1226" s="166">
        <f>NETWORKDAYS.INTL(DATE(YEAR(H1226),MONTH(I1226),DAY(H1226)),DATE(YEAR(I1226),MONTH(I1226),DAY(I1226)),1,LISTAFERIADOS!$B$2:$B$194)</f>
        <v>1</v>
      </c>
      <c r="N1226" s="170" t="str">
        <f>CONCATENATE(HOUR(Tabela132[[#This Row],[DATA INICIO]]),":",MINUTE(Tabela132[[#This Row],[DATA INICIO]]))</f>
        <v>18:38</v>
      </c>
      <c r="P1226"/>
    </row>
    <row r="1227" spans="1:16" ht="25.5" customHeight="1" x14ac:dyDescent="0.25">
      <c r="A1227" s="48" t="s">
        <v>6</v>
      </c>
      <c r="B1227" s="33" t="s">
        <v>769</v>
      </c>
      <c r="C1227" s="2" t="s">
        <v>270</v>
      </c>
      <c r="D1227" s="68" t="s">
        <v>1209</v>
      </c>
      <c r="E1227" s="66" t="str">
        <f>CONCATENATE(Tabela132[[#This Row],[TRAMITE_SETOR]],"_Atualiz")</f>
        <v>CLC_Atualiz</v>
      </c>
      <c r="F1227" s="35" t="s">
        <v>911</v>
      </c>
      <c r="G1227" s="35"/>
      <c r="H1227" s="3">
        <v>41227.885416666664</v>
      </c>
      <c r="I1227" s="3">
        <v>41228.527083333334</v>
      </c>
      <c r="J1227" s="5" t="s">
        <v>756</v>
      </c>
      <c r="K1227" s="37">
        <f t="shared" si="38"/>
        <v>0.64166666667006211</v>
      </c>
      <c r="L1227" s="38">
        <f t="shared" si="39"/>
        <v>0.64166666667006211</v>
      </c>
      <c r="M1227" s="166">
        <f>NETWORKDAYS.INTL(DATE(YEAR(H1227),MONTH(I1227),DAY(H1227)),DATE(YEAR(I1227),MONTH(I1227),DAY(I1227)),1,LISTAFERIADOS!$B$2:$B$194)</f>
        <v>1</v>
      </c>
      <c r="N1227" s="170" t="str">
        <f>CONCATENATE(HOUR(Tabela132[[#This Row],[DATA INICIO]]),":",MINUTE(Tabela132[[#This Row],[DATA INICIO]]))</f>
        <v>21:15</v>
      </c>
      <c r="P1227"/>
    </row>
    <row r="1228" spans="1:16" ht="25.5" customHeight="1" x14ac:dyDescent="0.25">
      <c r="A1228" s="48" t="s">
        <v>6</v>
      </c>
      <c r="B1228" s="33" t="s">
        <v>769</v>
      </c>
      <c r="C1228" s="2" t="s">
        <v>270</v>
      </c>
      <c r="D1228" s="68" t="s">
        <v>1210</v>
      </c>
      <c r="E1228" s="66" t="str">
        <f>CONCATENATE(Tabela132[[#This Row],[TRAMITE_SETOR]],"_Atualiz")</f>
        <v>SC_Atualiz</v>
      </c>
      <c r="F1228" s="35" t="s">
        <v>912</v>
      </c>
      <c r="G1228" s="35"/>
      <c r="H1228" s="3">
        <v>41228.527083333334</v>
      </c>
      <c r="I1228" s="3">
        <v>41229.719444444447</v>
      </c>
      <c r="J1228" s="5" t="s">
        <v>904</v>
      </c>
      <c r="K1228" s="37">
        <f t="shared" si="38"/>
        <v>1.1923611111124046</v>
      </c>
      <c r="L1228" s="38">
        <f t="shared" si="39"/>
        <v>1.1923611111124046</v>
      </c>
      <c r="M1228" s="166">
        <f>NETWORKDAYS.INTL(DATE(YEAR(H1228),MONTH(I1228),DAY(H1228)),DATE(YEAR(I1228),MONTH(I1228),DAY(I1228)),1,LISTAFERIADOS!$B$2:$B$194)</f>
        <v>1</v>
      </c>
      <c r="N1228" s="170" t="str">
        <f>CONCATENATE(HOUR(Tabela132[[#This Row],[DATA INICIO]]),":",MINUTE(Tabela132[[#This Row],[DATA INICIO]]))</f>
        <v>12:39</v>
      </c>
      <c r="P1228"/>
    </row>
    <row r="1229" spans="1:16" ht="25.5" customHeight="1" x14ac:dyDescent="0.25">
      <c r="A1229" s="48" t="s">
        <v>6</v>
      </c>
      <c r="B1229" s="33" t="s">
        <v>769</v>
      </c>
      <c r="C1229" s="2" t="s">
        <v>270</v>
      </c>
      <c r="D1229" s="68" t="s">
        <v>1209</v>
      </c>
      <c r="E1229" s="66" t="str">
        <f>CONCATENATE(Tabela132[[#This Row],[TRAMITE_SETOR]],"_Atualiz")</f>
        <v>CLC_Atualiz</v>
      </c>
      <c r="F1229" s="35" t="s">
        <v>911</v>
      </c>
      <c r="G1229" s="35"/>
      <c r="H1229" s="3">
        <v>41229.719444444447</v>
      </c>
      <c r="I1229" s="3">
        <v>41229.731944444444</v>
      </c>
      <c r="J1229" s="5" t="s">
        <v>27</v>
      </c>
      <c r="K1229" s="37">
        <f t="shared" si="38"/>
        <v>1.2499999997089617E-2</v>
      </c>
      <c r="L1229" s="38">
        <f t="shared" si="39"/>
        <v>1.2499999997089617E-2</v>
      </c>
      <c r="M1229" s="166">
        <f>NETWORKDAYS.INTL(DATE(YEAR(H1229),MONTH(I1229),DAY(H1229)),DATE(YEAR(I1229),MONTH(I1229),DAY(I1229)),1,LISTAFERIADOS!$B$2:$B$194)</f>
        <v>1</v>
      </c>
      <c r="N1229" s="170" t="str">
        <f>CONCATENATE(HOUR(Tabela132[[#This Row],[DATA INICIO]]),":",MINUTE(Tabela132[[#This Row],[DATA INICIO]]))</f>
        <v>17:16</v>
      </c>
      <c r="P1229"/>
    </row>
    <row r="1230" spans="1:16" ht="25.5" customHeight="1" x14ac:dyDescent="0.25">
      <c r="A1230" s="48" t="s">
        <v>6</v>
      </c>
      <c r="B1230" s="33" t="s">
        <v>769</v>
      </c>
      <c r="C1230" s="2" t="s">
        <v>270</v>
      </c>
      <c r="D1230" s="68" t="s">
        <v>1205</v>
      </c>
      <c r="E1230" s="66" t="str">
        <f>CONCATENATE(Tabela132[[#This Row],[TRAMITE_SETOR]],"_Atualiz")</f>
        <v>SECADM_Atualiz</v>
      </c>
      <c r="F1230" s="35" t="s">
        <v>907</v>
      </c>
      <c r="G1230" s="35"/>
      <c r="H1230" s="3">
        <v>41229.731944444444</v>
      </c>
      <c r="I1230" s="3">
        <v>41229.869444444441</v>
      </c>
      <c r="J1230" s="5" t="s">
        <v>648</v>
      </c>
      <c r="K1230" s="37">
        <f t="shared" si="38"/>
        <v>0.13749999999708962</v>
      </c>
      <c r="L1230" s="38">
        <f t="shared" si="39"/>
        <v>0.13749999999708962</v>
      </c>
      <c r="M1230" s="166">
        <f>NETWORKDAYS.INTL(DATE(YEAR(H1230),MONTH(I1230),DAY(H1230)),DATE(YEAR(I1230),MONTH(I1230),DAY(I1230)),1,LISTAFERIADOS!$B$2:$B$194)</f>
        <v>1</v>
      </c>
      <c r="N1230" s="170" t="str">
        <f>CONCATENATE(HOUR(Tabela132[[#This Row],[DATA INICIO]]),":",MINUTE(Tabela132[[#This Row],[DATA INICIO]]))</f>
        <v>17:34</v>
      </c>
      <c r="P1230"/>
    </row>
    <row r="1231" spans="1:16" ht="25.5" customHeight="1" x14ac:dyDescent="0.25">
      <c r="A1231" s="48" t="s">
        <v>6</v>
      </c>
      <c r="B1231" s="33" t="s">
        <v>769</v>
      </c>
      <c r="C1231" s="2" t="s">
        <v>270</v>
      </c>
      <c r="D1231" s="68" t="s">
        <v>1202</v>
      </c>
      <c r="E1231" s="66" t="str">
        <f>CONCATENATE(Tabela132[[#This Row],[TRAMITE_SETOR]],"_Atualiz")</f>
        <v>DG_Atualiz</v>
      </c>
      <c r="F1231" s="35" t="s">
        <v>905</v>
      </c>
      <c r="G1231" s="35"/>
      <c r="H1231" s="3">
        <v>41229.869444444441</v>
      </c>
      <c r="I1231" s="3">
        <v>41232.595138888886</v>
      </c>
      <c r="J1231" s="5" t="s">
        <v>528</v>
      </c>
      <c r="K1231" s="37">
        <f t="shared" si="38"/>
        <v>2.7256944444452529</v>
      </c>
      <c r="L1231" s="38">
        <f t="shared" si="39"/>
        <v>2.7256944444452529</v>
      </c>
      <c r="M1231" s="166">
        <f>NETWORKDAYS.INTL(DATE(YEAR(H1231),MONTH(I1231),DAY(H1231)),DATE(YEAR(I1231),MONTH(I1231),DAY(I1231)),1,LISTAFERIADOS!$B$2:$B$194)</f>
        <v>2</v>
      </c>
      <c r="N1231" s="170" t="str">
        <f>CONCATENATE(HOUR(Tabela132[[#This Row],[DATA INICIO]]),":",MINUTE(Tabela132[[#This Row],[DATA INICIO]]))</f>
        <v>20:52</v>
      </c>
      <c r="P1231"/>
    </row>
    <row r="1232" spans="1:16" ht="25.5" customHeight="1" x14ac:dyDescent="0.25">
      <c r="A1232" s="48" t="s">
        <v>6</v>
      </c>
      <c r="B1232" s="33" t="s">
        <v>769</v>
      </c>
      <c r="C1232" s="2" t="s">
        <v>270</v>
      </c>
      <c r="D1232" s="68" t="s">
        <v>1230</v>
      </c>
      <c r="E1232" s="66" t="str">
        <f>CONCATENATE(Tabela132[[#This Row],[TRAMITE_SETOR]],"_Atualiz")</f>
        <v>SLIC_Atualiz</v>
      </c>
      <c r="F1232" s="35" t="s">
        <v>927</v>
      </c>
      <c r="G1232" s="35"/>
      <c r="H1232" s="3">
        <v>41232.595138888886</v>
      </c>
      <c r="I1232" s="3">
        <v>41234.684027777781</v>
      </c>
      <c r="J1232" s="5" t="s">
        <v>757</v>
      </c>
      <c r="K1232" s="37">
        <f t="shared" si="38"/>
        <v>2.0888888888948713</v>
      </c>
      <c r="L1232" s="38">
        <f t="shared" si="39"/>
        <v>2.0888888888948713</v>
      </c>
      <c r="M1232" s="166">
        <f>NETWORKDAYS.INTL(DATE(YEAR(H1232),MONTH(I1232),DAY(H1232)),DATE(YEAR(I1232),MONTH(I1232),DAY(I1232)),1,LISTAFERIADOS!$B$2:$B$194)</f>
        <v>3</v>
      </c>
      <c r="N1232" s="170" t="str">
        <f>CONCATENATE(HOUR(Tabela132[[#This Row],[DATA INICIO]]),":",MINUTE(Tabela132[[#This Row],[DATA INICIO]]))</f>
        <v>14:17</v>
      </c>
      <c r="P1232"/>
    </row>
    <row r="1233" spans="1:16" ht="25.5" customHeight="1" x14ac:dyDescent="0.25">
      <c r="A1233" s="48" t="s">
        <v>6</v>
      </c>
      <c r="B1233" s="33" t="s">
        <v>769</v>
      </c>
      <c r="C1233" s="2" t="s">
        <v>270</v>
      </c>
      <c r="D1233" s="68" t="s">
        <v>1205</v>
      </c>
      <c r="E1233" s="66" t="str">
        <f>CONCATENATE(Tabela132[[#This Row],[TRAMITE_SETOR]],"_Atualiz")</f>
        <v>SECADM_Atualiz</v>
      </c>
      <c r="F1233" s="35" t="s">
        <v>907</v>
      </c>
      <c r="G1233" s="35"/>
      <c r="H1233" s="3">
        <v>41234.684027777781</v>
      </c>
      <c r="I1233" s="3">
        <v>41234.742361111108</v>
      </c>
      <c r="J1233" s="5" t="s">
        <v>758</v>
      </c>
      <c r="K1233" s="37">
        <f t="shared" si="38"/>
        <v>5.8333333327027503E-2</v>
      </c>
      <c r="L1233" s="38">
        <f t="shared" si="39"/>
        <v>5.8333333327027503E-2</v>
      </c>
      <c r="M1233" s="166">
        <f>NETWORKDAYS.INTL(DATE(YEAR(H1233),MONTH(I1233),DAY(H1233)),DATE(YEAR(I1233),MONTH(I1233),DAY(I1233)),1,LISTAFERIADOS!$B$2:$B$194)</f>
        <v>1</v>
      </c>
      <c r="N1233" s="170" t="str">
        <f>CONCATENATE(HOUR(Tabela132[[#This Row],[DATA INICIO]]),":",MINUTE(Tabela132[[#This Row],[DATA INICIO]]))</f>
        <v>16:25</v>
      </c>
      <c r="P1233"/>
    </row>
    <row r="1234" spans="1:16" ht="25.5" customHeight="1" x14ac:dyDescent="0.25">
      <c r="A1234" s="48" t="s">
        <v>6</v>
      </c>
      <c r="B1234" s="33" t="s">
        <v>769</v>
      </c>
      <c r="C1234" s="2" t="s">
        <v>270</v>
      </c>
      <c r="D1234" s="68" t="s">
        <v>1230</v>
      </c>
      <c r="E1234" s="66" t="str">
        <f>CONCATENATE(Tabela132[[#This Row],[TRAMITE_SETOR]],"_Atualiz")</f>
        <v>SLIC_Atualiz</v>
      </c>
      <c r="F1234" s="35" t="s">
        <v>927</v>
      </c>
      <c r="G1234" s="35"/>
      <c r="H1234" s="3">
        <v>41234.742361111108</v>
      </c>
      <c r="I1234" s="3">
        <v>41235.777083333334</v>
      </c>
      <c r="J1234" s="5" t="s">
        <v>759</v>
      </c>
      <c r="K1234" s="37">
        <f t="shared" si="38"/>
        <v>1.0347222222262644</v>
      </c>
      <c r="L1234" s="38">
        <f t="shared" si="39"/>
        <v>1.0347222222262644</v>
      </c>
      <c r="M1234" s="166">
        <f>NETWORKDAYS.INTL(DATE(YEAR(H1234),MONTH(I1234),DAY(H1234)),DATE(YEAR(I1234),MONTH(I1234),DAY(I1234)),1,LISTAFERIADOS!$B$2:$B$194)</f>
        <v>2</v>
      </c>
      <c r="N1234" s="170" t="str">
        <f>CONCATENATE(HOUR(Tabela132[[#This Row],[DATA INICIO]]),":",MINUTE(Tabela132[[#This Row],[DATA INICIO]]))</f>
        <v>17:49</v>
      </c>
      <c r="P1234"/>
    </row>
    <row r="1235" spans="1:16" ht="25.5" customHeight="1" x14ac:dyDescent="0.25">
      <c r="A1235" s="48" t="s">
        <v>6</v>
      </c>
      <c r="B1235" s="33" t="s">
        <v>769</v>
      </c>
      <c r="C1235" s="2" t="s">
        <v>270</v>
      </c>
      <c r="D1235" s="68" t="s">
        <v>1211</v>
      </c>
      <c r="E1235" s="66" t="str">
        <f>CONCATENATE(Tabela132[[#This Row],[TRAMITE_SETOR]],"_Atualiz")</f>
        <v>SCON_Atualiz</v>
      </c>
      <c r="F1235" s="35" t="s">
        <v>913</v>
      </c>
      <c r="G1235" s="35"/>
      <c r="H1235" s="3">
        <v>41235.777083333334</v>
      </c>
      <c r="I1235" s="3">
        <v>41236.628472222219</v>
      </c>
      <c r="J1235" s="5" t="s">
        <v>760</v>
      </c>
      <c r="K1235" s="37">
        <f t="shared" si="38"/>
        <v>0.851388888884685</v>
      </c>
      <c r="L1235" s="38">
        <f t="shared" si="39"/>
        <v>0.851388888884685</v>
      </c>
      <c r="M1235" s="166">
        <f>NETWORKDAYS.INTL(DATE(YEAR(H1235),MONTH(I1235),DAY(H1235)),DATE(YEAR(I1235),MONTH(I1235),DAY(I1235)),1,LISTAFERIADOS!$B$2:$B$194)</f>
        <v>2</v>
      </c>
      <c r="N1235" s="170" t="str">
        <f>CONCATENATE(HOUR(Tabela132[[#This Row],[DATA INICIO]]),":",MINUTE(Tabela132[[#This Row],[DATA INICIO]]))</f>
        <v>18:39</v>
      </c>
      <c r="P1235"/>
    </row>
    <row r="1236" spans="1:16" ht="25.5" customHeight="1" x14ac:dyDescent="0.25">
      <c r="A1236" s="48" t="s">
        <v>6</v>
      </c>
      <c r="B1236" s="33" t="s">
        <v>769</v>
      </c>
      <c r="C1236" s="2" t="s">
        <v>270</v>
      </c>
      <c r="D1236" s="68" t="s">
        <v>1209</v>
      </c>
      <c r="E1236" s="66" t="str">
        <f>CONCATENATE(Tabela132[[#This Row],[TRAMITE_SETOR]],"_Atualiz")</f>
        <v>CLC_Atualiz</v>
      </c>
      <c r="F1236" s="35" t="s">
        <v>911</v>
      </c>
      <c r="G1236" s="35"/>
      <c r="H1236" s="3">
        <v>41236.628472222219</v>
      </c>
      <c r="I1236" s="3">
        <v>41236.786805555559</v>
      </c>
      <c r="J1236" s="5" t="s">
        <v>761</v>
      </c>
      <c r="K1236" s="37">
        <f t="shared" si="38"/>
        <v>0.15833333334012423</v>
      </c>
      <c r="L1236" s="38">
        <f t="shared" si="39"/>
        <v>0.15833333334012423</v>
      </c>
      <c r="M1236" s="166">
        <f>NETWORKDAYS.INTL(DATE(YEAR(H1236),MONTH(I1236),DAY(H1236)),DATE(YEAR(I1236),MONTH(I1236),DAY(I1236)),1,LISTAFERIADOS!$B$2:$B$194)</f>
        <v>1</v>
      </c>
      <c r="N1236" s="170" t="str">
        <f>CONCATENATE(HOUR(Tabela132[[#This Row],[DATA INICIO]]),":",MINUTE(Tabela132[[#This Row],[DATA INICIO]]))</f>
        <v>15:5</v>
      </c>
      <c r="P1236"/>
    </row>
    <row r="1237" spans="1:16" ht="25.5" customHeight="1" x14ac:dyDescent="0.25">
      <c r="A1237" s="48" t="s">
        <v>6</v>
      </c>
      <c r="B1237" s="33" t="s">
        <v>769</v>
      </c>
      <c r="C1237" s="2" t="s">
        <v>270</v>
      </c>
      <c r="D1237" s="68" t="s">
        <v>1210</v>
      </c>
      <c r="E1237" s="66" t="str">
        <f>CONCATENATE(Tabela132[[#This Row],[TRAMITE_SETOR]],"_Atualiz")</f>
        <v>SC_Atualiz</v>
      </c>
      <c r="F1237" s="35" t="s">
        <v>912</v>
      </c>
      <c r="G1237" s="35"/>
      <c r="H1237" s="3">
        <v>41236.786805555559</v>
      </c>
      <c r="I1237" s="3">
        <v>41239.572916666664</v>
      </c>
      <c r="J1237" s="5" t="s">
        <v>762</v>
      </c>
      <c r="K1237" s="37">
        <f t="shared" si="38"/>
        <v>2.7861111111051287</v>
      </c>
      <c r="L1237" s="38">
        <f t="shared" si="39"/>
        <v>2.7861111111051287</v>
      </c>
      <c r="M1237" s="166">
        <f>NETWORKDAYS.INTL(DATE(YEAR(H1237),MONTH(I1237),DAY(H1237)),DATE(YEAR(I1237),MONTH(I1237),DAY(I1237)),1,LISTAFERIADOS!$B$2:$B$194)</f>
        <v>2</v>
      </c>
      <c r="N1237" s="170" t="str">
        <f>CONCATENATE(HOUR(Tabela132[[#This Row],[DATA INICIO]]),":",MINUTE(Tabela132[[#This Row],[DATA INICIO]]))</f>
        <v>18:53</v>
      </c>
      <c r="P1237"/>
    </row>
    <row r="1238" spans="1:16" ht="25.5" customHeight="1" x14ac:dyDescent="0.25">
      <c r="A1238" s="48" t="s">
        <v>6</v>
      </c>
      <c r="B1238" s="33" t="s">
        <v>769</v>
      </c>
      <c r="C1238" s="2" t="s">
        <v>270</v>
      </c>
      <c r="D1238" s="68" t="s">
        <v>1209</v>
      </c>
      <c r="E1238" s="66" t="str">
        <f>CONCATENATE(Tabela132[[#This Row],[TRAMITE_SETOR]],"_Atualiz")</f>
        <v>CLC_Atualiz</v>
      </c>
      <c r="F1238" s="35" t="s">
        <v>911</v>
      </c>
      <c r="G1238" s="35"/>
      <c r="H1238" s="3">
        <v>41239.572916666664</v>
      </c>
      <c r="I1238" s="3">
        <v>41239.611805555556</v>
      </c>
      <c r="J1238" s="5" t="s">
        <v>27</v>
      </c>
      <c r="K1238" s="37">
        <f t="shared" si="38"/>
        <v>3.888888889196096E-2</v>
      </c>
      <c r="L1238" s="38">
        <f t="shared" si="39"/>
        <v>3.888888889196096E-2</v>
      </c>
      <c r="M1238" s="166">
        <f>NETWORKDAYS.INTL(DATE(YEAR(H1238),MONTH(I1238),DAY(H1238)),DATE(YEAR(I1238),MONTH(I1238),DAY(I1238)),1,LISTAFERIADOS!$B$2:$B$194)</f>
        <v>1</v>
      </c>
      <c r="N1238" s="170" t="str">
        <f>CONCATENATE(HOUR(Tabela132[[#This Row],[DATA INICIO]]),":",MINUTE(Tabela132[[#This Row],[DATA INICIO]]))</f>
        <v>13:45</v>
      </c>
      <c r="P1238"/>
    </row>
    <row r="1239" spans="1:16" ht="25.5" customHeight="1" x14ac:dyDescent="0.25">
      <c r="A1239" s="48" t="s">
        <v>6</v>
      </c>
      <c r="B1239" s="33" t="s">
        <v>769</v>
      </c>
      <c r="C1239" s="2" t="s">
        <v>270</v>
      </c>
      <c r="D1239" s="68" t="s">
        <v>1230</v>
      </c>
      <c r="E1239" s="66" t="str">
        <f>CONCATENATE(Tabela132[[#This Row],[TRAMITE_SETOR]],"_Atualiz")</f>
        <v>SLIC_Atualiz</v>
      </c>
      <c r="F1239" s="35" t="s">
        <v>927</v>
      </c>
      <c r="G1239" s="35"/>
      <c r="H1239" s="3">
        <v>41239.611805555556</v>
      </c>
      <c r="I1239" s="3">
        <v>41239.650694444441</v>
      </c>
      <c r="J1239" s="5" t="s">
        <v>763</v>
      </c>
      <c r="K1239" s="37">
        <f t="shared" si="38"/>
        <v>3.8888888884685002E-2</v>
      </c>
      <c r="L1239" s="38">
        <f t="shared" si="39"/>
        <v>3.8888888884685002E-2</v>
      </c>
      <c r="M1239" s="166">
        <f>NETWORKDAYS.INTL(DATE(YEAR(H1239),MONTH(I1239),DAY(H1239)),DATE(YEAR(I1239),MONTH(I1239),DAY(I1239)),1,LISTAFERIADOS!$B$2:$B$194)</f>
        <v>1</v>
      </c>
      <c r="N1239" s="170" t="str">
        <f>CONCATENATE(HOUR(Tabela132[[#This Row],[DATA INICIO]]),":",MINUTE(Tabela132[[#This Row],[DATA INICIO]]))</f>
        <v>14:41</v>
      </c>
      <c r="P1239"/>
    </row>
    <row r="1240" spans="1:16" ht="25.5" customHeight="1" x14ac:dyDescent="0.25">
      <c r="A1240" s="48" t="s">
        <v>6</v>
      </c>
      <c r="B1240" s="33" t="s">
        <v>769</v>
      </c>
      <c r="C1240" s="2" t="s">
        <v>270</v>
      </c>
      <c r="D1240" s="68" t="s">
        <v>1210</v>
      </c>
      <c r="E1240" s="66" t="str">
        <f>CONCATENATE(Tabela132[[#This Row],[TRAMITE_SETOR]],"_Atualiz")</f>
        <v>SC_Atualiz</v>
      </c>
      <c r="F1240" s="35" t="s">
        <v>912</v>
      </c>
      <c r="G1240" s="35"/>
      <c r="H1240" s="3">
        <v>41239.650694444441</v>
      </c>
      <c r="I1240" s="3">
        <v>41239.713888888888</v>
      </c>
      <c r="J1240" s="5" t="s">
        <v>202</v>
      </c>
      <c r="K1240" s="37">
        <f t="shared" si="38"/>
        <v>6.3194444446708076E-2</v>
      </c>
      <c r="L1240" s="38">
        <f t="shared" si="39"/>
        <v>6.3194444446708076E-2</v>
      </c>
      <c r="M1240" s="166">
        <f>NETWORKDAYS.INTL(DATE(YEAR(H1240),MONTH(I1240),DAY(H1240)),DATE(YEAR(I1240),MONTH(I1240),DAY(I1240)),1,LISTAFERIADOS!$B$2:$B$194)</f>
        <v>1</v>
      </c>
      <c r="N1240" s="170" t="str">
        <f>CONCATENATE(HOUR(Tabela132[[#This Row],[DATA INICIO]]),":",MINUTE(Tabela132[[#This Row],[DATA INICIO]]))</f>
        <v>15:37</v>
      </c>
      <c r="P1240"/>
    </row>
    <row r="1241" spans="1:16" ht="25.5" customHeight="1" x14ac:dyDescent="0.25">
      <c r="A1241" s="48" t="s">
        <v>6</v>
      </c>
      <c r="B1241" s="33" t="s">
        <v>769</v>
      </c>
      <c r="C1241" s="2" t="s">
        <v>270</v>
      </c>
      <c r="D1241" s="68" t="s">
        <v>1230</v>
      </c>
      <c r="E1241" s="66" t="str">
        <f>CONCATENATE(Tabela132[[#This Row],[TRAMITE_SETOR]],"_Atualiz")</f>
        <v>SLIC_Atualiz</v>
      </c>
      <c r="F1241" s="35" t="s">
        <v>927</v>
      </c>
      <c r="G1241" s="35"/>
      <c r="H1241" s="3">
        <v>41239.713888888888</v>
      </c>
      <c r="I1241" s="3">
        <v>41239.771527777775</v>
      </c>
      <c r="J1241" s="5" t="s">
        <v>160</v>
      </c>
      <c r="K1241" s="37">
        <f t="shared" si="38"/>
        <v>5.7638888887595385E-2</v>
      </c>
      <c r="L1241" s="38">
        <f t="shared" si="39"/>
        <v>5.7638888887595385E-2</v>
      </c>
      <c r="M1241" s="166">
        <f>NETWORKDAYS.INTL(DATE(YEAR(H1241),MONTH(I1241),DAY(H1241)),DATE(YEAR(I1241),MONTH(I1241),DAY(I1241)),1,LISTAFERIADOS!$B$2:$B$194)</f>
        <v>1</v>
      </c>
      <c r="N1241" s="170" t="str">
        <f>CONCATENATE(HOUR(Tabela132[[#This Row],[DATA INICIO]]),":",MINUTE(Tabela132[[#This Row],[DATA INICIO]]))</f>
        <v>17:8</v>
      </c>
      <c r="P1241"/>
    </row>
    <row r="1242" spans="1:16" ht="25.5" customHeight="1" x14ac:dyDescent="0.25">
      <c r="A1242" s="48" t="s">
        <v>6</v>
      </c>
      <c r="B1242" s="33" t="s">
        <v>769</v>
      </c>
      <c r="C1242" s="2" t="s">
        <v>270</v>
      </c>
      <c r="D1242" s="68" t="s">
        <v>1211</v>
      </c>
      <c r="E1242" s="66" t="str">
        <f>CONCATENATE(Tabela132[[#This Row],[TRAMITE_SETOR]],"_Atualiz")</f>
        <v>SCON_Atualiz</v>
      </c>
      <c r="F1242" s="35" t="s">
        <v>913</v>
      </c>
      <c r="G1242" s="35"/>
      <c r="H1242" s="3">
        <v>41239.771527777775</v>
      </c>
      <c r="I1242" s="3">
        <v>41240.519444444442</v>
      </c>
      <c r="J1242" s="5" t="s">
        <v>764</v>
      </c>
      <c r="K1242" s="37">
        <f t="shared" si="38"/>
        <v>0.74791666666715173</v>
      </c>
      <c r="L1242" s="38">
        <f t="shared" si="39"/>
        <v>0.74791666666715173</v>
      </c>
      <c r="M1242" s="166">
        <f>NETWORKDAYS.INTL(DATE(YEAR(H1242),MONTH(I1242),DAY(H1242)),DATE(YEAR(I1242),MONTH(I1242),DAY(I1242)),1,LISTAFERIADOS!$B$2:$B$194)</f>
        <v>2</v>
      </c>
      <c r="N1242" s="170" t="str">
        <f>CONCATENATE(HOUR(Tabela132[[#This Row],[DATA INICIO]]),":",MINUTE(Tabela132[[#This Row],[DATA INICIO]]))</f>
        <v>18:31</v>
      </c>
      <c r="P1242"/>
    </row>
    <row r="1243" spans="1:16" ht="25.5" customHeight="1" x14ac:dyDescent="0.25">
      <c r="A1243" s="48" t="s">
        <v>6</v>
      </c>
      <c r="B1243" s="33" t="s">
        <v>769</v>
      </c>
      <c r="C1243" s="2" t="s">
        <v>270</v>
      </c>
      <c r="D1243" s="68" t="s">
        <v>1230</v>
      </c>
      <c r="E1243" s="66" t="str">
        <f>CONCATENATE(Tabela132[[#This Row],[TRAMITE_SETOR]],"_Atualiz")</f>
        <v>SLIC_Atualiz</v>
      </c>
      <c r="F1243" s="35" t="s">
        <v>927</v>
      </c>
      <c r="G1243" s="35"/>
      <c r="H1243" s="3">
        <v>41240.519444444442</v>
      </c>
      <c r="I1243" s="3">
        <v>41240.542361111111</v>
      </c>
      <c r="J1243" s="5" t="s">
        <v>765</v>
      </c>
      <c r="K1243" s="37">
        <f t="shared" si="38"/>
        <v>2.2916666668606922E-2</v>
      </c>
      <c r="L1243" s="38">
        <f t="shared" si="39"/>
        <v>2.2916666668606922E-2</v>
      </c>
      <c r="M1243" s="166">
        <f>NETWORKDAYS.INTL(DATE(YEAR(H1243),MONTH(I1243),DAY(H1243)),DATE(YEAR(I1243),MONTH(I1243),DAY(I1243)),1,LISTAFERIADOS!$B$2:$B$194)</f>
        <v>1</v>
      </c>
      <c r="N1243" s="170" t="str">
        <f>CONCATENATE(HOUR(Tabela132[[#This Row],[DATA INICIO]]),":",MINUTE(Tabela132[[#This Row],[DATA INICIO]]))</f>
        <v>12:28</v>
      </c>
      <c r="P1243"/>
    </row>
    <row r="1244" spans="1:16" ht="25.5" customHeight="1" x14ac:dyDescent="0.25">
      <c r="A1244" s="48" t="s">
        <v>6</v>
      </c>
      <c r="B1244" s="33" t="s">
        <v>769</v>
      </c>
      <c r="C1244" s="2" t="s">
        <v>270</v>
      </c>
      <c r="D1244" s="68" t="s">
        <v>1209</v>
      </c>
      <c r="E1244" s="66" t="str">
        <f>CONCATENATE(Tabela132[[#This Row],[TRAMITE_SETOR]],"_Atualiz")</f>
        <v>CLC_Atualiz</v>
      </c>
      <c r="F1244" s="35" t="s">
        <v>911</v>
      </c>
      <c r="G1244" s="35"/>
      <c r="H1244" s="3">
        <v>41240.542361111111</v>
      </c>
      <c r="I1244" s="3">
        <v>41240.6875</v>
      </c>
      <c r="J1244" s="5" t="s">
        <v>696</v>
      </c>
      <c r="K1244" s="37">
        <f t="shared" si="38"/>
        <v>0.14513888888905058</v>
      </c>
      <c r="L1244" s="38">
        <f t="shared" si="39"/>
        <v>0.14513888888905058</v>
      </c>
      <c r="M1244" s="166">
        <f>NETWORKDAYS.INTL(DATE(YEAR(H1244),MONTH(I1244),DAY(H1244)),DATE(YEAR(I1244),MONTH(I1244),DAY(I1244)),1,LISTAFERIADOS!$B$2:$B$194)</f>
        <v>1</v>
      </c>
      <c r="N1244" s="170" t="str">
        <f>CONCATENATE(HOUR(Tabela132[[#This Row],[DATA INICIO]]),":",MINUTE(Tabela132[[#This Row],[DATA INICIO]]))</f>
        <v>13:1</v>
      </c>
      <c r="P1244"/>
    </row>
    <row r="1245" spans="1:16" ht="25.5" customHeight="1" x14ac:dyDescent="0.25">
      <c r="A1245" s="48" t="s">
        <v>6</v>
      </c>
      <c r="B1245" s="33" t="s">
        <v>769</v>
      </c>
      <c r="C1245" s="2" t="s">
        <v>270</v>
      </c>
      <c r="D1245" s="68" t="s">
        <v>1212</v>
      </c>
      <c r="E1245" s="66" t="str">
        <f>CONCATENATE(Tabela132[[#This Row],[TRAMITE_SETOR]],"_Atualiz")</f>
        <v>CPL_Atualiz</v>
      </c>
      <c r="F1245" s="35" t="s">
        <v>914</v>
      </c>
      <c r="G1245" s="35"/>
      <c r="H1245" s="3">
        <v>41240.6875</v>
      </c>
      <c r="I1245" s="3">
        <v>41240.737500000003</v>
      </c>
      <c r="J1245" s="5" t="s">
        <v>349</v>
      </c>
      <c r="K1245" s="37">
        <f t="shared" si="38"/>
        <v>5.0000000002910383E-2</v>
      </c>
      <c r="L1245" s="38">
        <f t="shared" si="39"/>
        <v>5.0000000002910383E-2</v>
      </c>
      <c r="M1245" s="166">
        <f>NETWORKDAYS.INTL(DATE(YEAR(H1245),MONTH(I1245),DAY(H1245)),DATE(YEAR(I1245),MONTH(I1245),DAY(I1245)),1,LISTAFERIADOS!$B$2:$B$194)</f>
        <v>1</v>
      </c>
      <c r="N1245" s="170" t="str">
        <f>CONCATENATE(HOUR(Tabela132[[#This Row],[DATA INICIO]]),":",MINUTE(Tabela132[[#This Row],[DATA INICIO]]))</f>
        <v>16:30</v>
      </c>
      <c r="P1245"/>
    </row>
    <row r="1246" spans="1:16" ht="25.5" customHeight="1" x14ac:dyDescent="0.25">
      <c r="A1246" s="48" t="s">
        <v>6</v>
      </c>
      <c r="B1246" s="33" t="s">
        <v>769</v>
      </c>
      <c r="C1246" s="2" t="s">
        <v>270</v>
      </c>
      <c r="D1246" s="68" t="s">
        <v>1213</v>
      </c>
      <c r="E1246" s="66" t="str">
        <f>CONCATENATE(Tabela132[[#This Row],[TRAMITE_SETOR]],"_Atualiz")</f>
        <v>ASSDG_Atualiz</v>
      </c>
      <c r="F1246" s="35" t="s">
        <v>915</v>
      </c>
      <c r="G1246" s="35"/>
      <c r="H1246" s="3">
        <v>41240.737500000003</v>
      </c>
      <c r="I1246" s="3">
        <v>41241.707638888889</v>
      </c>
      <c r="J1246" s="5" t="s">
        <v>218</v>
      </c>
      <c r="K1246" s="37">
        <f t="shared" si="38"/>
        <v>0.97013888888614019</v>
      </c>
      <c r="L1246" s="38">
        <f t="shared" si="39"/>
        <v>0.97013888888614019</v>
      </c>
      <c r="M1246" s="166">
        <f>NETWORKDAYS.INTL(DATE(YEAR(H1246),MONTH(I1246),DAY(H1246)),DATE(YEAR(I1246),MONTH(I1246),DAY(I1246)),1,LISTAFERIADOS!$B$2:$B$194)</f>
        <v>2</v>
      </c>
      <c r="N1246" s="170" t="str">
        <f>CONCATENATE(HOUR(Tabela132[[#This Row],[DATA INICIO]]),":",MINUTE(Tabela132[[#This Row],[DATA INICIO]]))</f>
        <v>17:42</v>
      </c>
      <c r="P1246"/>
    </row>
    <row r="1247" spans="1:16" ht="25.5" customHeight="1" x14ac:dyDescent="0.25">
      <c r="A1247" s="48" t="s">
        <v>6</v>
      </c>
      <c r="B1247" s="33" t="s">
        <v>769</v>
      </c>
      <c r="C1247" s="2" t="s">
        <v>270</v>
      </c>
      <c r="D1247" s="68" t="s">
        <v>1230</v>
      </c>
      <c r="E1247" s="66" t="str">
        <f>CONCATENATE(Tabela132[[#This Row],[TRAMITE_SETOR]],"_Atualiz")</f>
        <v>SLIC_Atualiz</v>
      </c>
      <c r="F1247" s="35" t="s">
        <v>927</v>
      </c>
      <c r="G1247" s="35"/>
      <c r="H1247" s="3">
        <v>41241.707638888889</v>
      </c>
      <c r="I1247" s="3">
        <v>41241.711111111108</v>
      </c>
      <c r="J1247" s="5" t="s">
        <v>766</v>
      </c>
      <c r="K1247" s="37">
        <f t="shared" si="38"/>
        <v>3.4722222189884633E-3</v>
      </c>
      <c r="L1247" s="38">
        <f t="shared" si="39"/>
        <v>3.4722222189884633E-3</v>
      </c>
      <c r="M1247" s="166">
        <f>NETWORKDAYS.INTL(DATE(YEAR(H1247),MONTH(I1247),DAY(H1247)),DATE(YEAR(I1247),MONTH(I1247),DAY(I1247)),1,LISTAFERIADOS!$B$2:$B$194)</f>
        <v>1</v>
      </c>
      <c r="N1247" s="170" t="str">
        <f>CONCATENATE(HOUR(Tabela132[[#This Row],[DATA INICIO]]),":",MINUTE(Tabela132[[#This Row],[DATA INICIO]]))</f>
        <v>16:59</v>
      </c>
      <c r="P1247"/>
    </row>
    <row r="1248" spans="1:16" ht="25.5" customHeight="1" x14ac:dyDescent="0.25">
      <c r="A1248" s="48" t="s">
        <v>6</v>
      </c>
      <c r="B1248" s="33" t="s">
        <v>769</v>
      </c>
      <c r="C1248" s="2" t="s">
        <v>270</v>
      </c>
      <c r="D1248" s="68" t="s">
        <v>1208</v>
      </c>
      <c r="E1248" s="66" t="str">
        <f>CONCATENATE(Tabela132[[#This Row],[TRAMITE_SETOR]],"_Atualiz")</f>
        <v>SECOFC_Atualiz</v>
      </c>
      <c r="F1248" s="35" t="s">
        <v>910</v>
      </c>
      <c r="G1248" s="35"/>
      <c r="H1248" s="3">
        <v>41241.711111111108</v>
      </c>
      <c r="I1248" s="3">
        <v>41241.768055555556</v>
      </c>
      <c r="J1248" s="5" t="s">
        <v>767</v>
      </c>
      <c r="K1248" s="37">
        <f t="shared" si="38"/>
        <v>5.6944444448163267E-2</v>
      </c>
      <c r="L1248" s="38">
        <f t="shared" si="39"/>
        <v>5.6944444448163267E-2</v>
      </c>
      <c r="M1248" s="166">
        <f>NETWORKDAYS.INTL(DATE(YEAR(H1248),MONTH(I1248),DAY(H1248)),DATE(YEAR(I1248),MONTH(I1248),DAY(I1248)),1,LISTAFERIADOS!$B$2:$B$194)</f>
        <v>1</v>
      </c>
      <c r="N1248" s="170" t="str">
        <f>CONCATENATE(HOUR(Tabela132[[#This Row],[DATA INICIO]]),":",MINUTE(Tabela132[[#This Row],[DATA INICIO]]))</f>
        <v>17:4</v>
      </c>
      <c r="P1248"/>
    </row>
    <row r="1249" spans="1:16" ht="25.5" customHeight="1" x14ac:dyDescent="0.25">
      <c r="A1249" s="48" t="s">
        <v>6</v>
      </c>
      <c r="B1249" s="33" t="s">
        <v>769</v>
      </c>
      <c r="C1249" s="2" t="s">
        <v>270</v>
      </c>
      <c r="D1249" s="68" t="s">
        <v>1207</v>
      </c>
      <c r="E1249" s="66" t="str">
        <f>CONCATENATE(Tabela132[[#This Row],[TRAMITE_SETOR]],"_Atualiz")</f>
        <v>CO_Atualiz</v>
      </c>
      <c r="F1249" s="35" t="s">
        <v>909</v>
      </c>
      <c r="G1249" s="35"/>
      <c r="H1249" s="3">
        <v>41241.768055555556</v>
      </c>
      <c r="I1249" s="3">
        <v>41243.761805555558</v>
      </c>
      <c r="J1249" s="5" t="s">
        <v>95</v>
      </c>
      <c r="K1249" s="37">
        <f t="shared" si="38"/>
        <v>1.9937500000014552</v>
      </c>
      <c r="L1249" s="38">
        <f t="shared" si="39"/>
        <v>1.9937500000014552</v>
      </c>
      <c r="M1249" s="166">
        <f>NETWORKDAYS.INTL(DATE(YEAR(H1249),MONTH(I1249),DAY(H1249)),DATE(YEAR(I1249),MONTH(I1249),DAY(I1249)),1,LISTAFERIADOS!$B$2:$B$194)</f>
        <v>3</v>
      </c>
      <c r="N1249" s="170" t="str">
        <f>CONCATENATE(HOUR(Tabela132[[#This Row],[DATA INICIO]]),":",MINUTE(Tabela132[[#This Row],[DATA INICIO]]))</f>
        <v>18:26</v>
      </c>
      <c r="P1249"/>
    </row>
    <row r="1250" spans="1:16" ht="25.5" customHeight="1" x14ac:dyDescent="0.25">
      <c r="A1250" s="48" t="s">
        <v>6</v>
      </c>
      <c r="B1250" s="33" t="s">
        <v>769</v>
      </c>
      <c r="C1250" s="2" t="s">
        <v>270</v>
      </c>
      <c r="D1250" s="68" t="s">
        <v>1206</v>
      </c>
      <c r="E1250" s="66" t="str">
        <f>CONCATENATE(Tabela132[[#This Row],[TRAMITE_SETOR]],"_Atualiz")</f>
        <v>SPO_Atualiz</v>
      </c>
      <c r="F1250" s="35" t="s">
        <v>908</v>
      </c>
      <c r="G1250" s="35"/>
      <c r="H1250" s="3">
        <v>41243.761805555558</v>
      </c>
      <c r="I1250" s="3">
        <v>41243.768055555556</v>
      </c>
      <c r="J1250" s="5" t="s">
        <v>26</v>
      </c>
      <c r="K1250" s="37">
        <f t="shared" si="38"/>
        <v>6.2499999985448085E-3</v>
      </c>
      <c r="L1250" s="38">
        <f t="shared" si="39"/>
        <v>6.2499999985448085E-3</v>
      </c>
      <c r="M1250" s="166">
        <f>NETWORKDAYS.INTL(DATE(YEAR(H1250),MONTH(I1250),DAY(H1250)),DATE(YEAR(I1250),MONTH(I1250),DAY(I1250)),1,LISTAFERIADOS!$B$2:$B$194)</f>
        <v>1</v>
      </c>
      <c r="N1250" s="170" t="str">
        <f>CONCATENATE(HOUR(Tabela132[[#This Row],[DATA INICIO]]),":",MINUTE(Tabela132[[#This Row],[DATA INICIO]]))</f>
        <v>18:17</v>
      </c>
      <c r="P1250"/>
    </row>
    <row r="1251" spans="1:16" ht="25.5" customHeight="1" x14ac:dyDescent="0.25">
      <c r="A1251" s="48" t="s">
        <v>6</v>
      </c>
      <c r="B1251" s="33" t="s">
        <v>769</v>
      </c>
      <c r="C1251" s="2" t="s">
        <v>270</v>
      </c>
      <c r="D1251" s="68" t="s">
        <v>1207</v>
      </c>
      <c r="E1251" s="66" t="str">
        <f>CONCATENATE(Tabela132[[#This Row],[TRAMITE_SETOR]],"_Atualiz")</f>
        <v>CO_Atualiz</v>
      </c>
      <c r="F1251" s="35" t="s">
        <v>909</v>
      </c>
      <c r="G1251" s="35"/>
      <c r="H1251" s="3">
        <v>41243.768055555556</v>
      </c>
      <c r="I1251" s="3">
        <v>41246.557638888888</v>
      </c>
      <c r="J1251" s="5" t="s">
        <v>27</v>
      </c>
      <c r="K1251" s="37">
        <f t="shared" si="38"/>
        <v>2.7895833333313931</v>
      </c>
      <c r="L1251" s="38">
        <f t="shared" si="39"/>
        <v>2.7895833333313931</v>
      </c>
      <c r="M1251" s="166">
        <f>NETWORKDAYS.INTL(DATE(YEAR(H1251),MONTH(I1251),DAY(H1251)),DATE(YEAR(I1251),MONTH(I1251),DAY(I1251)),1,LISTAFERIADOS!$B$2:$B$194)</f>
        <v>-12</v>
      </c>
      <c r="N1251" s="170" t="str">
        <f>CONCATENATE(HOUR(Tabela132[[#This Row],[DATA INICIO]]),":",MINUTE(Tabela132[[#This Row],[DATA INICIO]]))</f>
        <v>18:26</v>
      </c>
      <c r="P1251"/>
    </row>
    <row r="1252" spans="1:16" ht="25.5" customHeight="1" x14ac:dyDescent="0.25">
      <c r="A1252" s="48" t="s">
        <v>6</v>
      </c>
      <c r="B1252" s="33" t="s">
        <v>769</v>
      </c>
      <c r="C1252" s="2" t="s">
        <v>270</v>
      </c>
      <c r="D1252" s="68" t="s">
        <v>1208</v>
      </c>
      <c r="E1252" s="66" t="str">
        <f>CONCATENATE(Tabela132[[#This Row],[TRAMITE_SETOR]],"_Atualiz")</f>
        <v>SECOFC_Atualiz</v>
      </c>
      <c r="F1252" s="35" t="s">
        <v>910</v>
      </c>
      <c r="G1252" s="35"/>
      <c r="H1252" s="3">
        <v>41246.557638888888</v>
      </c>
      <c r="I1252" s="3">
        <v>41246.675000000003</v>
      </c>
      <c r="J1252" s="5" t="s">
        <v>20</v>
      </c>
      <c r="K1252" s="37">
        <f t="shared" si="38"/>
        <v>0.117361111115315</v>
      </c>
      <c r="L1252" s="38">
        <f t="shared" si="39"/>
        <v>0.117361111115315</v>
      </c>
      <c r="M1252" s="166">
        <f>NETWORKDAYS.INTL(DATE(YEAR(H1252),MONTH(I1252),DAY(H1252)),DATE(YEAR(I1252),MONTH(I1252),DAY(I1252)),1,LISTAFERIADOS!$B$2:$B$194)</f>
        <v>1</v>
      </c>
      <c r="N1252" s="170" t="str">
        <f>CONCATENATE(HOUR(Tabela132[[#This Row],[DATA INICIO]]),":",MINUTE(Tabela132[[#This Row],[DATA INICIO]]))</f>
        <v>13:23</v>
      </c>
      <c r="P1252"/>
    </row>
    <row r="1253" spans="1:16" ht="25.5" customHeight="1" x14ac:dyDescent="0.25">
      <c r="A1253" s="48" t="s">
        <v>6</v>
      </c>
      <c r="B1253" s="33" t="s">
        <v>769</v>
      </c>
      <c r="C1253" s="2" t="s">
        <v>270</v>
      </c>
      <c r="D1253" s="68" t="s">
        <v>1230</v>
      </c>
      <c r="E1253" s="66" t="str">
        <f>CONCATENATE(Tabela132[[#This Row],[TRAMITE_SETOR]],"_Atualiz")</f>
        <v>SLIC_Atualiz</v>
      </c>
      <c r="F1253" s="35" t="s">
        <v>927</v>
      </c>
      <c r="G1253" s="35"/>
      <c r="H1253" s="3">
        <v>41246.675000000003</v>
      </c>
      <c r="I1253" s="3">
        <v>41247.658333333333</v>
      </c>
      <c r="J1253" s="5" t="s">
        <v>768</v>
      </c>
      <c r="K1253" s="37">
        <f t="shared" si="38"/>
        <v>0.98333333332993789</v>
      </c>
      <c r="L1253" s="38">
        <f t="shared" si="39"/>
        <v>0.98333333332993789</v>
      </c>
      <c r="M1253" s="166">
        <f>NETWORKDAYS.INTL(DATE(YEAR(H1253),MONTH(I1253),DAY(H1253)),DATE(YEAR(I1253),MONTH(I1253),DAY(I1253)),1,LISTAFERIADOS!$B$2:$B$194)</f>
        <v>2</v>
      </c>
      <c r="N1253" s="170" t="str">
        <f>CONCATENATE(HOUR(Tabela132[[#This Row],[DATA INICIO]]),":",MINUTE(Tabela132[[#This Row],[DATA INICIO]]))</f>
        <v>16:12</v>
      </c>
      <c r="P1253"/>
    </row>
    <row r="1254" spans="1:16" ht="25.5" customHeight="1" x14ac:dyDescent="0.25">
      <c r="A1254" s="48" t="s">
        <v>6</v>
      </c>
      <c r="B1254" s="33" t="s">
        <v>769</v>
      </c>
      <c r="C1254" s="2" t="s">
        <v>270</v>
      </c>
      <c r="D1254" s="68" t="s">
        <v>1212</v>
      </c>
      <c r="E1254" s="66" t="str">
        <f>CONCATENATE(Tabela132[[#This Row],[TRAMITE_SETOR]],"_Atualiz")</f>
        <v>CPL_Atualiz</v>
      </c>
      <c r="F1254" s="35" t="s">
        <v>914</v>
      </c>
      <c r="G1254" s="35"/>
      <c r="H1254" s="3">
        <v>41247.658333333333</v>
      </c>
      <c r="I1254" s="3">
        <v>41247.780555555553</v>
      </c>
      <c r="J1254" s="5" t="s">
        <v>499</v>
      </c>
      <c r="K1254" s="37">
        <f t="shared" si="38"/>
        <v>0.12222222222044365</v>
      </c>
      <c r="L1254" s="38">
        <f t="shared" si="39"/>
        <v>0.12222222222044365</v>
      </c>
      <c r="M1254" s="166">
        <f>NETWORKDAYS.INTL(DATE(YEAR(H1254),MONTH(I1254),DAY(H1254)),DATE(YEAR(I1254),MONTH(I1254),DAY(I1254)),1,LISTAFERIADOS!$B$2:$B$194)</f>
        <v>1</v>
      </c>
      <c r="N1254" s="170" t="str">
        <f>CONCATENATE(HOUR(Tabela132[[#This Row],[DATA INICIO]]),":",MINUTE(Tabela132[[#This Row],[DATA INICIO]]))</f>
        <v>15:48</v>
      </c>
      <c r="P1254"/>
    </row>
    <row r="1255" spans="1:16" ht="25.5" customHeight="1" x14ac:dyDescent="0.25">
      <c r="A1255" s="48" t="s">
        <v>6</v>
      </c>
      <c r="B1255" s="33" t="s">
        <v>769</v>
      </c>
      <c r="C1255" s="2" t="s">
        <v>270</v>
      </c>
      <c r="D1255" s="68" t="s">
        <v>1230</v>
      </c>
      <c r="E1255" s="66" t="str">
        <f>CONCATENATE(Tabela132[[#This Row],[TRAMITE_SETOR]],"_Atualiz")</f>
        <v>SLIC_Atualiz</v>
      </c>
      <c r="F1255" s="35" t="s">
        <v>927</v>
      </c>
      <c r="G1255" s="35"/>
      <c r="H1255" s="3">
        <v>41247.780555555553</v>
      </c>
      <c r="I1255" s="3">
        <v>41248.543749999997</v>
      </c>
      <c r="J1255" s="5" t="s">
        <v>180</v>
      </c>
      <c r="K1255" s="37">
        <f t="shared" si="38"/>
        <v>0.76319444444379769</v>
      </c>
      <c r="L1255" s="38">
        <f t="shared" si="39"/>
        <v>0.76319444444379769</v>
      </c>
      <c r="M1255" s="166">
        <f>NETWORKDAYS.INTL(DATE(YEAR(H1255),MONTH(I1255),DAY(H1255)),DATE(YEAR(I1255),MONTH(I1255),DAY(I1255)),1,LISTAFERIADOS!$B$2:$B$194)</f>
        <v>2</v>
      </c>
      <c r="N1255" s="170" t="str">
        <f>CONCATENATE(HOUR(Tabela132[[#This Row],[DATA INICIO]]),":",MINUTE(Tabela132[[#This Row],[DATA INICIO]]))</f>
        <v>18:44</v>
      </c>
      <c r="P1255"/>
    </row>
    <row r="1256" spans="1:16" ht="25.5" customHeight="1" x14ac:dyDescent="0.25">
      <c r="A1256" s="48" t="s">
        <v>6</v>
      </c>
      <c r="B1256" s="33" t="s">
        <v>769</v>
      </c>
      <c r="C1256" s="2" t="s">
        <v>270</v>
      </c>
      <c r="D1256" s="68" t="s">
        <v>1212</v>
      </c>
      <c r="E1256" s="66" t="str">
        <f>CONCATENATE(Tabela132[[#This Row],[TRAMITE_SETOR]],"_Atualiz")</f>
        <v>CPL_Atualiz</v>
      </c>
      <c r="F1256" s="35" t="s">
        <v>914</v>
      </c>
      <c r="G1256" s="35"/>
      <c r="H1256" s="3">
        <v>41248.543749999997</v>
      </c>
      <c r="I1256" s="3">
        <v>41263.644444444442</v>
      </c>
      <c r="J1256" s="5" t="s">
        <v>639</v>
      </c>
      <c r="K1256" s="37">
        <f t="shared" si="38"/>
        <v>15.100694444445253</v>
      </c>
      <c r="L1256" s="38">
        <f t="shared" si="39"/>
        <v>15.100694444445253</v>
      </c>
      <c r="M1256" s="166">
        <f>NETWORKDAYS.INTL(DATE(YEAR(H1256),MONTH(I1256),DAY(H1256)),DATE(YEAR(I1256),MONTH(I1256),DAY(I1256)),1,LISTAFERIADOS!$B$2:$B$194)</f>
        <v>10</v>
      </c>
      <c r="N1256" s="170" t="str">
        <f>CONCATENATE(HOUR(Tabela132[[#This Row],[DATA INICIO]]),":",MINUTE(Tabela132[[#This Row],[DATA INICIO]]))</f>
        <v>13:3</v>
      </c>
      <c r="P1256"/>
    </row>
    <row r="1257" spans="1:16" ht="25.5" customHeight="1" x14ac:dyDescent="0.25">
      <c r="A1257" s="48" t="s">
        <v>6</v>
      </c>
      <c r="B1257" s="33" t="s">
        <v>769</v>
      </c>
      <c r="C1257" s="2" t="s">
        <v>270</v>
      </c>
      <c r="D1257" s="68" t="s">
        <v>1213</v>
      </c>
      <c r="E1257" s="66" t="str">
        <f>CONCATENATE(Tabela132[[#This Row],[TRAMITE_SETOR]],"_Atualiz")</f>
        <v>ASSDG_Atualiz</v>
      </c>
      <c r="F1257" s="35" t="s">
        <v>915</v>
      </c>
      <c r="G1257" s="35"/>
      <c r="H1257" s="3">
        <v>41263.644444444442</v>
      </c>
      <c r="I1257" s="3">
        <v>41263.732638888891</v>
      </c>
      <c r="J1257" s="5" t="s">
        <v>391</v>
      </c>
      <c r="K1257" s="37">
        <f t="shared" si="38"/>
        <v>8.8194444448163267E-2</v>
      </c>
      <c r="L1257" s="38">
        <f t="shared" si="39"/>
        <v>8.8194444448163267E-2</v>
      </c>
      <c r="M1257" s="166">
        <f>NETWORKDAYS.INTL(DATE(YEAR(H1257),MONTH(I1257),DAY(H1257)),DATE(YEAR(I1257),MONTH(I1257),DAY(I1257)),1,LISTAFERIADOS!$B$2:$B$194)</f>
        <v>0</v>
      </c>
      <c r="N1257" s="170" t="str">
        <f>CONCATENATE(HOUR(Tabela132[[#This Row],[DATA INICIO]]),":",MINUTE(Tabela132[[#This Row],[DATA INICIO]]))</f>
        <v>15:28</v>
      </c>
      <c r="P1257"/>
    </row>
    <row r="1258" spans="1:16" ht="25.5" customHeight="1" x14ac:dyDescent="0.25">
      <c r="A1258" s="48" t="s">
        <v>6</v>
      </c>
      <c r="B1258" s="33" t="s">
        <v>789</v>
      </c>
      <c r="C1258" s="2" t="s">
        <v>270</v>
      </c>
      <c r="D1258" s="68" t="s">
        <v>1265</v>
      </c>
      <c r="E1258" s="66" t="str">
        <f>CONCATENATE(Tabela132[[#This Row],[TRAMITE_SETOR]],"_Atualiz")</f>
        <v>ASG_Atualiz</v>
      </c>
      <c r="F1258" s="35" t="s">
        <v>901</v>
      </c>
      <c r="G1258" s="90" t="s">
        <v>1105</v>
      </c>
      <c r="H1258" s="3">
        <v>41308.714583333334</v>
      </c>
      <c r="I1258" s="3">
        <v>41309.714583333334</v>
      </c>
      <c r="J1258" s="5" t="s">
        <v>7</v>
      </c>
      <c r="K1258" s="37">
        <f t="shared" si="38"/>
        <v>1</v>
      </c>
      <c r="L1258" s="38">
        <f t="shared" si="39"/>
        <v>1</v>
      </c>
      <c r="M1258" s="166">
        <f>NETWORKDAYS.INTL(DATE(YEAR(H1258),MONTH(I1258),DAY(H1258)),DATE(YEAR(I1258),MONTH(I1258),DAY(I1258)),1,LISTAFERIADOS!$B$2:$B$194)</f>
        <v>1</v>
      </c>
      <c r="N1258" s="170" t="str">
        <f>CONCATENATE(HOUR(Tabela132[[#This Row],[DATA INICIO]]),":",MINUTE(Tabela132[[#This Row],[DATA INICIO]]))</f>
        <v>17:9</v>
      </c>
      <c r="P1258"/>
    </row>
    <row r="1259" spans="1:16" ht="25.5" customHeight="1" x14ac:dyDescent="0.25">
      <c r="A1259" s="48" t="s">
        <v>6</v>
      </c>
      <c r="B1259" s="33" t="s">
        <v>789</v>
      </c>
      <c r="C1259" s="2" t="s">
        <v>270</v>
      </c>
      <c r="D1259" s="68" t="s">
        <v>1266</v>
      </c>
      <c r="E1259" s="66" t="str">
        <f>CONCATENATE(Tabela132[[#This Row],[TRAMITE_SETOR]],"_Atualiz")</f>
        <v>CCS_Atualiz</v>
      </c>
      <c r="F1259" s="35" t="s">
        <v>948</v>
      </c>
      <c r="G1259" s="35"/>
      <c r="H1259" s="3">
        <v>41309.714583333334</v>
      </c>
      <c r="I1259" s="3">
        <v>41312.664583333331</v>
      </c>
      <c r="J1259" s="5" t="s">
        <v>770</v>
      </c>
      <c r="K1259" s="37">
        <f t="shared" si="38"/>
        <v>2.9499999999970896</v>
      </c>
      <c r="L1259" s="38">
        <f t="shared" si="39"/>
        <v>2.9499999999970896</v>
      </c>
      <c r="M1259" s="166">
        <f>NETWORKDAYS.INTL(DATE(YEAR(H1259),MONTH(I1259),DAY(H1259)),DATE(YEAR(I1259),MONTH(I1259),DAY(I1259)),1,LISTAFERIADOS!$B$2:$B$194)</f>
        <v>4</v>
      </c>
      <c r="N1259" s="170" t="str">
        <f>CONCATENATE(HOUR(Tabela132[[#This Row],[DATA INICIO]]),":",MINUTE(Tabela132[[#This Row],[DATA INICIO]]))</f>
        <v>17:9</v>
      </c>
      <c r="P1259"/>
    </row>
    <row r="1260" spans="1:16" ht="25.5" customHeight="1" x14ac:dyDescent="0.25">
      <c r="A1260" s="48" t="s">
        <v>6</v>
      </c>
      <c r="B1260" s="33" t="s">
        <v>789</v>
      </c>
      <c r="C1260" s="2" t="s">
        <v>270</v>
      </c>
      <c r="D1260" s="68" t="s">
        <v>1267</v>
      </c>
      <c r="E1260" s="66" t="str">
        <f>CONCATENATE(Tabela132[[#This Row],[TRAMITE_SETOR]],"_Atualiz")</f>
        <v>SECPEG_Atualiz</v>
      </c>
      <c r="F1260" s="35" t="s">
        <v>949</v>
      </c>
      <c r="G1260" s="35"/>
      <c r="H1260" s="3">
        <v>41312.664583333331</v>
      </c>
      <c r="I1260" s="3">
        <v>41312.729861111111</v>
      </c>
      <c r="J1260" s="5" t="s">
        <v>771</v>
      </c>
      <c r="K1260" s="37">
        <f t="shared" si="38"/>
        <v>6.5277777779556345E-2</v>
      </c>
      <c r="L1260" s="38">
        <f t="shared" si="39"/>
        <v>6.5277777779556345E-2</v>
      </c>
      <c r="M1260" s="166">
        <f>NETWORKDAYS.INTL(DATE(YEAR(H1260),MONTH(I1260),DAY(H1260)),DATE(YEAR(I1260),MONTH(I1260),DAY(I1260)),1,LISTAFERIADOS!$B$2:$B$194)</f>
        <v>1</v>
      </c>
      <c r="N1260" s="170" t="str">
        <f>CONCATENATE(HOUR(Tabela132[[#This Row],[DATA INICIO]]),":",MINUTE(Tabela132[[#This Row],[DATA INICIO]]))</f>
        <v>15:57</v>
      </c>
      <c r="P1260"/>
    </row>
    <row r="1261" spans="1:16" ht="25.5" customHeight="1" x14ac:dyDescent="0.25">
      <c r="A1261" s="48" t="s">
        <v>6</v>
      </c>
      <c r="B1261" s="33" t="s">
        <v>789</v>
      </c>
      <c r="C1261" s="2" t="s">
        <v>270</v>
      </c>
      <c r="D1261" s="68" t="s">
        <v>1205</v>
      </c>
      <c r="E1261" s="66" t="str">
        <f>CONCATENATE(Tabela132[[#This Row],[TRAMITE_SETOR]],"_Atualiz")</f>
        <v>SECADM_Atualiz</v>
      </c>
      <c r="F1261" s="35" t="s">
        <v>907</v>
      </c>
      <c r="G1261" s="35"/>
      <c r="H1261" s="3">
        <v>41312.729861111111</v>
      </c>
      <c r="I1261" s="3">
        <v>41313.614583333336</v>
      </c>
      <c r="J1261" s="5" t="s">
        <v>772</v>
      </c>
      <c r="K1261" s="37">
        <f t="shared" si="38"/>
        <v>0.88472222222480923</v>
      </c>
      <c r="L1261" s="38">
        <f t="shared" si="39"/>
        <v>0.88472222222480923</v>
      </c>
      <c r="M1261" s="166">
        <f>NETWORKDAYS.INTL(DATE(YEAR(H1261),MONTH(I1261),DAY(H1261)),DATE(YEAR(I1261),MONTH(I1261),DAY(I1261)),1,LISTAFERIADOS!$B$2:$B$194)</f>
        <v>2</v>
      </c>
      <c r="N1261" s="170" t="str">
        <f>CONCATENATE(HOUR(Tabela132[[#This Row],[DATA INICIO]]),":",MINUTE(Tabela132[[#This Row],[DATA INICIO]]))</f>
        <v>17:31</v>
      </c>
      <c r="P1261"/>
    </row>
    <row r="1262" spans="1:16" ht="25.5" customHeight="1" x14ac:dyDescent="0.25">
      <c r="A1262" s="48" t="s">
        <v>6</v>
      </c>
      <c r="B1262" s="33" t="s">
        <v>789</v>
      </c>
      <c r="C1262" s="2" t="s">
        <v>270</v>
      </c>
      <c r="D1262" s="68" t="s">
        <v>1209</v>
      </c>
      <c r="E1262" s="66" t="str">
        <f>CONCATENATE(Tabela132[[#This Row],[TRAMITE_SETOR]],"_Atualiz")</f>
        <v>CLC_Atualiz</v>
      </c>
      <c r="F1262" s="35" t="s">
        <v>911</v>
      </c>
      <c r="G1262" s="35"/>
      <c r="H1262" s="3">
        <v>41313.614583333336</v>
      </c>
      <c r="I1262" s="3">
        <v>41313.65347222222</v>
      </c>
      <c r="J1262" s="5" t="s">
        <v>773</v>
      </c>
      <c r="K1262" s="37">
        <f t="shared" si="38"/>
        <v>3.8888888884685002E-2</v>
      </c>
      <c r="L1262" s="38">
        <f t="shared" si="39"/>
        <v>3.8888888884685002E-2</v>
      </c>
      <c r="M1262" s="166">
        <f>NETWORKDAYS.INTL(DATE(YEAR(H1262),MONTH(I1262),DAY(H1262)),DATE(YEAR(I1262),MONTH(I1262),DAY(I1262)),1,LISTAFERIADOS!$B$2:$B$194)</f>
        <v>1</v>
      </c>
      <c r="N1262" s="170" t="str">
        <f>CONCATENATE(HOUR(Tabela132[[#This Row],[DATA INICIO]]),":",MINUTE(Tabela132[[#This Row],[DATA INICIO]]))</f>
        <v>14:45</v>
      </c>
      <c r="P1262"/>
    </row>
    <row r="1263" spans="1:16" ht="25.5" customHeight="1" x14ac:dyDescent="0.25">
      <c r="A1263" s="48" t="s">
        <v>6</v>
      </c>
      <c r="B1263" s="33" t="s">
        <v>789</v>
      </c>
      <c r="C1263" s="2" t="s">
        <v>270</v>
      </c>
      <c r="D1263" s="68" t="s">
        <v>1210</v>
      </c>
      <c r="E1263" s="66" t="str">
        <f>CONCATENATE(Tabela132[[#This Row],[TRAMITE_SETOR]],"_Atualiz")</f>
        <v>SC_Atualiz</v>
      </c>
      <c r="F1263" s="35" t="s">
        <v>912</v>
      </c>
      <c r="G1263" s="35"/>
      <c r="H1263" s="3">
        <v>41313.65347222222</v>
      </c>
      <c r="I1263" s="3">
        <v>41318.68472222222</v>
      </c>
      <c r="J1263" s="5" t="s">
        <v>163</v>
      </c>
      <c r="K1263" s="37">
        <f t="shared" si="38"/>
        <v>5.03125</v>
      </c>
      <c r="L1263" s="38">
        <f t="shared" si="39"/>
        <v>5.03125</v>
      </c>
      <c r="M1263" s="166">
        <f>NETWORKDAYS.INTL(DATE(YEAR(H1263),MONTH(I1263),DAY(H1263)),DATE(YEAR(I1263),MONTH(I1263),DAY(I1263)),1,LISTAFERIADOS!$B$2:$B$194)</f>
        <v>2</v>
      </c>
      <c r="N1263" s="170" t="str">
        <f>CONCATENATE(HOUR(Tabela132[[#This Row],[DATA INICIO]]),":",MINUTE(Tabela132[[#This Row],[DATA INICIO]]))</f>
        <v>15:41</v>
      </c>
      <c r="P1263"/>
    </row>
    <row r="1264" spans="1:16" ht="25.5" customHeight="1" x14ac:dyDescent="0.25">
      <c r="A1264" s="48" t="s">
        <v>6</v>
      </c>
      <c r="B1264" s="33" t="s">
        <v>789</v>
      </c>
      <c r="C1264" s="2" t="s">
        <v>270</v>
      </c>
      <c r="D1264" s="68" t="s">
        <v>1209</v>
      </c>
      <c r="E1264" s="66" t="str">
        <f>CONCATENATE(Tabela132[[#This Row],[TRAMITE_SETOR]],"_Atualiz")</f>
        <v>CLC_Atualiz</v>
      </c>
      <c r="F1264" s="35" t="s">
        <v>911</v>
      </c>
      <c r="G1264" s="35"/>
      <c r="H1264" s="3">
        <v>41318.68472222222</v>
      </c>
      <c r="I1264" s="3">
        <v>41318.773611111108</v>
      </c>
      <c r="J1264" s="5" t="s">
        <v>27</v>
      </c>
      <c r="K1264" s="37">
        <f t="shared" si="38"/>
        <v>8.8888888887595385E-2</v>
      </c>
      <c r="L1264" s="38">
        <f t="shared" si="39"/>
        <v>8.8888888887595385E-2</v>
      </c>
      <c r="M1264" s="166">
        <f>NETWORKDAYS.INTL(DATE(YEAR(H1264),MONTH(I1264),DAY(H1264)),DATE(YEAR(I1264),MONTH(I1264),DAY(I1264)),1,LISTAFERIADOS!$B$2:$B$194)</f>
        <v>1</v>
      </c>
      <c r="N1264" s="170" t="str">
        <f>CONCATENATE(HOUR(Tabela132[[#This Row],[DATA INICIO]]),":",MINUTE(Tabela132[[#This Row],[DATA INICIO]]))</f>
        <v>16:26</v>
      </c>
      <c r="P1264"/>
    </row>
    <row r="1265" spans="1:16" ht="25.5" customHeight="1" x14ac:dyDescent="0.25">
      <c r="A1265" s="48" t="s">
        <v>6</v>
      </c>
      <c r="B1265" s="33" t="s">
        <v>789</v>
      </c>
      <c r="C1265" s="2" t="s">
        <v>270</v>
      </c>
      <c r="D1265" s="68" t="s">
        <v>1206</v>
      </c>
      <c r="E1265" s="66" t="str">
        <f>CONCATENATE(Tabela132[[#This Row],[TRAMITE_SETOR]],"_Atualiz")</f>
        <v>SPO_Atualiz</v>
      </c>
      <c r="F1265" s="35" t="s">
        <v>908</v>
      </c>
      <c r="G1265" s="35"/>
      <c r="H1265" s="3">
        <v>41318.773611111108</v>
      </c>
      <c r="I1265" s="3">
        <v>41345.692361111112</v>
      </c>
      <c r="J1265" s="5" t="s">
        <v>284</v>
      </c>
      <c r="K1265" s="37">
        <f t="shared" si="38"/>
        <v>26.918750000004366</v>
      </c>
      <c r="L1265" s="38">
        <f t="shared" si="39"/>
        <v>26.918750000004366</v>
      </c>
      <c r="M1265" s="166">
        <f>NETWORKDAYS.INTL(DATE(YEAR(H1265),MONTH(I1265),DAY(H1265)),DATE(YEAR(I1265),MONTH(I1265),DAY(I1265)),1,LISTAFERIADOS!$B$2:$B$194)</f>
        <v>-2</v>
      </c>
      <c r="N1265" s="170" t="str">
        <f>CONCATENATE(HOUR(Tabela132[[#This Row],[DATA INICIO]]),":",MINUTE(Tabela132[[#This Row],[DATA INICIO]]))</f>
        <v>18:34</v>
      </c>
      <c r="P1265"/>
    </row>
    <row r="1266" spans="1:16" ht="25.5" customHeight="1" x14ac:dyDescent="0.25">
      <c r="A1266" s="48" t="s">
        <v>6</v>
      </c>
      <c r="B1266" s="33" t="s">
        <v>789</v>
      </c>
      <c r="C1266" s="2" t="s">
        <v>270</v>
      </c>
      <c r="D1266" s="68" t="s">
        <v>1207</v>
      </c>
      <c r="E1266" s="66" t="str">
        <f>CONCATENATE(Tabela132[[#This Row],[TRAMITE_SETOR]],"_Atualiz")</f>
        <v>CO_Atualiz</v>
      </c>
      <c r="F1266" s="35" t="s">
        <v>909</v>
      </c>
      <c r="G1266" s="35"/>
      <c r="H1266" s="3">
        <v>41345.692361111112</v>
      </c>
      <c r="I1266" s="3">
        <v>41345.765277777777</v>
      </c>
      <c r="J1266" s="5" t="s">
        <v>378</v>
      </c>
      <c r="K1266" s="37">
        <f t="shared" si="38"/>
        <v>7.2916666664241347E-2</v>
      </c>
      <c r="L1266" s="38">
        <f t="shared" si="39"/>
        <v>7.2916666664241347E-2</v>
      </c>
      <c r="M1266" s="166">
        <f>NETWORKDAYS.INTL(DATE(YEAR(H1266),MONTH(I1266),DAY(H1266)),DATE(YEAR(I1266),MONTH(I1266),DAY(I1266)),1,LISTAFERIADOS!$B$2:$B$194)</f>
        <v>1</v>
      </c>
      <c r="N1266" s="170" t="str">
        <f>CONCATENATE(HOUR(Tabela132[[#This Row],[DATA INICIO]]),":",MINUTE(Tabela132[[#This Row],[DATA INICIO]]))</f>
        <v>16:37</v>
      </c>
      <c r="P1266"/>
    </row>
    <row r="1267" spans="1:16" ht="25.5" customHeight="1" x14ac:dyDescent="0.25">
      <c r="A1267" s="48" t="s">
        <v>6</v>
      </c>
      <c r="B1267" s="33" t="s">
        <v>789</v>
      </c>
      <c r="C1267" s="2" t="s">
        <v>270</v>
      </c>
      <c r="D1267" s="68" t="s">
        <v>1208</v>
      </c>
      <c r="E1267" s="66" t="str">
        <f>CONCATENATE(Tabela132[[#This Row],[TRAMITE_SETOR]],"_Atualiz")</f>
        <v>SECOFC_Atualiz</v>
      </c>
      <c r="F1267" s="35" t="s">
        <v>910</v>
      </c>
      <c r="G1267" s="35"/>
      <c r="H1267" s="3">
        <v>41345.765277777777</v>
      </c>
      <c r="I1267" s="3">
        <v>41345.811805555553</v>
      </c>
      <c r="J1267" s="5" t="s">
        <v>321</v>
      </c>
      <c r="K1267" s="37">
        <f t="shared" si="38"/>
        <v>4.6527777776645962E-2</v>
      </c>
      <c r="L1267" s="38">
        <f t="shared" si="39"/>
        <v>4.6527777776645962E-2</v>
      </c>
      <c r="M1267" s="166">
        <f>NETWORKDAYS.INTL(DATE(YEAR(H1267),MONTH(I1267),DAY(H1267)),DATE(YEAR(I1267),MONTH(I1267),DAY(I1267)),1,LISTAFERIADOS!$B$2:$B$194)</f>
        <v>1</v>
      </c>
      <c r="N1267" s="170" t="str">
        <f>CONCATENATE(HOUR(Tabela132[[#This Row],[DATA INICIO]]),":",MINUTE(Tabela132[[#This Row],[DATA INICIO]]))</f>
        <v>18:22</v>
      </c>
      <c r="P1267"/>
    </row>
    <row r="1268" spans="1:16" ht="25.5" customHeight="1" x14ac:dyDescent="0.25">
      <c r="A1268" s="48" t="s">
        <v>6</v>
      </c>
      <c r="B1268" s="33" t="s">
        <v>789</v>
      </c>
      <c r="C1268" s="2" t="s">
        <v>270</v>
      </c>
      <c r="D1268" s="68" t="s">
        <v>1209</v>
      </c>
      <c r="E1268" s="66" t="str">
        <f>CONCATENATE(Tabela132[[#This Row],[TRAMITE_SETOR]],"_Atualiz")</f>
        <v>CLC_Atualiz</v>
      </c>
      <c r="F1268" s="35" t="s">
        <v>911</v>
      </c>
      <c r="G1268" s="35"/>
      <c r="H1268" s="3">
        <v>41345.811805555553</v>
      </c>
      <c r="I1268" s="3">
        <v>41346.651388888888</v>
      </c>
      <c r="J1268" s="5" t="s">
        <v>774</v>
      </c>
      <c r="K1268" s="37">
        <f t="shared" si="38"/>
        <v>0.83958333333430346</v>
      </c>
      <c r="L1268" s="38">
        <f t="shared" si="39"/>
        <v>0.83958333333430346</v>
      </c>
      <c r="M1268" s="166">
        <f>NETWORKDAYS.INTL(DATE(YEAR(H1268),MONTH(I1268),DAY(H1268)),DATE(YEAR(I1268),MONTH(I1268),DAY(I1268)),1,LISTAFERIADOS!$B$2:$B$194)</f>
        <v>2</v>
      </c>
      <c r="N1268" s="170" t="str">
        <f>CONCATENATE(HOUR(Tabela132[[#This Row],[DATA INICIO]]),":",MINUTE(Tabela132[[#This Row],[DATA INICIO]]))</f>
        <v>19:29</v>
      </c>
      <c r="P1268"/>
    </row>
    <row r="1269" spans="1:16" ht="25.5" customHeight="1" x14ac:dyDescent="0.25">
      <c r="A1269" s="48" t="s">
        <v>6</v>
      </c>
      <c r="B1269" s="33" t="s">
        <v>789</v>
      </c>
      <c r="C1269" s="2" t="s">
        <v>270</v>
      </c>
      <c r="D1269" s="68" t="s">
        <v>1210</v>
      </c>
      <c r="E1269" s="66" t="str">
        <f>CONCATENATE(Tabela132[[#This Row],[TRAMITE_SETOR]],"_Atualiz")</f>
        <v>SC_Atualiz</v>
      </c>
      <c r="F1269" s="35" t="s">
        <v>912</v>
      </c>
      <c r="G1269" s="35"/>
      <c r="H1269" s="3">
        <v>41346.651388888888</v>
      </c>
      <c r="I1269" s="3">
        <v>41346.867361111108</v>
      </c>
      <c r="J1269" s="5" t="s">
        <v>285</v>
      </c>
      <c r="K1269" s="37">
        <f t="shared" si="38"/>
        <v>0.21597222222044365</v>
      </c>
      <c r="L1269" s="38">
        <f t="shared" si="39"/>
        <v>0.21597222222044365</v>
      </c>
      <c r="M1269" s="166">
        <f>NETWORKDAYS.INTL(DATE(YEAR(H1269),MONTH(I1269),DAY(H1269)),DATE(YEAR(I1269),MONTH(I1269),DAY(I1269)),1,LISTAFERIADOS!$B$2:$B$194)</f>
        <v>1</v>
      </c>
      <c r="N1269" s="170" t="str">
        <f>CONCATENATE(HOUR(Tabela132[[#This Row],[DATA INICIO]]),":",MINUTE(Tabela132[[#This Row],[DATA INICIO]]))</f>
        <v>15:38</v>
      </c>
      <c r="P1269"/>
    </row>
    <row r="1270" spans="1:16" ht="25.5" customHeight="1" x14ac:dyDescent="0.25">
      <c r="A1270" s="48" t="s">
        <v>6</v>
      </c>
      <c r="B1270" s="33" t="s">
        <v>789</v>
      </c>
      <c r="C1270" s="2" t="s">
        <v>270</v>
      </c>
      <c r="D1270" s="68" t="s">
        <v>1209</v>
      </c>
      <c r="E1270" s="66" t="str">
        <f>CONCATENATE(Tabela132[[#This Row],[TRAMITE_SETOR]],"_Atualiz")</f>
        <v>CLC_Atualiz</v>
      </c>
      <c r="F1270" s="35" t="s">
        <v>911</v>
      </c>
      <c r="G1270" s="35"/>
      <c r="H1270" s="3">
        <v>41346.867361111108</v>
      </c>
      <c r="I1270" s="3">
        <v>41347.821527777778</v>
      </c>
      <c r="J1270" s="5" t="s">
        <v>27</v>
      </c>
      <c r="K1270" s="37">
        <f t="shared" si="38"/>
        <v>0.95416666667006211</v>
      </c>
      <c r="L1270" s="38">
        <f t="shared" si="39"/>
        <v>0.95416666667006211</v>
      </c>
      <c r="M1270" s="166">
        <f>NETWORKDAYS.INTL(DATE(YEAR(H1270),MONTH(I1270),DAY(H1270)),DATE(YEAR(I1270),MONTH(I1270),DAY(I1270)),1,LISTAFERIADOS!$B$2:$B$194)</f>
        <v>2</v>
      </c>
      <c r="N1270" s="170" t="str">
        <f>CONCATENATE(HOUR(Tabela132[[#This Row],[DATA INICIO]]),":",MINUTE(Tabela132[[#This Row],[DATA INICIO]]))</f>
        <v>20:49</v>
      </c>
      <c r="P1270"/>
    </row>
    <row r="1271" spans="1:16" ht="25.5" customHeight="1" x14ac:dyDescent="0.25">
      <c r="A1271" s="48" t="s">
        <v>6</v>
      </c>
      <c r="B1271" s="33" t="s">
        <v>789</v>
      </c>
      <c r="C1271" s="2" t="s">
        <v>270</v>
      </c>
      <c r="D1271" s="68" t="s">
        <v>1205</v>
      </c>
      <c r="E1271" s="66" t="str">
        <f>CONCATENATE(Tabela132[[#This Row],[TRAMITE_SETOR]],"_Atualiz")</f>
        <v>SECADM_Atualiz</v>
      </c>
      <c r="F1271" s="35" t="s">
        <v>907</v>
      </c>
      <c r="G1271" s="35"/>
      <c r="H1271" s="3">
        <v>41347.821527777778</v>
      </c>
      <c r="I1271" s="3">
        <v>41348.71875</v>
      </c>
      <c r="J1271" s="5" t="s">
        <v>775</v>
      </c>
      <c r="K1271" s="37">
        <f t="shared" si="38"/>
        <v>0.89722222222189885</v>
      </c>
      <c r="L1271" s="38">
        <f t="shared" si="39"/>
        <v>0.89722222222189885</v>
      </c>
      <c r="M1271" s="166">
        <f>NETWORKDAYS.INTL(DATE(YEAR(H1271),MONTH(I1271),DAY(H1271)),DATE(YEAR(I1271),MONTH(I1271),DAY(I1271)),1,LISTAFERIADOS!$B$2:$B$194)</f>
        <v>2</v>
      </c>
      <c r="N1271" s="170" t="str">
        <f>CONCATENATE(HOUR(Tabela132[[#This Row],[DATA INICIO]]),":",MINUTE(Tabela132[[#This Row],[DATA INICIO]]))</f>
        <v>19:43</v>
      </c>
      <c r="P1271"/>
    </row>
    <row r="1272" spans="1:16" ht="25.5" customHeight="1" x14ac:dyDescent="0.25">
      <c r="A1272" s="48" t="s">
        <v>6</v>
      </c>
      <c r="B1272" s="33" t="s">
        <v>789</v>
      </c>
      <c r="C1272" s="2" t="s">
        <v>270</v>
      </c>
      <c r="D1272" s="68" t="s">
        <v>1202</v>
      </c>
      <c r="E1272" s="66" t="str">
        <f>CONCATENATE(Tabela132[[#This Row],[TRAMITE_SETOR]],"_Atualiz")</f>
        <v>DG_Atualiz</v>
      </c>
      <c r="F1272" s="35" t="s">
        <v>905</v>
      </c>
      <c r="G1272" s="35"/>
      <c r="H1272" s="3">
        <v>41348.71875</v>
      </c>
      <c r="I1272" s="3">
        <v>41348.820138888892</v>
      </c>
      <c r="J1272" s="5" t="s">
        <v>776</v>
      </c>
      <c r="K1272" s="37">
        <f t="shared" si="38"/>
        <v>0.10138888889196096</v>
      </c>
      <c r="L1272" s="38">
        <f t="shared" si="39"/>
        <v>0.10138888889196096</v>
      </c>
      <c r="M1272" s="166">
        <f>NETWORKDAYS.INTL(DATE(YEAR(H1272),MONTH(I1272),DAY(H1272)),DATE(YEAR(I1272),MONTH(I1272),DAY(I1272)),1,LISTAFERIADOS!$B$2:$B$194)</f>
        <v>1</v>
      </c>
      <c r="N1272" s="170" t="str">
        <f>CONCATENATE(HOUR(Tabela132[[#This Row],[DATA INICIO]]),":",MINUTE(Tabela132[[#This Row],[DATA INICIO]]))</f>
        <v>17:15</v>
      </c>
      <c r="P1272"/>
    </row>
    <row r="1273" spans="1:16" ht="25.5" customHeight="1" x14ac:dyDescent="0.25">
      <c r="A1273" s="48" t="s">
        <v>6</v>
      </c>
      <c r="B1273" s="33" t="s">
        <v>789</v>
      </c>
      <c r="C1273" s="2" t="s">
        <v>270</v>
      </c>
      <c r="D1273" s="68" t="s">
        <v>1230</v>
      </c>
      <c r="E1273" s="66" t="str">
        <f>CONCATENATE(Tabela132[[#This Row],[TRAMITE_SETOR]],"_Atualiz")</f>
        <v>SLIC_Atualiz</v>
      </c>
      <c r="F1273" s="35" t="s">
        <v>927</v>
      </c>
      <c r="G1273" s="35"/>
      <c r="H1273" s="3">
        <v>41348.820138888892</v>
      </c>
      <c r="I1273" s="3">
        <v>41353.788888888892</v>
      </c>
      <c r="J1273" s="5" t="s">
        <v>288</v>
      </c>
      <c r="K1273" s="37">
        <f t="shared" si="38"/>
        <v>4.96875</v>
      </c>
      <c r="L1273" s="38">
        <f t="shared" si="39"/>
        <v>4.96875</v>
      </c>
      <c r="M1273" s="166">
        <f>NETWORKDAYS.INTL(DATE(YEAR(H1273),MONTH(I1273),DAY(H1273)),DATE(YEAR(I1273),MONTH(I1273),DAY(I1273)),1,LISTAFERIADOS!$B$2:$B$194)</f>
        <v>4</v>
      </c>
      <c r="N1273" s="170" t="str">
        <f>CONCATENATE(HOUR(Tabela132[[#This Row],[DATA INICIO]]),":",MINUTE(Tabela132[[#This Row],[DATA INICIO]]))</f>
        <v>19:41</v>
      </c>
      <c r="P1273"/>
    </row>
    <row r="1274" spans="1:16" ht="25.5" customHeight="1" x14ac:dyDescent="0.25">
      <c r="A1274" s="48" t="s">
        <v>6</v>
      </c>
      <c r="B1274" s="33" t="s">
        <v>789</v>
      </c>
      <c r="C1274" s="2" t="s">
        <v>270</v>
      </c>
      <c r="D1274" s="68" t="s">
        <v>1265</v>
      </c>
      <c r="E1274" s="66" t="str">
        <f>CONCATENATE(Tabela132[[#This Row],[TRAMITE_SETOR]],"_Atualiz")</f>
        <v>ASG_Atualiz</v>
      </c>
      <c r="F1274" s="35" t="s">
        <v>901</v>
      </c>
      <c r="G1274" s="90" t="s">
        <v>1105</v>
      </c>
      <c r="H1274" s="3">
        <v>41353.788888888892</v>
      </c>
      <c r="I1274" s="3">
        <v>41353.809027777781</v>
      </c>
      <c r="J1274" s="5" t="s">
        <v>202</v>
      </c>
      <c r="K1274" s="37">
        <f t="shared" si="38"/>
        <v>2.0138888889050577E-2</v>
      </c>
      <c r="L1274" s="38">
        <f t="shared" si="39"/>
        <v>2.0138888889050577E-2</v>
      </c>
      <c r="M1274" s="166">
        <f>NETWORKDAYS.INTL(DATE(YEAR(H1274),MONTH(I1274),DAY(H1274)),DATE(YEAR(I1274),MONTH(I1274),DAY(I1274)),1,LISTAFERIADOS!$B$2:$B$194)</f>
        <v>1</v>
      </c>
      <c r="N1274" s="170" t="str">
        <f>CONCATENATE(HOUR(Tabela132[[#This Row],[DATA INICIO]]),":",MINUTE(Tabela132[[#This Row],[DATA INICIO]]))</f>
        <v>18:56</v>
      </c>
      <c r="P1274"/>
    </row>
    <row r="1275" spans="1:16" ht="25.5" customHeight="1" x14ac:dyDescent="0.25">
      <c r="A1275" s="48" t="s">
        <v>6</v>
      </c>
      <c r="B1275" s="33" t="s">
        <v>789</v>
      </c>
      <c r="C1275" s="2" t="s">
        <v>270</v>
      </c>
      <c r="D1275" s="68" t="s">
        <v>1230</v>
      </c>
      <c r="E1275" s="66" t="str">
        <f>CONCATENATE(Tabela132[[#This Row],[TRAMITE_SETOR]],"_Atualiz")</f>
        <v>SLIC_Atualiz</v>
      </c>
      <c r="F1275" s="35" t="s">
        <v>927</v>
      </c>
      <c r="G1275" s="35"/>
      <c r="H1275" s="3">
        <v>41353.809027777781</v>
      </c>
      <c r="I1275" s="3">
        <v>41359.776388888888</v>
      </c>
      <c r="J1275" s="5" t="s">
        <v>19</v>
      </c>
      <c r="K1275" s="37">
        <f t="shared" si="38"/>
        <v>5.9673611111065838</v>
      </c>
      <c r="L1275" s="38">
        <f t="shared" si="39"/>
        <v>5.9673611111065838</v>
      </c>
      <c r="M1275" s="166">
        <f>NETWORKDAYS.INTL(DATE(YEAR(H1275),MONTH(I1275),DAY(H1275)),DATE(YEAR(I1275),MONTH(I1275),DAY(I1275)),1,LISTAFERIADOS!$B$2:$B$194)</f>
        <v>5</v>
      </c>
      <c r="N1275" s="170" t="str">
        <f>CONCATENATE(HOUR(Tabela132[[#This Row],[DATA INICIO]]),":",MINUTE(Tabela132[[#This Row],[DATA INICIO]]))</f>
        <v>19:25</v>
      </c>
      <c r="P1275"/>
    </row>
    <row r="1276" spans="1:16" ht="25.5" customHeight="1" x14ac:dyDescent="0.25">
      <c r="A1276" s="48" t="s">
        <v>6</v>
      </c>
      <c r="B1276" s="33" t="s">
        <v>789</v>
      </c>
      <c r="C1276" s="2" t="s">
        <v>270</v>
      </c>
      <c r="D1276" s="68" t="s">
        <v>1211</v>
      </c>
      <c r="E1276" s="66" t="str">
        <f>CONCATENATE(Tabela132[[#This Row],[TRAMITE_SETOR]],"_Atualiz")</f>
        <v>SCON_Atualiz</v>
      </c>
      <c r="F1276" s="35" t="s">
        <v>913</v>
      </c>
      <c r="G1276" s="35"/>
      <c r="H1276" s="3">
        <v>41359.776388888888</v>
      </c>
      <c r="I1276" s="3">
        <v>41366.628472222219</v>
      </c>
      <c r="J1276" s="5" t="s">
        <v>777</v>
      </c>
      <c r="K1276" s="37">
        <f t="shared" si="38"/>
        <v>6.8520833333313931</v>
      </c>
      <c r="L1276" s="38">
        <f t="shared" si="39"/>
        <v>6.8520833333313931</v>
      </c>
      <c r="M1276" s="166">
        <f>NETWORKDAYS.INTL(DATE(YEAR(H1276),MONTH(I1276),DAY(H1276)),DATE(YEAR(I1276),MONTH(I1276),DAY(I1276)),1,LISTAFERIADOS!$B$2:$B$194)</f>
        <v>-19</v>
      </c>
      <c r="N1276" s="170" t="str">
        <f>CONCATENATE(HOUR(Tabela132[[#This Row],[DATA INICIO]]),":",MINUTE(Tabela132[[#This Row],[DATA INICIO]]))</f>
        <v>18:38</v>
      </c>
      <c r="P1276"/>
    </row>
    <row r="1277" spans="1:16" ht="25.5" customHeight="1" x14ac:dyDescent="0.25">
      <c r="A1277" s="48" t="s">
        <v>6</v>
      </c>
      <c r="B1277" s="33" t="s">
        <v>789</v>
      </c>
      <c r="C1277" s="2" t="s">
        <v>270</v>
      </c>
      <c r="D1277" s="68" t="s">
        <v>1230</v>
      </c>
      <c r="E1277" s="66" t="str">
        <f>CONCATENATE(Tabela132[[#This Row],[TRAMITE_SETOR]],"_Atualiz")</f>
        <v>SLIC_Atualiz</v>
      </c>
      <c r="F1277" s="35" t="s">
        <v>927</v>
      </c>
      <c r="G1277" s="35"/>
      <c r="H1277" s="3">
        <v>41366.628472222219</v>
      </c>
      <c r="I1277" s="3">
        <v>41367.647916666669</v>
      </c>
      <c r="J1277" s="5" t="s">
        <v>347</v>
      </c>
      <c r="K1277" s="37">
        <f t="shared" si="38"/>
        <v>1.0194444444496185</v>
      </c>
      <c r="L1277" s="38">
        <f t="shared" si="39"/>
        <v>1.0194444444496185</v>
      </c>
      <c r="M1277" s="166">
        <f>NETWORKDAYS.INTL(DATE(YEAR(H1277),MONTH(I1277),DAY(H1277)),DATE(YEAR(I1277),MONTH(I1277),DAY(I1277)),1,LISTAFERIADOS!$B$2:$B$194)</f>
        <v>2</v>
      </c>
      <c r="N1277" s="170" t="str">
        <f>CONCATENATE(HOUR(Tabela132[[#This Row],[DATA INICIO]]),":",MINUTE(Tabela132[[#This Row],[DATA INICIO]]))</f>
        <v>15:5</v>
      </c>
      <c r="P1277"/>
    </row>
    <row r="1278" spans="1:16" ht="25.5" customHeight="1" x14ac:dyDescent="0.25">
      <c r="A1278" s="48" t="s">
        <v>6</v>
      </c>
      <c r="B1278" s="33" t="s">
        <v>789</v>
      </c>
      <c r="C1278" s="2" t="s">
        <v>270</v>
      </c>
      <c r="D1278" s="68" t="s">
        <v>1209</v>
      </c>
      <c r="E1278" s="66" t="str">
        <f>CONCATENATE(Tabela132[[#This Row],[TRAMITE_SETOR]],"_Atualiz")</f>
        <v>CLC_Atualiz</v>
      </c>
      <c r="F1278" s="35" t="s">
        <v>911</v>
      </c>
      <c r="G1278" s="35"/>
      <c r="H1278" s="3">
        <v>41367.647916666669</v>
      </c>
      <c r="I1278" s="3">
        <v>41367.686111111114</v>
      </c>
      <c r="J1278" s="5" t="s">
        <v>778</v>
      </c>
      <c r="K1278" s="37">
        <f t="shared" si="38"/>
        <v>3.8194444445252884E-2</v>
      </c>
      <c r="L1278" s="38">
        <f t="shared" si="39"/>
        <v>3.8194444445252884E-2</v>
      </c>
      <c r="M1278" s="166">
        <f>NETWORKDAYS.INTL(DATE(YEAR(H1278),MONTH(I1278),DAY(H1278)),DATE(YEAR(I1278),MONTH(I1278),DAY(I1278)),1,LISTAFERIADOS!$B$2:$B$194)</f>
        <v>1</v>
      </c>
      <c r="N1278" s="170" t="str">
        <f>CONCATENATE(HOUR(Tabela132[[#This Row],[DATA INICIO]]),":",MINUTE(Tabela132[[#This Row],[DATA INICIO]]))</f>
        <v>15:33</v>
      </c>
      <c r="P1278"/>
    </row>
    <row r="1279" spans="1:16" ht="25.5" customHeight="1" x14ac:dyDescent="0.25">
      <c r="A1279" s="48" t="s">
        <v>6</v>
      </c>
      <c r="B1279" s="33" t="s">
        <v>789</v>
      </c>
      <c r="C1279" s="2" t="s">
        <v>270</v>
      </c>
      <c r="D1279" s="68" t="s">
        <v>1212</v>
      </c>
      <c r="E1279" s="66" t="str">
        <f>CONCATENATE(Tabela132[[#This Row],[TRAMITE_SETOR]],"_Atualiz")</f>
        <v>CPL_Atualiz</v>
      </c>
      <c r="F1279" s="35" t="s">
        <v>914</v>
      </c>
      <c r="G1279" s="35"/>
      <c r="H1279" s="3">
        <v>41367.686111111114</v>
      </c>
      <c r="I1279" s="3">
        <v>41369.830555555556</v>
      </c>
      <c r="J1279" s="5" t="s">
        <v>349</v>
      </c>
      <c r="K1279" s="37">
        <f t="shared" si="38"/>
        <v>2.1444444444423425</v>
      </c>
      <c r="L1279" s="38">
        <f t="shared" si="39"/>
        <v>2.1444444444423425</v>
      </c>
      <c r="M1279" s="166">
        <f>NETWORKDAYS.INTL(DATE(YEAR(H1279),MONTH(I1279),DAY(H1279)),DATE(YEAR(I1279),MONTH(I1279),DAY(I1279)),1,LISTAFERIADOS!$B$2:$B$194)</f>
        <v>3</v>
      </c>
      <c r="N1279" s="170" t="str">
        <f>CONCATENATE(HOUR(Tabela132[[#This Row],[DATA INICIO]]),":",MINUTE(Tabela132[[#This Row],[DATA INICIO]]))</f>
        <v>16:28</v>
      </c>
      <c r="P1279"/>
    </row>
    <row r="1280" spans="1:16" ht="25.5" customHeight="1" x14ac:dyDescent="0.25">
      <c r="A1280" s="48" t="s">
        <v>6</v>
      </c>
      <c r="B1280" s="33" t="s">
        <v>789</v>
      </c>
      <c r="C1280" s="2" t="s">
        <v>270</v>
      </c>
      <c r="D1280" s="68" t="s">
        <v>1213</v>
      </c>
      <c r="E1280" s="66" t="str">
        <f>CONCATENATE(Tabela132[[#This Row],[TRAMITE_SETOR]],"_Atualiz")</f>
        <v>ASSDG_Atualiz</v>
      </c>
      <c r="F1280" s="35" t="s">
        <v>915</v>
      </c>
      <c r="G1280" s="35"/>
      <c r="H1280" s="3">
        <v>41369.830555555556</v>
      </c>
      <c r="I1280" s="3">
        <v>41372.683333333334</v>
      </c>
      <c r="J1280" s="5" t="s">
        <v>218</v>
      </c>
      <c r="K1280" s="37">
        <f t="shared" si="38"/>
        <v>2.8527777777781012</v>
      </c>
      <c r="L1280" s="38">
        <f t="shared" si="39"/>
        <v>2.8527777777781012</v>
      </c>
      <c r="M1280" s="166">
        <f>NETWORKDAYS.INTL(DATE(YEAR(H1280),MONTH(I1280),DAY(H1280)),DATE(YEAR(I1280),MONTH(I1280),DAY(I1280)),1,LISTAFERIADOS!$B$2:$B$194)</f>
        <v>2</v>
      </c>
      <c r="N1280" s="170" t="str">
        <f>CONCATENATE(HOUR(Tabela132[[#This Row],[DATA INICIO]]),":",MINUTE(Tabela132[[#This Row],[DATA INICIO]]))</f>
        <v>19:56</v>
      </c>
      <c r="P1280"/>
    </row>
    <row r="1281" spans="1:16" ht="25.5" customHeight="1" x14ac:dyDescent="0.25">
      <c r="A1281" s="48" t="s">
        <v>6</v>
      </c>
      <c r="B1281" s="33" t="s">
        <v>789</v>
      </c>
      <c r="C1281" s="2" t="s">
        <v>270</v>
      </c>
      <c r="D1281" s="68" t="s">
        <v>1230</v>
      </c>
      <c r="E1281" s="66" t="str">
        <f>CONCATENATE(Tabela132[[#This Row],[TRAMITE_SETOR]],"_Atualiz")</f>
        <v>SLIC_Atualiz</v>
      </c>
      <c r="F1281" s="35" t="s">
        <v>927</v>
      </c>
      <c r="G1281" s="35"/>
      <c r="H1281" s="3">
        <v>41372.683333333334</v>
      </c>
      <c r="I1281" s="3">
        <v>41373.795138888891</v>
      </c>
      <c r="J1281" s="5" t="s">
        <v>779</v>
      </c>
      <c r="K1281" s="37">
        <f t="shared" si="38"/>
        <v>1.1118055555562023</v>
      </c>
      <c r="L1281" s="38">
        <f t="shared" si="39"/>
        <v>1.1118055555562023</v>
      </c>
      <c r="M1281" s="166">
        <f>NETWORKDAYS.INTL(DATE(YEAR(H1281),MONTH(I1281),DAY(H1281)),DATE(YEAR(I1281),MONTH(I1281),DAY(I1281)),1,LISTAFERIADOS!$B$2:$B$194)</f>
        <v>2</v>
      </c>
      <c r="N1281" s="170" t="str">
        <f>CONCATENATE(HOUR(Tabela132[[#This Row],[DATA INICIO]]),":",MINUTE(Tabela132[[#This Row],[DATA INICIO]]))</f>
        <v>16:24</v>
      </c>
      <c r="P1281"/>
    </row>
    <row r="1282" spans="1:16" ht="25.5" customHeight="1" x14ac:dyDescent="0.25">
      <c r="A1282" s="48" t="s">
        <v>6</v>
      </c>
      <c r="B1282" s="33" t="s">
        <v>789</v>
      </c>
      <c r="C1282" s="2" t="s">
        <v>270</v>
      </c>
      <c r="D1282" s="68" t="s">
        <v>1213</v>
      </c>
      <c r="E1282" s="66" t="str">
        <f>CONCATENATE(Tabela132[[#This Row],[TRAMITE_SETOR]],"_Atualiz")</f>
        <v>ASSDG_Atualiz</v>
      </c>
      <c r="F1282" s="35" t="s">
        <v>915</v>
      </c>
      <c r="G1282" s="35"/>
      <c r="H1282" s="3">
        <v>41373.795138888891</v>
      </c>
      <c r="I1282" s="3">
        <v>41374.830555555556</v>
      </c>
      <c r="J1282" s="5" t="s">
        <v>780</v>
      </c>
      <c r="K1282" s="37">
        <f t="shared" si="38"/>
        <v>1.0354166666656965</v>
      </c>
      <c r="L1282" s="38">
        <f t="shared" si="39"/>
        <v>1.0354166666656965</v>
      </c>
      <c r="M1282" s="166">
        <f>NETWORKDAYS.INTL(DATE(YEAR(H1282),MONTH(I1282),DAY(H1282)),DATE(YEAR(I1282),MONTH(I1282),DAY(I1282)),1,LISTAFERIADOS!$B$2:$B$194)</f>
        <v>2</v>
      </c>
      <c r="N1282" s="170" t="str">
        <f>CONCATENATE(HOUR(Tabela132[[#This Row],[DATA INICIO]]),":",MINUTE(Tabela132[[#This Row],[DATA INICIO]]))</f>
        <v>19:5</v>
      </c>
      <c r="P1282"/>
    </row>
    <row r="1283" spans="1:16" ht="25.5" customHeight="1" x14ac:dyDescent="0.25">
      <c r="A1283" s="48" t="s">
        <v>6</v>
      </c>
      <c r="B1283" s="33" t="s">
        <v>789</v>
      </c>
      <c r="C1283" s="2" t="s">
        <v>270</v>
      </c>
      <c r="D1283" s="68" t="s">
        <v>1230</v>
      </c>
      <c r="E1283" s="66" t="str">
        <f>CONCATENATE(Tabela132[[#This Row],[TRAMITE_SETOR]],"_Atualiz")</f>
        <v>SLIC_Atualiz</v>
      </c>
      <c r="F1283" s="35" t="s">
        <v>927</v>
      </c>
      <c r="G1283" s="35"/>
      <c r="H1283" s="3">
        <v>41374.830555555556</v>
      </c>
      <c r="I1283" s="3">
        <v>41375.69027777778</v>
      </c>
      <c r="J1283" s="5" t="s">
        <v>781</v>
      </c>
      <c r="K1283" s="37">
        <f t="shared" ref="K1283:K1346" si="40">IF(OR(H1283="-",I1283="-"),0,I1283-H1283)</f>
        <v>0.85972222222335404</v>
      </c>
      <c r="L1283" s="38">
        <f t="shared" ref="L1283:L1346" si="41">K1283</f>
        <v>0.85972222222335404</v>
      </c>
      <c r="M1283" s="166">
        <f>NETWORKDAYS.INTL(DATE(YEAR(H1283),MONTH(I1283),DAY(H1283)),DATE(YEAR(I1283),MONTH(I1283),DAY(I1283)),1,LISTAFERIADOS!$B$2:$B$194)</f>
        <v>2</v>
      </c>
      <c r="N1283" s="170" t="str">
        <f>CONCATENATE(HOUR(Tabela132[[#This Row],[DATA INICIO]]),":",MINUTE(Tabela132[[#This Row],[DATA INICIO]]))</f>
        <v>19:56</v>
      </c>
      <c r="P1283"/>
    </row>
    <row r="1284" spans="1:16" ht="25.5" customHeight="1" x14ac:dyDescent="0.25">
      <c r="A1284" s="48" t="s">
        <v>6</v>
      </c>
      <c r="B1284" s="33" t="s">
        <v>789</v>
      </c>
      <c r="C1284" s="2" t="s">
        <v>270</v>
      </c>
      <c r="D1284" s="68" t="s">
        <v>1265</v>
      </c>
      <c r="E1284" s="66" t="str">
        <f>CONCATENATE(Tabela132[[#This Row],[TRAMITE_SETOR]],"_Atualiz")</f>
        <v>ASG_Atualiz</v>
      </c>
      <c r="F1284" s="35" t="s">
        <v>901</v>
      </c>
      <c r="G1284" s="90" t="s">
        <v>1105</v>
      </c>
      <c r="H1284" s="3">
        <v>41375.69027777778</v>
      </c>
      <c r="I1284" s="3">
        <v>41379.646527777775</v>
      </c>
      <c r="J1284" s="5" t="s">
        <v>782</v>
      </c>
      <c r="K1284" s="37">
        <f t="shared" si="40"/>
        <v>3.9562499999956344</v>
      </c>
      <c r="L1284" s="38">
        <f t="shared" si="41"/>
        <v>3.9562499999956344</v>
      </c>
      <c r="M1284" s="166">
        <f>NETWORKDAYS.INTL(DATE(YEAR(H1284),MONTH(I1284),DAY(H1284)),DATE(YEAR(I1284),MONTH(I1284),DAY(I1284)),1,LISTAFERIADOS!$B$2:$B$194)</f>
        <v>3</v>
      </c>
      <c r="N1284" s="170" t="str">
        <f>CONCATENATE(HOUR(Tabela132[[#This Row],[DATA INICIO]]),":",MINUTE(Tabela132[[#This Row],[DATA INICIO]]))</f>
        <v>16:34</v>
      </c>
      <c r="P1284"/>
    </row>
    <row r="1285" spans="1:16" ht="25.5" customHeight="1" x14ac:dyDescent="0.25">
      <c r="A1285" s="48" t="s">
        <v>6</v>
      </c>
      <c r="B1285" s="33" t="s">
        <v>789</v>
      </c>
      <c r="C1285" s="2" t="s">
        <v>270</v>
      </c>
      <c r="D1285" s="68" t="s">
        <v>1230</v>
      </c>
      <c r="E1285" s="66" t="str">
        <f>CONCATENATE(Tabela132[[#This Row],[TRAMITE_SETOR]],"_Atualiz")</f>
        <v>SLIC_Atualiz</v>
      </c>
      <c r="F1285" s="35" t="s">
        <v>927</v>
      </c>
      <c r="G1285" s="35"/>
      <c r="H1285" s="3">
        <v>41379.646527777775</v>
      </c>
      <c r="I1285" s="3">
        <v>41386.556250000001</v>
      </c>
      <c r="J1285" s="5" t="s">
        <v>783</v>
      </c>
      <c r="K1285" s="37">
        <f t="shared" si="40"/>
        <v>6.9097222222262644</v>
      </c>
      <c r="L1285" s="38">
        <f t="shared" si="41"/>
        <v>6.9097222222262644</v>
      </c>
      <c r="M1285" s="166">
        <f>NETWORKDAYS.INTL(DATE(YEAR(H1285),MONTH(I1285),DAY(H1285)),DATE(YEAR(I1285),MONTH(I1285),DAY(I1285)),1,LISTAFERIADOS!$B$2:$B$194)</f>
        <v>6</v>
      </c>
      <c r="N1285" s="170" t="str">
        <f>CONCATENATE(HOUR(Tabela132[[#This Row],[DATA INICIO]]),":",MINUTE(Tabela132[[#This Row],[DATA INICIO]]))</f>
        <v>15:31</v>
      </c>
      <c r="P1285"/>
    </row>
    <row r="1286" spans="1:16" ht="25.5" customHeight="1" x14ac:dyDescent="0.25">
      <c r="A1286" s="48" t="s">
        <v>6</v>
      </c>
      <c r="B1286" s="33" t="s">
        <v>789</v>
      </c>
      <c r="C1286" s="2" t="s">
        <v>270</v>
      </c>
      <c r="D1286" s="68" t="s">
        <v>1212</v>
      </c>
      <c r="E1286" s="66" t="str">
        <f>CONCATENATE(Tabela132[[#This Row],[TRAMITE_SETOR]],"_Atualiz")</f>
        <v>CPL_Atualiz</v>
      </c>
      <c r="F1286" s="35" t="s">
        <v>914</v>
      </c>
      <c r="G1286" s="35"/>
      <c r="H1286" s="3">
        <v>41386.556250000001</v>
      </c>
      <c r="I1286" s="3">
        <v>41386.665972222225</v>
      </c>
      <c r="J1286" s="5" t="s">
        <v>659</v>
      </c>
      <c r="K1286" s="37">
        <f t="shared" si="40"/>
        <v>0.10972222222335404</v>
      </c>
      <c r="L1286" s="38">
        <f t="shared" si="41"/>
        <v>0.10972222222335404</v>
      </c>
      <c r="M1286" s="166">
        <f>NETWORKDAYS.INTL(DATE(YEAR(H1286),MONTH(I1286),DAY(H1286)),DATE(YEAR(I1286),MONTH(I1286),DAY(I1286)),1,LISTAFERIADOS!$B$2:$B$194)</f>
        <v>1</v>
      </c>
      <c r="N1286" s="170" t="str">
        <f>CONCATENATE(HOUR(Tabela132[[#This Row],[DATA INICIO]]),":",MINUTE(Tabela132[[#This Row],[DATA INICIO]]))</f>
        <v>13:21</v>
      </c>
      <c r="P1286"/>
    </row>
    <row r="1287" spans="1:16" ht="25.5" customHeight="1" x14ac:dyDescent="0.25">
      <c r="A1287" s="48" t="s">
        <v>6</v>
      </c>
      <c r="B1287" s="33" t="s">
        <v>789</v>
      </c>
      <c r="C1287" s="2" t="s">
        <v>270</v>
      </c>
      <c r="D1287" s="68" t="s">
        <v>1230</v>
      </c>
      <c r="E1287" s="66" t="str">
        <f>CONCATENATE(Tabela132[[#This Row],[TRAMITE_SETOR]],"_Atualiz")</f>
        <v>SLIC_Atualiz</v>
      </c>
      <c r="F1287" s="35" t="s">
        <v>927</v>
      </c>
      <c r="G1287" s="35"/>
      <c r="H1287" s="3">
        <v>41386.665972222225</v>
      </c>
      <c r="I1287" s="3">
        <v>41387.647916666669</v>
      </c>
      <c r="J1287" s="5" t="s">
        <v>180</v>
      </c>
      <c r="K1287" s="37">
        <f t="shared" si="40"/>
        <v>0.98194444444379769</v>
      </c>
      <c r="L1287" s="38">
        <f t="shared" si="41"/>
        <v>0.98194444444379769</v>
      </c>
      <c r="M1287" s="166">
        <f>NETWORKDAYS.INTL(DATE(YEAR(H1287),MONTH(I1287),DAY(H1287)),DATE(YEAR(I1287),MONTH(I1287),DAY(I1287)),1,LISTAFERIADOS!$B$2:$B$194)</f>
        <v>2</v>
      </c>
      <c r="N1287" s="170" t="str">
        <f>CONCATENATE(HOUR(Tabela132[[#This Row],[DATA INICIO]]),":",MINUTE(Tabela132[[#This Row],[DATA INICIO]]))</f>
        <v>15:59</v>
      </c>
      <c r="P1287"/>
    </row>
    <row r="1288" spans="1:16" ht="25.5" customHeight="1" x14ac:dyDescent="0.25">
      <c r="A1288" s="48" t="s">
        <v>6</v>
      </c>
      <c r="B1288" s="33" t="s">
        <v>789</v>
      </c>
      <c r="C1288" s="2" t="s">
        <v>270</v>
      </c>
      <c r="D1288" s="68" t="s">
        <v>1212</v>
      </c>
      <c r="E1288" s="66" t="str">
        <f>CONCATENATE(Tabela132[[#This Row],[TRAMITE_SETOR]],"_Atualiz")</f>
        <v>CPL_Atualiz</v>
      </c>
      <c r="F1288" s="35" t="s">
        <v>914</v>
      </c>
      <c r="G1288" s="35"/>
      <c r="H1288" s="3">
        <v>41387.647916666669</v>
      </c>
      <c r="I1288" s="3">
        <v>41401.673611111109</v>
      </c>
      <c r="J1288" s="5" t="s">
        <v>784</v>
      </c>
      <c r="K1288" s="37">
        <f t="shared" si="40"/>
        <v>14.025694444440887</v>
      </c>
      <c r="L1288" s="38">
        <f t="shared" si="41"/>
        <v>14.025694444440887</v>
      </c>
      <c r="M1288" s="166">
        <f>NETWORKDAYS.INTL(DATE(YEAR(H1288),MONTH(I1288),DAY(H1288)),DATE(YEAR(I1288),MONTH(I1288),DAY(I1288)),1,LISTAFERIADOS!$B$2:$B$194)</f>
        <v>-13</v>
      </c>
      <c r="N1288" s="170" t="str">
        <f>CONCATENATE(HOUR(Tabela132[[#This Row],[DATA INICIO]]),":",MINUTE(Tabela132[[#This Row],[DATA INICIO]]))</f>
        <v>15:33</v>
      </c>
      <c r="P1288"/>
    </row>
    <row r="1289" spans="1:16" ht="25.5" customHeight="1" x14ac:dyDescent="0.25">
      <c r="A1289" s="48" t="s">
        <v>6</v>
      </c>
      <c r="B1289" s="33" t="s">
        <v>789</v>
      </c>
      <c r="C1289" s="2" t="s">
        <v>270</v>
      </c>
      <c r="D1289" s="68" t="s">
        <v>1213</v>
      </c>
      <c r="E1289" s="66" t="str">
        <f>CONCATENATE(Tabela132[[#This Row],[TRAMITE_SETOR]],"_Atualiz")</f>
        <v>ASSDG_Atualiz</v>
      </c>
      <c r="F1289" s="35" t="s">
        <v>915</v>
      </c>
      <c r="G1289" s="35"/>
      <c r="H1289" s="3">
        <v>41401.673611111109</v>
      </c>
      <c r="I1289" s="3">
        <v>41401.843055555553</v>
      </c>
      <c r="J1289" s="5" t="s">
        <v>785</v>
      </c>
      <c r="K1289" s="37">
        <f t="shared" si="40"/>
        <v>0.16944444444379769</v>
      </c>
      <c r="L1289" s="38">
        <f t="shared" si="41"/>
        <v>0.16944444444379769</v>
      </c>
      <c r="M1289" s="166">
        <f>NETWORKDAYS.INTL(DATE(YEAR(H1289),MONTH(I1289),DAY(H1289)),DATE(YEAR(I1289),MONTH(I1289),DAY(I1289)),1,LISTAFERIADOS!$B$2:$B$194)</f>
        <v>1</v>
      </c>
      <c r="N1289" s="170" t="str">
        <f>CONCATENATE(HOUR(Tabela132[[#This Row],[DATA INICIO]]),":",MINUTE(Tabela132[[#This Row],[DATA INICIO]]))</f>
        <v>16:10</v>
      </c>
      <c r="P1289"/>
    </row>
    <row r="1290" spans="1:16" ht="25.5" customHeight="1" x14ac:dyDescent="0.25">
      <c r="A1290" s="48" t="s">
        <v>6</v>
      </c>
      <c r="B1290" s="33" t="s">
        <v>789</v>
      </c>
      <c r="C1290" s="2" t="s">
        <v>270</v>
      </c>
      <c r="D1290" s="68" t="s">
        <v>1202</v>
      </c>
      <c r="E1290" s="66" t="str">
        <f>CONCATENATE(Tabela132[[#This Row],[TRAMITE_SETOR]],"_Atualiz")</f>
        <v>DG_Atualiz</v>
      </c>
      <c r="F1290" s="35" t="s">
        <v>905</v>
      </c>
      <c r="G1290" s="35"/>
      <c r="H1290" s="3">
        <v>41401.843055555553</v>
      </c>
      <c r="I1290" s="3">
        <v>41402.677083333336</v>
      </c>
      <c r="J1290" s="5" t="s">
        <v>224</v>
      </c>
      <c r="K1290" s="37">
        <f t="shared" si="40"/>
        <v>0.83402777778246673</v>
      </c>
      <c r="L1290" s="38">
        <f t="shared" si="41"/>
        <v>0.83402777778246673</v>
      </c>
      <c r="M1290" s="166">
        <f>NETWORKDAYS.INTL(DATE(YEAR(H1290),MONTH(I1290),DAY(H1290)),DATE(YEAR(I1290),MONTH(I1290),DAY(I1290)),1,LISTAFERIADOS!$B$2:$B$194)</f>
        <v>2</v>
      </c>
      <c r="N1290" s="170" t="str">
        <f>CONCATENATE(HOUR(Tabela132[[#This Row],[DATA INICIO]]),":",MINUTE(Tabela132[[#This Row],[DATA INICIO]]))</f>
        <v>20:14</v>
      </c>
      <c r="P1290"/>
    </row>
    <row r="1291" spans="1:16" ht="25.5" customHeight="1" x14ac:dyDescent="0.25">
      <c r="A1291" s="48" t="s">
        <v>6</v>
      </c>
      <c r="B1291" s="33" t="s">
        <v>789</v>
      </c>
      <c r="C1291" s="2" t="s">
        <v>270</v>
      </c>
      <c r="D1291" s="68" t="s">
        <v>1205</v>
      </c>
      <c r="E1291" s="66" t="str">
        <f>CONCATENATE(Tabela132[[#This Row],[TRAMITE_SETOR]],"_Atualiz")</f>
        <v>SECADM_Atualiz</v>
      </c>
      <c r="F1291" s="35" t="s">
        <v>907</v>
      </c>
      <c r="G1291" s="35"/>
      <c r="H1291" s="3">
        <v>41402.677083333336</v>
      </c>
      <c r="I1291" s="3">
        <v>41403.77847222222</v>
      </c>
      <c r="J1291" s="5" t="s">
        <v>786</v>
      </c>
      <c r="K1291" s="37">
        <f t="shared" si="40"/>
        <v>1.101388888884685</v>
      </c>
      <c r="L1291" s="38">
        <f t="shared" si="41"/>
        <v>1.101388888884685</v>
      </c>
      <c r="M1291" s="166">
        <f>NETWORKDAYS.INTL(DATE(YEAR(H1291),MONTH(I1291),DAY(H1291)),DATE(YEAR(I1291),MONTH(I1291),DAY(I1291)),1,LISTAFERIADOS!$B$2:$B$194)</f>
        <v>2</v>
      </c>
      <c r="N1291" s="170" t="str">
        <f>CONCATENATE(HOUR(Tabela132[[#This Row],[DATA INICIO]]),":",MINUTE(Tabela132[[#This Row],[DATA INICIO]]))</f>
        <v>16:15</v>
      </c>
      <c r="P1291"/>
    </row>
    <row r="1292" spans="1:16" ht="25.5" customHeight="1" x14ac:dyDescent="0.25">
      <c r="A1292" s="48" t="s">
        <v>6</v>
      </c>
      <c r="B1292" s="33" t="s">
        <v>789</v>
      </c>
      <c r="C1292" s="2" t="s">
        <v>270</v>
      </c>
      <c r="D1292" s="68" t="s">
        <v>1209</v>
      </c>
      <c r="E1292" s="66" t="str">
        <f>CONCATENATE(Tabela132[[#This Row],[TRAMITE_SETOR]],"_Atualiz")</f>
        <v>CLC_Atualiz</v>
      </c>
      <c r="F1292" s="35" t="s">
        <v>911</v>
      </c>
      <c r="G1292" s="35"/>
      <c r="H1292" s="3">
        <v>41403.77847222222</v>
      </c>
      <c r="I1292" s="3">
        <v>41404.6</v>
      </c>
      <c r="J1292" s="5" t="s">
        <v>787</v>
      </c>
      <c r="K1292" s="37">
        <f t="shared" si="40"/>
        <v>0.82152777777810115</v>
      </c>
      <c r="L1292" s="38">
        <f t="shared" si="41"/>
        <v>0.82152777777810115</v>
      </c>
      <c r="M1292" s="166">
        <f>NETWORKDAYS.INTL(DATE(YEAR(H1292),MONTH(I1292),DAY(H1292)),DATE(YEAR(I1292),MONTH(I1292),DAY(I1292)),1,LISTAFERIADOS!$B$2:$B$194)</f>
        <v>2</v>
      </c>
      <c r="N1292" s="170" t="str">
        <f>CONCATENATE(HOUR(Tabela132[[#This Row],[DATA INICIO]]),":",MINUTE(Tabela132[[#This Row],[DATA INICIO]]))</f>
        <v>18:41</v>
      </c>
      <c r="P1292"/>
    </row>
    <row r="1293" spans="1:16" ht="25.5" customHeight="1" x14ac:dyDescent="0.25">
      <c r="A1293" s="48" t="s">
        <v>6</v>
      </c>
      <c r="B1293" s="33" t="s">
        <v>789</v>
      </c>
      <c r="C1293" s="2" t="s">
        <v>270</v>
      </c>
      <c r="D1293" s="68" t="s">
        <v>1230</v>
      </c>
      <c r="E1293" s="66" t="str">
        <f>CONCATENATE(Tabela132[[#This Row],[TRAMITE_SETOR]],"_Atualiz")</f>
        <v>SLIC_Atualiz</v>
      </c>
      <c r="F1293" s="35" t="s">
        <v>927</v>
      </c>
      <c r="G1293" s="35"/>
      <c r="H1293" s="3">
        <v>41404.6</v>
      </c>
      <c r="I1293" s="3">
        <v>41409.751388888886</v>
      </c>
      <c r="J1293" s="5" t="s">
        <v>787</v>
      </c>
      <c r="K1293" s="37">
        <f t="shared" si="40"/>
        <v>5.1513888888875954</v>
      </c>
      <c r="L1293" s="38">
        <f t="shared" si="41"/>
        <v>5.1513888888875954</v>
      </c>
      <c r="M1293" s="166">
        <f>NETWORKDAYS.INTL(DATE(YEAR(H1293),MONTH(I1293),DAY(H1293)),DATE(YEAR(I1293),MONTH(I1293),DAY(I1293)),1,LISTAFERIADOS!$B$2:$B$194)</f>
        <v>4</v>
      </c>
      <c r="N1293" s="170" t="str">
        <f>CONCATENATE(HOUR(Tabela132[[#This Row],[DATA INICIO]]),":",MINUTE(Tabela132[[#This Row],[DATA INICIO]]))</f>
        <v>14:24</v>
      </c>
      <c r="P1293"/>
    </row>
    <row r="1294" spans="1:16" ht="25.5" customHeight="1" x14ac:dyDescent="0.25">
      <c r="A1294" s="48" t="s">
        <v>6</v>
      </c>
      <c r="B1294" s="33" t="s">
        <v>789</v>
      </c>
      <c r="C1294" s="2" t="s">
        <v>270</v>
      </c>
      <c r="D1294" s="68" t="s">
        <v>1212</v>
      </c>
      <c r="E1294" s="66" t="str">
        <f>CONCATENATE(Tabela132[[#This Row],[TRAMITE_SETOR]],"_Atualiz")</f>
        <v>CPL_Atualiz</v>
      </c>
      <c r="F1294" s="35" t="s">
        <v>914</v>
      </c>
      <c r="G1294" s="35"/>
      <c r="H1294" s="3">
        <v>41409.751388888886</v>
      </c>
      <c r="I1294" s="3">
        <v>41409.765277777777</v>
      </c>
      <c r="J1294" s="5" t="s">
        <v>788</v>
      </c>
      <c r="K1294" s="37">
        <f t="shared" si="40"/>
        <v>1.3888888890505768E-2</v>
      </c>
      <c r="L1294" s="38">
        <f t="shared" si="41"/>
        <v>1.3888888890505768E-2</v>
      </c>
      <c r="M1294" s="166">
        <f>NETWORKDAYS.INTL(DATE(YEAR(H1294),MONTH(I1294),DAY(H1294)),DATE(YEAR(I1294),MONTH(I1294),DAY(I1294)),1,LISTAFERIADOS!$B$2:$B$194)</f>
        <v>1</v>
      </c>
      <c r="N1294" s="170" t="str">
        <f>CONCATENATE(HOUR(Tabela132[[#This Row],[DATA INICIO]]),":",MINUTE(Tabela132[[#This Row],[DATA INICIO]]))</f>
        <v>18:2</v>
      </c>
      <c r="P1294"/>
    </row>
    <row r="1295" spans="1:16" ht="25.5" customHeight="1" x14ac:dyDescent="0.25">
      <c r="A1295" s="48" t="s">
        <v>6</v>
      </c>
      <c r="B1295" s="33" t="s">
        <v>789</v>
      </c>
      <c r="C1295" s="2" t="s">
        <v>270</v>
      </c>
      <c r="D1295" s="68" t="s">
        <v>1230</v>
      </c>
      <c r="E1295" s="66" t="str">
        <f>CONCATENATE(Tabela132[[#This Row],[TRAMITE_SETOR]],"_Atualiz")</f>
        <v>SLIC_Atualiz</v>
      </c>
      <c r="F1295" s="35" t="s">
        <v>927</v>
      </c>
      <c r="G1295" s="35"/>
      <c r="H1295" s="3">
        <v>41409.765277777777</v>
      </c>
      <c r="I1295" s="3">
        <v>41415.606944444444</v>
      </c>
      <c r="J1295" s="5" t="s">
        <v>638</v>
      </c>
      <c r="K1295" s="37">
        <f t="shared" si="40"/>
        <v>5.8416666666671517</v>
      </c>
      <c r="L1295" s="38">
        <f t="shared" si="41"/>
        <v>5.8416666666671517</v>
      </c>
      <c r="M1295" s="166">
        <f>NETWORKDAYS.INTL(DATE(YEAR(H1295),MONTH(I1295),DAY(H1295)),DATE(YEAR(I1295),MONTH(I1295),DAY(I1295)),1,LISTAFERIADOS!$B$2:$B$194)</f>
        <v>5</v>
      </c>
      <c r="N1295" s="170" t="str">
        <f>CONCATENATE(HOUR(Tabela132[[#This Row],[DATA INICIO]]),":",MINUTE(Tabela132[[#This Row],[DATA INICIO]]))</f>
        <v>18:22</v>
      </c>
      <c r="P1295"/>
    </row>
    <row r="1296" spans="1:16" ht="25.5" customHeight="1" x14ac:dyDescent="0.25">
      <c r="A1296" s="48" t="s">
        <v>6</v>
      </c>
      <c r="B1296" s="33" t="s">
        <v>789</v>
      </c>
      <c r="C1296" s="2" t="s">
        <v>270</v>
      </c>
      <c r="D1296" s="68" t="s">
        <v>1212</v>
      </c>
      <c r="E1296" s="66" t="str">
        <f>CONCATENATE(Tabela132[[#This Row],[TRAMITE_SETOR]],"_Atualiz")</f>
        <v>CPL_Atualiz</v>
      </c>
      <c r="F1296" s="35" t="s">
        <v>914</v>
      </c>
      <c r="G1296" s="35"/>
      <c r="H1296" s="3">
        <v>41415.606944444444</v>
      </c>
      <c r="I1296" s="3">
        <v>41430.759722222225</v>
      </c>
      <c r="J1296" s="5" t="s">
        <v>181</v>
      </c>
      <c r="K1296" s="37">
        <f t="shared" si="40"/>
        <v>15.152777777781012</v>
      </c>
      <c r="L1296" s="38">
        <f t="shared" si="41"/>
        <v>15.152777777781012</v>
      </c>
      <c r="M1296" s="166">
        <f>NETWORKDAYS.INTL(DATE(YEAR(H1296),MONTH(I1296),DAY(H1296)),DATE(YEAR(I1296),MONTH(I1296),DAY(I1296)),1,LISTAFERIADOS!$B$2:$B$194)</f>
        <v>-13</v>
      </c>
      <c r="N1296" s="170" t="str">
        <f>CONCATENATE(HOUR(Tabela132[[#This Row],[DATA INICIO]]),":",MINUTE(Tabela132[[#This Row],[DATA INICIO]]))</f>
        <v>14:34</v>
      </c>
      <c r="P1296"/>
    </row>
    <row r="1297" spans="1:16" ht="25.5" customHeight="1" x14ac:dyDescent="0.25">
      <c r="A1297" s="48" t="s">
        <v>6</v>
      </c>
      <c r="B1297" s="33" t="s">
        <v>789</v>
      </c>
      <c r="C1297" s="2" t="s">
        <v>270</v>
      </c>
      <c r="D1297" s="68" t="s">
        <v>1213</v>
      </c>
      <c r="E1297" s="66" t="str">
        <f>CONCATENATE(Tabela132[[#This Row],[TRAMITE_SETOR]],"_Atualiz")</f>
        <v>ASSDG_Atualiz</v>
      </c>
      <c r="F1297" s="35" t="s">
        <v>915</v>
      </c>
      <c r="G1297" s="35"/>
      <c r="H1297" s="3">
        <v>41430.759722222225</v>
      </c>
      <c r="I1297" s="3">
        <v>41431.618750000001</v>
      </c>
      <c r="J1297" s="5" t="s">
        <v>391</v>
      </c>
      <c r="K1297" s="37">
        <f t="shared" si="40"/>
        <v>0.85902777777664596</v>
      </c>
      <c r="L1297" s="38">
        <f t="shared" si="41"/>
        <v>0.85902777777664596</v>
      </c>
      <c r="M1297" s="166">
        <f>NETWORKDAYS.INTL(DATE(YEAR(H1297),MONTH(I1297),DAY(H1297)),DATE(YEAR(I1297),MONTH(I1297),DAY(I1297)),1,LISTAFERIADOS!$B$2:$B$194)</f>
        <v>2</v>
      </c>
      <c r="N1297" s="170" t="str">
        <f>CONCATENATE(HOUR(Tabela132[[#This Row],[DATA INICIO]]),":",MINUTE(Tabela132[[#This Row],[DATA INICIO]]))</f>
        <v>18:14</v>
      </c>
      <c r="P1297"/>
    </row>
    <row r="1298" spans="1:16" ht="25.5" customHeight="1" x14ac:dyDescent="0.25">
      <c r="A1298" s="48" t="s">
        <v>6</v>
      </c>
      <c r="B1298" s="33" t="s">
        <v>852</v>
      </c>
      <c r="C1298" s="2" t="s">
        <v>270</v>
      </c>
      <c r="D1298" s="68" t="s">
        <v>1265</v>
      </c>
      <c r="E1298" s="66" t="str">
        <f>CONCATENATE(Tabela132[[#This Row],[TRAMITE_SETOR]],"_Atualiz")</f>
        <v>ASG_Atualiz</v>
      </c>
      <c r="F1298" s="35" t="s">
        <v>901</v>
      </c>
      <c r="G1298" s="90" t="s">
        <v>1105</v>
      </c>
      <c r="H1298" s="3">
        <v>42208.74722222222</v>
      </c>
      <c r="I1298" s="3">
        <v>42209.74722222222</v>
      </c>
      <c r="J1298" s="45" t="s">
        <v>7</v>
      </c>
      <c r="K1298" s="37">
        <f t="shared" si="40"/>
        <v>1</v>
      </c>
      <c r="L1298" s="38">
        <f t="shared" si="41"/>
        <v>1</v>
      </c>
      <c r="M1298" s="166">
        <f>NETWORKDAYS.INTL(DATE(YEAR(H1298),MONTH(I1298),DAY(H1298)),DATE(YEAR(I1298),MONTH(I1298),DAY(I1298)),1,LISTAFERIADOS!$B$2:$B$194)</f>
        <v>2</v>
      </c>
      <c r="N1298" s="170" t="str">
        <f>CONCATENATE(HOUR(Tabela132[[#This Row],[DATA INICIO]]),":",MINUTE(Tabela132[[#This Row],[DATA INICIO]]))</f>
        <v>17:56</v>
      </c>
      <c r="P1298"/>
    </row>
    <row r="1299" spans="1:16" ht="25.5" customHeight="1" x14ac:dyDescent="0.25">
      <c r="A1299" s="48" t="s">
        <v>6</v>
      </c>
      <c r="B1299" s="33" t="s">
        <v>852</v>
      </c>
      <c r="C1299" s="2" t="s">
        <v>270</v>
      </c>
      <c r="D1299" s="68" t="s">
        <v>1266</v>
      </c>
      <c r="E1299" s="66" t="str">
        <f>CONCATENATE(Tabela132[[#This Row],[TRAMITE_SETOR]],"_Atualiz")</f>
        <v>CCS_Atualiz</v>
      </c>
      <c r="F1299" s="35" t="s">
        <v>948</v>
      </c>
      <c r="G1299" s="35"/>
      <c r="H1299" s="3">
        <v>42209.74722222222</v>
      </c>
      <c r="I1299" s="3">
        <v>42221.647222222222</v>
      </c>
      <c r="J1299" s="45" t="s">
        <v>790</v>
      </c>
      <c r="K1299" s="37">
        <f t="shared" si="40"/>
        <v>11.900000000001455</v>
      </c>
      <c r="L1299" s="38">
        <f t="shared" si="41"/>
        <v>11.900000000001455</v>
      </c>
      <c r="M1299" s="166">
        <f>NETWORKDAYS.INTL(DATE(YEAR(H1299),MONTH(I1299),DAY(H1299)),DATE(YEAR(I1299),MONTH(I1299),DAY(I1299)),1,LISTAFERIADOS!$B$2:$B$194)</f>
        <v>-13</v>
      </c>
      <c r="N1299" s="170" t="str">
        <f>CONCATENATE(HOUR(Tabela132[[#This Row],[DATA INICIO]]),":",MINUTE(Tabela132[[#This Row],[DATA INICIO]]))</f>
        <v>17:56</v>
      </c>
      <c r="P1299"/>
    </row>
    <row r="1300" spans="1:16" ht="25.5" customHeight="1" x14ac:dyDescent="0.25">
      <c r="A1300" s="48" t="s">
        <v>6</v>
      </c>
      <c r="B1300" s="33" t="s">
        <v>852</v>
      </c>
      <c r="C1300" s="2" t="s">
        <v>270</v>
      </c>
      <c r="D1300" s="68" t="s">
        <v>1209</v>
      </c>
      <c r="E1300" s="66" t="str">
        <f>CONCATENATE(Tabela132[[#This Row],[TRAMITE_SETOR]],"_Atualiz")</f>
        <v>CLC_Atualiz</v>
      </c>
      <c r="F1300" s="35" t="s">
        <v>911</v>
      </c>
      <c r="G1300" s="35"/>
      <c r="H1300" s="3">
        <v>42221.647222222222</v>
      </c>
      <c r="I1300" s="3">
        <v>42222.618055555555</v>
      </c>
      <c r="J1300" s="45" t="s">
        <v>106</v>
      </c>
      <c r="K1300" s="37">
        <f t="shared" si="40"/>
        <v>0.97083333333284827</v>
      </c>
      <c r="L1300" s="38">
        <f t="shared" si="41"/>
        <v>0.97083333333284827</v>
      </c>
      <c r="M1300" s="166">
        <f>NETWORKDAYS.INTL(DATE(YEAR(H1300),MONTH(I1300),DAY(H1300)),DATE(YEAR(I1300),MONTH(I1300),DAY(I1300)),1,LISTAFERIADOS!$B$2:$B$194)</f>
        <v>2</v>
      </c>
      <c r="N1300" s="170" t="str">
        <f>CONCATENATE(HOUR(Tabela132[[#This Row],[DATA INICIO]]),":",MINUTE(Tabela132[[#This Row],[DATA INICIO]]))</f>
        <v>15:32</v>
      </c>
      <c r="P1300"/>
    </row>
    <row r="1301" spans="1:16" ht="25.5" customHeight="1" x14ac:dyDescent="0.25">
      <c r="A1301" s="48" t="s">
        <v>6</v>
      </c>
      <c r="B1301" s="33" t="s">
        <v>852</v>
      </c>
      <c r="C1301" s="2" t="s">
        <v>270</v>
      </c>
      <c r="D1301" s="68" t="s">
        <v>1265</v>
      </c>
      <c r="E1301" s="66" t="str">
        <f>CONCATENATE(Tabela132[[#This Row],[TRAMITE_SETOR]],"_Atualiz")</f>
        <v>ASG_Atualiz</v>
      </c>
      <c r="F1301" s="35" t="s">
        <v>901</v>
      </c>
      <c r="G1301" s="90" t="s">
        <v>1105</v>
      </c>
      <c r="H1301" s="3">
        <v>42222.618055555555</v>
      </c>
      <c r="I1301" s="3">
        <v>42223.543055555558</v>
      </c>
      <c r="J1301" s="45" t="s">
        <v>202</v>
      </c>
      <c r="K1301" s="37">
        <f t="shared" si="40"/>
        <v>0.92500000000291038</v>
      </c>
      <c r="L1301" s="38">
        <f t="shared" si="41"/>
        <v>0.92500000000291038</v>
      </c>
      <c r="M1301" s="166">
        <f>NETWORKDAYS.INTL(DATE(YEAR(H1301),MONTH(I1301),DAY(H1301)),DATE(YEAR(I1301),MONTH(I1301),DAY(I1301)),1,LISTAFERIADOS!$B$2:$B$194)</f>
        <v>2</v>
      </c>
      <c r="N1301" s="170" t="str">
        <f>CONCATENATE(HOUR(Tabela132[[#This Row],[DATA INICIO]]),":",MINUTE(Tabela132[[#This Row],[DATA INICIO]]))</f>
        <v>14:50</v>
      </c>
      <c r="P1301"/>
    </row>
    <row r="1302" spans="1:16" ht="25.5" customHeight="1" x14ac:dyDescent="0.25">
      <c r="A1302" s="48" t="s">
        <v>6</v>
      </c>
      <c r="B1302" s="33" t="s">
        <v>852</v>
      </c>
      <c r="C1302" s="2" t="s">
        <v>270</v>
      </c>
      <c r="D1302" s="68" t="s">
        <v>1266</v>
      </c>
      <c r="E1302" s="66" t="str">
        <f>CONCATENATE(Tabela132[[#This Row],[TRAMITE_SETOR]],"_Atualiz")</f>
        <v>CCS_Atualiz</v>
      </c>
      <c r="F1302" s="35" t="s">
        <v>948</v>
      </c>
      <c r="G1302" s="35"/>
      <c r="H1302" s="3">
        <v>42223.543055555558</v>
      </c>
      <c r="I1302" s="3">
        <v>42226.32708333333</v>
      </c>
      <c r="J1302" s="45" t="s">
        <v>791</v>
      </c>
      <c r="K1302" s="37">
        <f t="shared" si="40"/>
        <v>2.7840277777722804</v>
      </c>
      <c r="L1302" s="38">
        <f t="shared" si="41"/>
        <v>2.7840277777722804</v>
      </c>
      <c r="M1302" s="166">
        <f>NETWORKDAYS.INTL(DATE(YEAR(H1302),MONTH(I1302),DAY(H1302)),DATE(YEAR(I1302),MONTH(I1302),DAY(I1302)),1,LISTAFERIADOS!$B$2:$B$194)</f>
        <v>2</v>
      </c>
      <c r="N1302" s="170" t="str">
        <f>CONCATENATE(HOUR(Tabela132[[#This Row],[DATA INICIO]]),":",MINUTE(Tabela132[[#This Row],[DATA INICIO]]))</f>
        <v>13:2</v>
      </c>
      <c r="P1302"/>
    </row>
    <row r="1303" spans="1:16" ht="25.5" customHeight="1" x14ac:dyDescent="0.25">
      <c r="A1303" s="48" t="s">
        <v>6</v>
      </c>
      <c r="B1303" s="33" t="s">
        <v>852</v>
      </c>
      <c r="C1303" s="2" t="s">
        <v>270</v>
      </c>
      <c r="D1303" s="68" t="s">
        <v>1209</v>
      </c>
      <c r="E1303" s="66" t="str">
        <f>CONCATENATE(Tabela132[[#This Row],[TRAMITE_SETOR]],"_Atualiz")</f>
        <v>CLC_Atualiz</v>
      </c>
      <c r="F1303" s="35" t="s">
        <v>911</v>
      </c>
      <c r="G1303" s="35"/>
      <c r="H1303" s="3">
        <v>42226.32708333333</v>
      </c>
      <c r="I1303" s="3">
        <v>42228.55972222222</v>
      </c>
      <c r="J1303" s="45" t="s">
        <v>106</v>
      </c>
      <c r="K1303" s="37">
        <f t="shared" si="40"/>
        <v>2.2326388888905058</v>
      </c>
      <c r="L1303" s="38">
        <f t="shared" si="41"/>
        <v>2.2326388888905058</v>
      </c>
      <c r="M1303" s="166">
        <f>NETWORKDAYS.INTL(DATE(YEAR(H1303),MONTH(I1303),DAY(H1303)),DATE(YEAR(I1303),MONTH(I1303),DAY(I1303)),1,LISTAFERIADOS!$B$2:$B$194)</f>
        <v>2</v>
      </c>
      <c r="N1303" s="170" t="str">
        <f>CONCATENATE(HOUR(Tabela132[[#This Row],[DATA INICIO]]),":",MINUTE(Tabela132[[#This Row],[DATA INICIO]]))</f>
        <v>7:51</v>
      </c>
      <c r="P1303"/>
    </row>
    <row r="1304" spans="1:16" ht="25.5" customHeight="1" x14ac:dyDescent="0.25">
      <c r="A1304" s="48" t="s">
        <v>6</v>
      </c>
      <c r="B1304" s="33" t="s">
        <v>852</v>
      </c>
      <c r="C1304" s="2" t="s">
        <v>270</v>
      </c>
      <c r="D1304" s="68" t="s">
        <v>1266</v>
      </c>
      <c r="E1304" s="66" t="str">
        <f>CONCATENATE(Tabela132[[#This Row],[TRAMITE_SETOR]],"_Atualiz")</f>
        <v>CCS_Atualiz</v>
      </c>
      <c r="F1304" s="35" t="s">
        <v>948</v>
      </c>
      <c r="G1304" s="35"/>
      <c r="H1304" s="3">
        <v>42228.55972222222</v>
      </c>
      <c r="I1304" s="3">
        <v>42228.564583333333</v>
      </c>
      <c r="J1304" s="45" t="s">
        <v>253</v>
      </c>
      <c r="K1304" s="37">
        <f t="shared" si="40"/>
        <v>4.8611111124046147E-3</v>
      </c>
      <c r="L1304" s="38">
        <f t="shared" si="41"/>
        <v>4.8611111124046147E-3</v>
      </c>
      <c r="M1304" s="166">
        <f>NETWORKDAYS.INTL(DATE(YEAR(H1304),MONTH(I1304),DAY(H1304)),DATE(YEAR(I1304),MONTH(I1304),DAY(I1304)),1,LISTAFERIADOS!$B$2:$B$194)</f>
        <v>1</v>
      </c>
      <c r="N1304" s="170" t="str">
        <f>CONCATENATE(HOUR(Tabela132[[#This Row],[DATA INICIO]]),":",MINUTE(Tabela132[[#This Row],[DATA INICIO]]))</f>
        <v>13:26</v>
      </c>
      <c r="P1304"/>
    </row>
    <row r="1305" spans="1:16" ht="25.5" customHeight="1" x14ac:dyDescent="0.25">
      <c r="A1305" s="48" t="s">
        <v>6</v>
      </c>
      <c r="B1305" s="33" t="s">
        <v>852</v>
      </c>
      <c r="C1305" s="2" t="s">
        <v>270</v>
      </c>
      <c r="D1305" s="68" t="s">
        <v>1267</v>
      </c>
      <c r="E1305" s="66" t="str">
        <f>CONCATENATE(Tabela132[[#This Row],[TRAMITE_SETOR]],"_Atualiz")</f>
        <v>SECPEG_Atualiz</v>
      </c>
      <c r="F1305" s="35" t="s">
        <v>949</v>
      </c>
      <c r="G1305" s="35"/>
      <c r="H1305" s="3">
        <v>42228.564583333333</v>
      </c>
      <c r="I1305" s="3">
        <v>42228.797222222223</v>
      </c>
      <c r="J1305" s="45" t="s">
        <v>95</v>
      </c>
      <c r="K1305" s="37">
        <f t="shared" si="40"/>
        <v>0.23263888889050577</v>
      </c>
      <c r="L1305" s="38">
        <f t="shared" si="41"/>
        <v>0.23263888889050577</v>
      </c>
      <c r="M1305" s="166">
        <f>NETWORKDAYS.INTL(DATE(YEAR(H1305),MONTH(I1305),DAY(H1305)),DATE(YEAR(I1305),MONTH(I1305),DAY(I1305)),1,LISTAFERIADOS!$B$2:$B$194)</f>
        <v>1</v>
      </c>
      <c r="N1305" s="170" t="str">
        <f>CONCATENATE(HOUR(Tabela132[[#This Row],[DATA INICIO]]),":",MINUTE(Tabela132[[#This Row],[DATA INICIO]]))</f>
        <v>13:33</v>
      </c>
      <c r="P1305"/>
    </row>
    <row r="1306" spans="1:16" ht="25.5" customHeight="1" x14ac:dyDescent="0.25">
      <c r="A1306" s="48" t="s">
        <v>6</v>
      </c>
      <c r="B1306" s="33" t="s">
        <v>852</v>
      </c>
      <c r="C1306" s="2" t="s">
        <v>270</v>
      </c>
      <c r="D1306" s="68" t="s">
        <v>1205</v>
      </c>
      <c r="E1306" s="66" t="str">
        <f>CONCATENATE(Tabela132[[#This Row],[TRAMITE_SETOR]],"_Atualiz")</f>
        <v>SECADM_Atualiz</v>
      </c>
      <c r="F1306" s="35" t="s">
        <v>907</v>
      </c>
      <c r="G1306" s="35"/>
      <c r="H1306" s="3">
        <v>42228.797222222223</v>
      </c>
      <c r="I1306" s="3">
        <v>42229.816666666666</v>
      </c>
      <c r="J1306" s="45" t="s">
        <v>95</v>
      </c>
      <c r="K1306" s="37">
        <f t="shared" si="40"/>
        <v>1.0194444444423425</v>
      </c>
      <c r="L1306" s="38">
        <f t="shared" si="41"/>
        <v>1.0194444444423425</v>
      </c>
      <c r="M1306" s="166">
        <f>NETWORKDAYS.INTL(DATE(YEAR(H1306),MONTH(I1306),DAY(H1306)),DATE(YEAR(I1306),MONTH(I1306),DAY(I1306)),1,LISTAFERIADOS!$B$2:$B$194)</f>
        <v>2</v>
      </c>
      <c r="N1306" s="170" t="str">
        <f>CONCATENATE(HOUR(Tabela132[[#This Row],[DATA INICIO]]),":",MINUTE(Tabela132[[#This Row],[DATA INICIO]]))</f>
        <v>19:8</v>
      </c>
      <c r="P1306"/>
    </row>
    <row r="1307" spans="1:16" ht="25.5" customHeight="1" x14ac:dyDescent="0.25">
      <c r="A1307" s="48" t="s">
        <v>6</v>
      </c>
      <c r="B1307" s="33" t="s">
        <v>852</v>
      </c>
      <c r="C1307" s="2" t="s">
        <v>270</v>
      </c>
      <c r="D1307" s="68" t="s">
        <v>1209</v>
      </c>
      <c r="E1307" s="66" t="str">
        <f>CONCATENATE(Tabela132[[#This Row],[TRAMITE_SETOR]],"_Atualiz")</f>
        <v>CLC_Atualiz</v>
      </c>
      <c r="F1307" s="35" t="s">
        <v>911</v>
      </c>
      <c r="G1307" s="35"/>
      <c r="H1307" s="3">
        <v>42229.816666666666</v>
      </c>
      <c r="I1307" s="3">
        <v>42230.697916666664</v>
      </c>
      <c r="J1307" s="45" t="s">
        <v>792</v>
      </c>
      <c r="K1307" s="37">
        <f t="shared" si="40"/>
        <v>0.88124999999854481</v>
      </c>
      <c r="L1307" s="38">
        <f t="shared" si="41"/>
        <v>0.88124999999854481</v>
      </c>
      <c r="M1307" s="166">
        <f>NETWORKDAYS.INTL(DATE(YEAR(H1307),MONTH(I1307),DAY(H1307)),DATE(YEAR(I1307),MONTH(I1307),DAY(I1307)),1,LISTAFERIADOS!$B$2:$B$194)</f>
        <v>2</v>
      </c>
      <c r="N1307" s="170" t="str">
        <f>CONCATENATE(HOUR(Tabela132[[#This Row],[DATA INICIO]]),":",MINUTE(Tabela132[[#This Row],[DATA INICIO]]))</f>
        <v>19:36</v>
      </c>
      <c r="P1307"/>
    </row>
    <row r="1308" spans="1:16" ht="25.5" customHeight="1" x14ac:dyDescent="0.25">
      <c r="A1308" s="48" t="s">
        <v>6</v>
      </c>
      <c r="B1308" s="33" t="s">
        <v>852</v>
      </c>
      <c r="C1308" s="2" t="s">
        <v>270</v>
      </c>
      <c r="D1308" s="68" t="s">
        <v>1265</v>
      </c>
      <c r="E1308" s="66" t="str">
        <f>CONCATENATE(Tabela132[[#This Row],[TRAMITE_SETOR]],"_Atualiz")</f>
        <v>ASG_Atualiz</v>
      </c>
      <c r="F1308" s="35" t="s">
        <v>901</v>
      </c>
      <c r="G1308" s="90" t="s">
        <v>1105</v>
      </c>
      <c r="H1308" s="3">
        <v>42230.697916666664</v>
      </c>
      <c r="I1308" s="3">
        <v>42230.725694444445</v>
      </c>
      <c r="J1308" s="45" t="s">
        <v>793</v>
      </c>
      <c r="K1308" s="37">
        <f t="shared" si="40"/>
        <v>2.7777777781011537E-2</v>
      </c>
      <c r="L1308" s="38">
        <f t="shared" si="41"/>
        <v>2.7777777781011537E-2</v>
      </c>
      <c r="M1308" s="166">
        <f>NETWORKDAYS.INTL(DATE(YEAR(H1308),MONTH(I1308),DAY(H1308)),DATE(YEAR(I1308),MONTH(I1308),DAY(I1308)),1,LISTAFERIADOS!$B$2:$B$194)</f>
        <v>1</v>
      </c>
      <c r="N1308" s="170" t="str">
        <f>CONCATENATE(HOUR(Tabela132[[#This Row],[DATA INICIO]]),":",MINUTE(Tabela132[[#This Row],[DATA INICIO]]))</f>
        <v>16:45</v>
      </c>
      <c r="P1308"/>
    </row>
    <row r="1309" spans="1:16" ht="25.5" customHeight="1" x14ac:dyDescent="0.25">
      <c r="A1309" s="48" t="s">
        <v>6</v>
      </c>
      <c r="B1309" s="33" t="s">
        <v>852</v>
      </c>
      <c r="C1309" s="2" t="s">
        <v>270</v>
      </c>
      <c r="D1309" s="68" t="s">
        <v>1209</v>
      </c>
      <c r="E1309" s="66" t="str">
        <f>CONCATENATE(Tabela132[[#This Row],[TRAMITE_SETOR]],"_Atualiz")</f>
        <v>CLC_Atualiz</v>
      </c>
      <c r="F1309" s="35" t="s">
        <v>911</v>
      </c>
      <c r="G1309" s="35"/>
      <c r="H1309" s="3">
        <v>42230.725694444445</v>
      </c>
      <c r="I1309" s="3">
        <v>42240.671527777777</v>
      </c>
      <c r="J1309" s="45" t="s">
        <v>794</v>
      </c>
      <c r="K1309" s="37">
        <f t="shared" si="40"/>
        <v>9.9458333333313931</v>
      </c>
      <c r="L1309" s="38">
        <f t="shared" si="41"/>
        <v>9.9458333333313931</v>
      </c>
      <c r="M1309" s="166">
        <f>NETWORKDAYS.INTL(DATE(YEAR(H1309),MONTH(I1309),DAY(H1309)),DATE(YEAR(I1309),MONTH(I1309),DAY(I1309)),1,LISTAFERIADOS!$B$2:$B$194)</f>
        <v>7</v>
      </c>
      <c r="N1309" s="170" t="str">
        <f>CONCATENATE(HOUR(Tabela132[[#This Row],[DATA INICIO]]),":",MINUTE(Tabela132[[#This Row],[DATA INICIO]]))</f>
        <v>17:25</v>
      </c>
      <c r="P1309"/>
    </row>
    <row r="1310" spans="1:16" ht="25.5" customHeight="1" x14ac:dyDescent="0.25">
      <c r="A1310" s="48" t="s">
        <v>6</v>
      </c>
      <c r="B1310" s="33" t="s">
        <v>852</v>
      </c>
      <c r="C1310" s="2" t="s">
        <v>270</v>
      </c>
      <c r="D1310" s="68" t="s">
        <v>1265</v>
      </c>
      <c r="E1310" s="66" t="str">
        <f>CONCATENATE(Tabela132[[#This Row],[TRAMITE_SETOR]],"_Atualiz")</f>
        <v>ASG_Atualiz</v>
      </c>
      <c r="F1310" s="35" t="s">
        <v>901</v>
      </c>
      <c r="G1310" s="90" t="s">
        <v>1105</v>
      </c>
      <c r="H1310" s="3">
        <v>42240.671527777777</v>
      </c>
      <c r="I1310" s="3">
        <v>42249.785416666666</v>
      </c>
      <c r="J1310" s="45" t="s">
        <v>795</v>
      </c>
      <c r="K1310" s="37">
        <f t="shared" si="40"/>
        <v>9.1138888888890506</v>
      </c>
      <c r="L1310" s="38">
        <f t="shared" si="41"/>
        <v>9.1138888888890506</v>
      </c>
      <c r="M1310" s="166">
        <f>NETWORKDAYS.INTL(DATE(YEAR(H1310),MONTH(I1310),DAY(H1310)),DATE(YEAR(I1310),MONTH(I1310),DAY(I1310)),1,LISTAFERIADOS!$B$2:$B$194)</f>
        <v>-15</v>
      </c>
      <c r="N1310" s="170" t="str">
        <f>CONCATENATE(HOUR(Tabela132[[#This Row],[DATA INICIO]]),":",MINUTE(Tabela132[[#This Row],[DATA INICIO]]))</f>
        <v>16:7</v>
      </c>
      <c r="P1310"/>
    </row>
    <row r="1311" spans="1:16" ht="25.5" customHeight="1" x14ac:dyDescent="0.25">
      <c r="A1311" s="48" t="s">
        <v>6</v>
      </c>
      <c r="B1311" s="33" t="s">
        <v>852</v>
      </c>
      <c r="C1311" s="2" t="s">
        <v>270</v>
      </c>
      <c r="D1311" s="68" t="s">
        <v>1209</v>
      </c>
      <c r="E1311" s="66" t="str">
        <f>CONCATENATE(Tabela132[[#This Row],[TRAMITE_SETOR]],"_Atualiz")</f>
        <v>CLC_Atualiz</v>
      </c>
      <c r="F1311" s="35" t="s">
        <v>911</v>
      </c>
      <c r="G1311" s="35"/>
      <c r="H1311" s="3">
        <v>42249.785416666666</v>
      </c>
      <c r="I1311" s="3">
        <v>42251.767361111109</v>
      </c>
      <c r="J1311" s="45" t="s">
        <v>368</v>
      </c>
      <c r="K1311" s="37">
        <f t="shared" si="40"/>
        <v>1.9819444444437977</v>
      </c>
      <c r="L1311" s="38">
        <f t="shared" si="41"/>
        <v>1.9819444444437977</v>
      </c>
      <c r="M1311" s="166">
        <f>NETWORKDAYS.INTL(DATE(YEAR(H1311),MONTH(I1311),DAY(H1311)),DATE(YEAR(I1311),MONTH(I1311),DAY(I1311)),1,LISTAFERIADOS!$B$2:$B$194)</f>
        <v>3</v>
      </c>
      <c r="N1311" s="170" t="str">
        <f>CONCATENATE(HOUR(Tabela132[[#This Row],[DATA INICIO]]),":",MINUTE(Tabela132[[#This Row],[DATA INICIO]]))</f>
        <v>18:51</v>
      </c>
      <c r="P1311"/>
    </row>
    <row r="1312" spans="1:16" ht="25.5" customHeight="1" x14ac:dyDescent="0.25">
      <c r="A1312" s="48" t="s">
        <v>6</v>
      </c>
      <c r="B1312" s="33" t="s">
        <v>852</v>
      </c>
      <c r="C1312" s="2" t="s">
        <v>270</v>
      </c>
      <c r="D1312" s="68" t="s">
        <v>1210</v>
      </c>
      <c r="E1312" s="66" t="str">
        <f>CONCATENATE(Tabela132[[#This Row],[TRAMITE_SETOR]],"_Atualiz")</f>
        <v>SC_Atualiz</v>
      </c>
      <c r="F1312" s="35" t="s">
        <v>912</v>
      </c>
      <c r="G1312" s="35"/>
      <c r="H1312" s="3">
        <v>42251.767361111109</v>
      </c>
      <c r="I1312" s="3">
        <v>42263.664583333331</v>
      </c>
      <c r="J1312" s="45" t="s">
        <v>163</v>
      </c>
      <c r="K1312" s="37">
        <f t="shared" si="40"/>
        <v>11.897222222221899</v>
      </c>
      <c r="L1312" s="38">
        <f t="shared" si="41"/>
        <v>11.897222222221899</v>
      </c>
      <c r="M1312" s="166">
        <f>NETWORKDAYS.INTL(DATE(YEAR(H1312),MONTH(I1312),DAY(H1312)),DATE(YEAR(I1312),MONTH(I1312),DAY(I1312)),1,LISTAFERIADOS!$B$2:$B$194)</f>
        <v>7</v>
      </c>
      <c r="N1312" s="170" t="str">
        <f>CONCATENATE(HOUR(Tabela132[[#This Row],[DATA INICIO]]),":",MINUTE(Tabela132[[#This Row],[DATA INICIO]]))</f>
        <v>18:25</v>
      </c>
      <c r="P1312"/>
    </row>
    <row r="1313" spans="1:16" ht="25.5" customHeight="1" x14ac:dyDescent="0.25">
      <c r="A1313" s="48" t="s">
        <v>6</v>
      </c>
      <c r="B1313" s="33" t="s">
        <v>852</v>
      </c>
      <c r="C1313" s="2" t="s">
        <v>270</v>
      </c>
      <c r="D1313" s="68" t="s">
        <v>1209</v>
      </c>
      <c r="E1313" s="66" t="str">
        <f>CONCATENATE(Tabela132[[#This Row],[TRAMITE_SETOR]],"_Atualiz")</f>
        <v>CLC_Atualiz</v>
      </c>
      <c r="F1313" s="35" t="s">
        <v>911</v>
      </c>
      <c r="G1313" s="35"/>
      <c r="H1313" s="3">
        <v>42263.664583333331</v>
      </c>
      <c r="I1313" s="3">
        <v>42264.720138888886</v>
      </c>
      <c r="J1313" s="45" t="s">
        <v>796</v>
      </c>
      <c r="K1313" s="37">
        <f t="shared" si="40"/>
        <v>1.0555555555547471</v>
      </c>
      <c r="L1313" s="38">
        <f t="shared" si="41"/>
        <v>1.0555555555547471</v>
      </c>
      <c r="M1313" s="166">
        <f>NETWORKDAYS.INTL(DATE(YEAR(H1313),MONTH(I1313),DAY(H1313)),DATE(YEAR(I1313),MONTH(I1313),DAY(I1313)),1,LISTAFERIADOS!$B$2:$B$194)</f>
        <v>2</v>
      </c>
      <c r="N1313" s="170" t="str">
        <f>CONCATENATE(HOUR(Tabela132[[#This Row],[DATA INICIO]]),":",MINUTE(Tabela132[[#This Row],[DATA INICIO]]))</f>
        <v>15:57</v>
      </c>
      <c r="P1313"/>
    </row>
    <row r="1314" spans="1:16" ht="25.5" customHeight="1" x14ac:dyDescent="0.25">
      <c r="A1314" s="48" t="s">
        <v>6</v>
      </c>
      <c r="B1314" s="33" t="s">
        <v>852</v>
      </c>
      <c r="C1314" s="2" t="s">
        <v>270</v>
      </c>
      <c r="D1314" s="68" t="s">
        <v>1242</v>
      </c>
      <c r="E1314" s="66" t="str">
        <f>CONCATENATE(Tabela132[[#This Row],[TRAMITE_SETOR]],"_Atualiz")</f>
        <v>SIASG_Atualiz</v>
      </c>
      <c r="F1314" s="35" t="s">
        <v>933</v>
      </c>
      <c r="G1314" s="35"/>
      <c r="H1314" s="3">
        <v>42264.720138888886</v>
      </c>
      <c r="I1314" s="3">
        <v>42270.805555555555</v>
      </c>
      <c r="J1314" s="45" t="s">
        <v>797</v>
      </c>
      <c r="K1314" s="37">
        <f t="shared" si="40"/>
        <v>6.0854166666686069</v>
      </c>
      <c r="L1314" s="38">
        <f t="shared" si="41"/>
        <v>6.0854166666686069</v>
      </c>
      <c r="M1314" s="166">
        <f>NETWORKDAYS.INTL(DATE(YEAR(H1314),MONTH(I1314),DAY(H1314)),DATE(YEAR(I1314),MONTH(I1314),DAY(I1314)),1,LISTAFERIADOS!$B$2:$B$194)</f>
        <v>5</v>
      </c>
      <c r="N1314" s="170" t="str">
        <f>CONCATENATE(HOUR(Tabela132[[#This Row],[DATA INICIO]]),":",MINUTE(Tabela132[[#This Row],[DATA INICIO]]))</f>
        <v>17:17</v>
      </c>
      <c r="P1314"/>
    </row>
    <row r="1315" spans="1:16" ht="25.5" customHeight="1" x14ac:dyDescent="0.25">
      <c r="A1315" s="48" t="s">
        <v>6</v>
      </c>
      <c r="B1315" s="33" t="s">
        <v>852</v>
      </c>
      <c r="C1315" s="2" t="s">
        <v>270</v>
      </c>
      <c r="D1315" s="68" t="s">
        <v>1209</v>
      </c>
      <c r="E1315" s="66" t="str">
        <f>CONCATENATE(Tabela132[[#This Row],[TRAMITE_SETOR]],"_Atualiz")</f>
        <v>CLC_Atualiz</v>
      </c>
      <c r="F1315" s="35" t="s">
        <v>911</v>
      </c>
      <c r="G1315" s="35"/>
      <c r="H1315" s="3">
        <v>42270.805555555555</v>
      </c>
      <c r="I1315" s="3">
        <v>42271.554861111108</v>
      </c>
      <c r="J1315" s="45" t="s">
        <v>798</v>
      </c>
      <c r="K1315" s="37">
        <f t="shared" si="40"/>
        <v>0.74930555555329192</v>
      </c>
      <c r="L1315" s="38">
        <f t="shared" si="41"/>
        <v>0.74930555555329192</v>
      </c>
      <c r="M1315" s="166">
        <f>NETWORKDAYS.INTL(DATE(YEAR(H1315),MONTH(I1315),DAY(H1315)),DATE(YEAR(I1315),MONTH(I1315),DAY(I1315)),1,LISTAFERIADOS!$B$2:$B$194)</f>
        <v>2</v>
      </c>
      <c r="N1315" s="170" t="str">
        <f>CONCATENATE(HOUR(Tabela132[[#This Row],[DATA INICIO]]),":",MINUTE(Tabela132[[#This Row],[DATA INICIO]]))</f>
        <v>19:20</v>
      </c>
      <c r="P1315"/>
    </row>
    <row r="1316" spans="1:16" ht="25.5" customHeight="1" x14ac:dyDescent="0.25">
      <c r="A1316" s="48" t="s">
        <v>6</v>
      </c>
      <c r="B1316" s="33" t="s">
        <v>852</v>
      </c>
      <c r="C1316" s="2" t="s">
        <v>270</v>
      </c>
      <c r="D1316" s="68" t="s">
        <v>1210</v>
      </c>
      <c r="E1316" s="66" t="str">
        <f>CONCATENATE(Tabela132[[#This Row],[TRAMITE_SETOR]],"_Atualiz")</f>
        <v>SC_Atualiz</v>
      </c>
      <c r="F1316" s="35" t="s">
        <v>912</v>
      </c>
      <c r="G1316" s="35"/>
      <c r="H1316" s="3">
        <v>42271.554861111108</v>
      </c>
      <c r="I1316" s="3">
        <v>42271.711111111108</v>
      </c>
      <c r="J1316" s="45" t="s">
        <v>163</v>
      </c>
      <c r="K1316" s="37">
        <f t="shared" si="40"/>
        <v>0.15625</v>
      </c>
      <c r="L1316" s="38">
        <f t="shared" si="41"/>
        <v>0.15625</v>
      </c>
      <c r="M1316" s="166">
        <f>NETWORKDAYS.INTL(DATE(YEAR(H1316),MONTH(I1316),DAY(H1316)),DATE(YEAR(I1316),MONTH(I1316),DAY(I1316)),1,LISTAFERIADOS!$B$2:$B$194)</f>
        <v>1</v>
      </c>
      <c r="N1316" s="170" t="str">
        <f>CONCATENATE(HOUR(Tabela132[[#This Row],[DATA INICIO]]),":",MINUTE(Tabela132[[#This Row],[DATA INICIO]]))</f>
        <v>13:19</v>
      </c>
      <c r="P1316"/>
    </row>
    <row r="1317" spans="1:16" ht="25.5" customHeight="1" x14ac:dyDescent="0.25">
      <c r="A1317" s="48" t="s">
        <v>6</v>
      </c>
      <c r="B1317" s="33" t="s">
        <v>852</v>
      </c>
      <c r="C1317" s="2" t="s">
        <v>270</v>
      </c>
      <c r="D1317" s="68" t="s">
        <v>1242</v>
      </c>
      <c r="E1317" s="66" t="str">
        <f>CONCATENATE(Tabela132[[#This Row],[TRAMITE_SETOR]],"_Atualiz")</f>
        <v>SIASG_Atualiz</v>
      </c>
      <c r="F1317" s="35" t="s">
        <v>933</v>
      </c>
      <c r="G1317" s="35"/>
      <c r="H1317" s="3">
        <v>42271.711111111108</v>
      </c>
      <c r="I1317" s="3">
        <v>42275.600694444445</v>
      </c>
      <c r="J1317" s="45" t="s">
        <v>60</v>
      </c>
      <c r="K1317" s="37">
        <f t="shared" si="40"/>
        <v>3.8895833333372138</v>
      </c>
      <c r="L1317" s="38">
        <f t="shared" si="41"/>
        <v>3.8895833333372138</v>
      </c>
      <c r="M1317" s="166">
        <f>NETWORKDAYS.INTL(DATE(YEAR(H1317),MONTH(I1317),DAY(H1317)),DATE(YEAR(I1317),MONTH(I1317),DAY(I1317)),1,LISTAFERIADOS!$B$2:$B$194)</f>
        <v>3</v>
      </c>
      <c r="N1317" s="170" t="str">
        <f>CONCATENATE(HOUR(Tabela132[[#This Row],[DATA INICIO]]),":",MINUTE(Tabela132[[#This Row],[DATA INICIO]]))</f>
        <v>17:4</v>
      </c>
      <c r="P1317"/>
    </row>
    <row r="1318" spans="1:16" ht="25.5" customHeight="1" x14ac:dyDescent="0.25">
      <c r="A1318" s="48" t="s">
        <v>6</v>
      </c>
      <c r="B1318" s="33" t="s">
        <v>852</v>
      </c>
      <c r="C1318" s="2" t="s">
        <v>270</v>
      </c>
      <c r="D1318" s="68" t="s">
        <v>1209</v>
      </c>
      <c r="E1318" s="66" t="str">
        <f>CONCATENATE(Tabela132[[#This Row],[TRAMITE_SETOR]],"_Atualiz")</f>
        <v>CLC_Atualiz</v>
      </c>
      <c r="F1318" s="35" t="s">
        <v>911</v>
      </c>
      <c r="G1318" s="35"/>
      <c r="H1318" s="3">
        <v>42275.600694444445</v>
      </c>
      <c r="I1318" s="3">
        <v>42275.690972222219</v>
      </c>
      <c r="J1318" s="45" t="s">
        <v>799</v>
      </c>
      <c r="K1318" s="37">
        <f t="shared" si="40"/>
        <v>9.0277777773735579E-2</v>
      </c>
      <c r="L1318" s="38">
        <f t="shared" si="41"/>
        <v>9.0277777773735579E-2</v>
      </c>
      <c r="M1318" s="166">
        <f>NETWORKDAYS.INTL(DATE(YEAR(H1318),MONTH(I1318),DAY(H1318)),DATE(YEAR(I1318),MONTH(I1318),DAY(I1318)),1,LISTAFERIADOS!$B$2:$B$194)</f>
        <v>1</v>
      </c>
      <c r="N1318" s="170" t="str">
        <f>CONCATENATE(HOUR(Tabela132[[#This Row],[DATA INICIO]]),":",MINUTE(Tabela132[[#This Row],[DATA INICIO]]))</f>
        <v>14:25</v>
      </c>
      <c r="P1318"/>
    </row>
    <row r="1319" spans="1:16" ht="25.5" customHeight="1" x14ac:dyDescent="0.25">
      <c r="A1319" s="48" t="s">
        <v>6</v>
      </c>
      <c r="B1319" s="33" t="s">
        <v>852</v>
      </c>
      <c r="C1319" s="2" t="s">
        <v>270</v>
      </c>
      <c r="D1319" s="68" t="s">
        <v>1210</v>
      </c>
      <c r="E1319" s="66" t="str">
        <f>CONCATENATE(Tabela132[[#This Row],[TRAMITE_SETOR]],"_Atualiz")</f>
        <v>SC_Atualiz</v>
      </c>
      <c r="F1319" s="35" t="s">
        <v>912</v>
      </c>
      <c r="G1319" s="35"/>
      <c r="H1319" s="3">
        <v>42275.690972222219</v>
      </c>
      <c r="I1319" s="3">
        <v>42293.601388888892</v>
      </c>
      <c r="J1319" s="45" t="s">
        <v>163</v>
      </c>
      <c r="K1319" s="37">
        <f t="shared" si="40"/>
        <v>17.910416666672972</v>
      </c>
      <c r="L1319" s="38">
        <f t="shared" si="41"/>
        <v>17.910416666672972</v>
      </c>
      <c r="M1319" s="166">
        <f>NETWORKDAYS.INTL(DATE(YEAR(H1319),MONTH(I1319),DAY(H1319)),DATE(YEAR(I1319),MONTH(I1319),DAY(I1319)),1,LISTAFERIADOS!$B$2:$B$194)</f>
        <v>-9</v>
      </c>
      <c r="N1319" s="170" t="str">
        <f>CONCATENATE(HOUR(Tabela132[[#This Row],[DATA INICIO]]),":",MINUTE(Tabela132[[#This Row],[DATA INICIO]]))</f>
        <v>16:35</v>
      </c>
      <c r="P1319"/>
    </row>
    <row r="1320" spans="1:16" ht="25.5" customHeight="1" x14ac:dyDescent="0.25">
      <c r="A1320" s="48" t="s">
        <v>6</v>
      </c>
      <c r="B1320" s="33" t="s">
        <v>852</v>
      </c>
      <c r="C1320" s="2" t="s">
        <v>270</v>
      </c>
      <c r="D1320" s="68" t="s">
        <v>1265</v>
      </c>
      <c r="E1320" s="66" t="str">
        <f>CONCATENATE(Tabela132[[#This Row],[TRAMITE_SETOR]],"_Atualiz")</f>
        <v>ASG_Atualiz</v>
      </c>
      <c r="F1320" s="35" t="s">
        <v>901</v>
      </c>
      <c r="G1320" s="90" t="s">
        <v>1105</v>
      </c>
      <c r="H1320" s="3">
        <v>42293.601388888892</v>
      </c>
      <c r="I1320" s="3">
        <v>42298.67291666667</v>
      </c>
      <c r="J1320" s="45" t="s">
        <v>60</v>
      </c>
      <c r="K1320" s="37">
        <f t="shared" si="40"/>
        <v>5.0715277777781012</v>
      </c>
      <c r="L1320" s="38">
        <f t="shared" si="41"/>
        <v>5.0715277777781012</v>
      </c>
      <c r="M1320" s="166">
        <f>NETWORKDAYS.INTL(DATE(YEAR(H1320),MONTH(I1320),DAY(H1320)),DATE(YEAR(I1320),MONTH(I1320),DAY(I1320)),1,LISTAFERIADOS!$B$2:$B$194)</f>
        <v>4</v>
      </c>
      <c r="N1320" s="170" t="str">
        <f>CONCATENATE(HOUR(Tabela132[[#This Row],[DATA INICIO]]),":",MINUTE(Tabela132[[#This Row],[DATA INICIO]]))</f>
        <v>14:26</v>
      </c>
      <c r="P1320"/>
    </row>
    <row r="1321" spans="1:16" ht="25.5" customHeight="1" x14ac:dyDescent="0.25">
      <c r="A1321" s="48" t="s">
        <v>6</v>
      </c>
      <c r="B1321" s="33" t="s">
        <v>852</v>
      </c>
      <c r="C1321" s="2" t="s">
        <v>270</v>
      </c>
      <c r="D1321" s="68" t="s">
        <v>1210</v>
      </c>
      <c r="E1321" s="66" t="str">
        <f>CONCATENATE(Tabela132[[#This Row],[TRAMITE_SETOR]],"_Atualiz")</f>
        <v>SC_Atualiz</v>
      </c>
      <c r="F1321" s="35" t="s">
        <v>912</v>
      </c>
      <c r="G1321" s="35"/>
      <c r="H1321" s="3">
        <v>42298.67291666667</v>
      </c>
      <c r="I1321" s="3">
        <v>42313.667361111111</v>
      </c>
      <c r="J1321" s="45" t="s">
        <v>800</v>
      </c>
      <c r="K1321" s="37">
        <f t="shared" si="40"/>
        <v>14.994444444440887</v>
      </c>
      <c r="L1321" s="38">
        <f t="shared" si="41"/>
        <v>14.994444444440887</v>
      </c>
      <c r="M1321" s="166">
        <f>NETWORKDAYS.INTL(DATE(YEAR(H1321),MONTH(I1321),DAY(H1321)),DATE(YEAR(I1321),MONTH(I1321),DAY(I1321)),1,LISTAFERIADOS!$B$2:$B$194)</f>
        <v>-12</v>
      </c>
      <c r="N1321" s="170" t="str">
        <f>CONCATENATE(HOUR(Tabela132[[#This Row],[DATA INICIO]]),":",MINUTE(Tabela132[[#This Row],[DATA INICIO]]))</f>
        <v>16:9</v>
      </c>
      <c r="P1321"/>
    </row>
    <row r="1322" spans="1:16" ht="25.5" customHeight="1" x14ac:dyDescent="0.25">
      <c r="A1322" s="48" t="s">
        <v>6</v>
      </c>
      <c r="B1322" s="33" t="s">
        <v>852</v>
      </c>
      <c r="C1322" s="2" t="s">
        <v>270</v>
      </c>
      <c r="D1322" s="68" t="s">
        <v>1209</v>
      </c>
      <c r="E1322" s="66" t="str">
        <f>CONCATENATE(Tabela132[[#This Row],[TRAMITE_SETOR]],"_Atualiz")</f>
        <v>CLC_Atualiz</v>
      </c>
      <c r="F1322" s="35" t="s">
        <v>911</v>
      </c>
      <c r="G1322" s="35"/>
      <c r="H1322" s="3">
        <v>42313.667361111111</v>
      </c>
      <c r="I1322" s="3">
        <v>42313.712500000001</v>
      </c>
      <c r="J1322" s="45" t="s">
        <v>801</v>
      </c>
      <c r="K1322" s="37">
        <f t="shared" si="40"/>
        <v>4.5138888890505768E-2</v>
      </c>
      <c r="L1322" s="38">
        <f t="shared" si="41"/>
        <v>4.5138888890505768E-2</v>
      </c>
      <c r="M1322" s="166">
        <f>NETWORKDAYS.INTL(DATE(YEAR(H1322),MONTH(I1322),DAY(H1322)),DATE(YEAR(I1322),MONTH(I1322),DAY(I1322)),1,LISTAFERIADOS!$B$2:$B$194)</f>
        <v>1</v>
      </c>
      <c r="N1322" s="170" t="str">
        <f>CONCATENATE(HOUR(Tabela132[[#This Row],[DATA INICIO]]),":",MINUTE(Tabela132[[#This Row],[DATA INICIO]]))</f>
        <v>16:1</v>
      </c>
      <c r="P1322"/>
    </row>
    <row r="1323" spans="1:16" ht="25.5" customHeight="1" x14ac:dyDescent="0.25">
      <c r="A1323" s="48" t="s">
        <v>6</v>
      </c>
      <c r="B1323" s="33" t="s">
        <v>852</v>
      </c>
      <c r="C1323" s="2" t="s">
        <v>270</v>
      </c>
      <c r="D1323" s="68" t="s">
        <v>1206</v>
      </c>
      <c r="E1323" s="66" t="str">
        <f>CONCATENATE(Tabela132[[#This Row],[TRAMITE_SETOR]],"_Atualiz")</f>
        <v>SPO_Atualiz</v>
      </c>
      <c r="F1323" s="35" t="s">
        <v>908</v>
      </c>
      <c r="G1323" s="35"/>
      <c r="H1323" s="3">
        <v>42313.712500000001</v>
      </c>
      <c r="I1323" s="3">
        <v>42313.756249999999</v>
      </c>
      <c r="J1323" s="45" t="s">
        <v>284</v>
      </c>
      <c r="K1323" s="37">
        <f t="shared" si="40"/>
        <v>4.3749999997089617E-2</v>
      </c>
      <c r="L1323" s="38">
        <f t="shared" si="41"/>
        <v>4.3749999997089617E-2</v>
      </c>
      <c r="M1323" s="166">
        <f>NETWORKDAYS.INTL(DATE(YEAR(H1323),MONTH(I1323),DAY(H1323)),DATE(YEAR(I1323),MONTH(I1323),DAY(I1323)),1,LISTAFERIADOS!$B$2:$B$194)</f>
        <v>1</v>
      </c>
      <c r="N1323" s="170" t="str">
        <f>CONCATENATE(HOUR(Tabela132[[#This Row],[DATA INICIO]]),":",MINUTE(Tabela132[[#This Row],[DATA INICIO]]))</f>
        <v>17:6</v>
      </c>
      <c r="P1323"/>
    </row>
    <row r="1324" spans="1:16" ht="25.5" customHeight="1" x14ac:dyDescent="0.25">
      <c r="A1324" s="48" t="s">
        <v>6</v>
      </c>
      <c r="B1324" s="33" t="s">
        <v>852</v>
      </c>
      <c r="C1324" s="2" t="s">
        <v>270</v>
      </c>
      <c r="D1324" s="68" t="s">
        <v>1265</v>
      </c>
      <c r="E1324" s="66" t="str">
        <f>CONCATENATE(Tabela132[[#This Row],[TRAMITE_SETOR]],"_Atualiz")</f>
        <v>ASG_Atualiz</v>
      </c>
      <c r="F1324" s="35" t="s">
        <v>901</v>
      </c>
      <c r="G1324" s="90" t="s">
        <v>1105</v>
      </c>
      <c r="H1324" s="3">
        <v>42313.756249999999</v>
      </c>
      <c r="I1324" s="3">
        <v>42317.709027777775</v>
      </c>
      <c r="J1324" s="45" t="s">
        <v>14</v>
      </c>
      <c r="K1324" s="37">
        <f t="shared" si="40"/>
        <v>3.952777777776646</v>
      </c>
      <c r="L1324" s="38">
        <f t="shared" si="41"/>
        <v>3.952777777776646</v>
      </c>
      <c r="M1324" s="166">
        <f>NETWORKDAYS.INTL(DATE(YEAR(H1324),MONTH(I1324),DAY(H1324)),DATE(YEAR(I1324),MONTH(I1324),DAY(I1324)),1,LISTAFERIADOS!$B$2:$B$194)</f>
        <v>3</v>
      </c>
      <c r="N1324" s="170" t="str">
        <f>CONCATENATE(HOUR(Tabela132[[#This Row],[DATA INICIO]]),":",MINUTE(Tabela132[[#This Row],[DATA INICIO]]))</f>
        <v>18:9</v>
      </c>
      <c r="P1324"/>
    </row>
    <row r="1325" spans="1:16" ht="25.5" customHeight="1" x14ac:dyDescent="0.25">
      <c r="A1325" s="48" t="s">
        <v>6</v>
      </c>
      <c r="B1325" s="33" t="s">
        <v>852</v>
      </c>
      <c r="C1325" s="2" t="s">
        <v>270</v>
      </c>
      <c r="D1325" s="68" t="s">
        <v>1206</v>
      </c>
      <c r="E1325" s="66" t="str">
        <f>CONCATENATE(Tabela132[[#This Row],[TRAMITE_SETOR]],"_Atualiz")</f>
        <v>SPO_Atualiz</v>
      </c>
      <c r="F1325" s="35" t="s">
        <v>908</v>
      </c>
      <c r="G1325" s="35"/>
      <c r="H1325" s="3">
        <v>42317.709027777775</v>
      </c>
      <c r="I1325" s="3">
        <v>42317.802777777775</v>
      </c>
      <c r="J1325" s="45" t="s">
        <v>802</v>
      </c>
      <c r="K1325" s="37">
        <f t="shared" si="40"/>
        <v>9.375E-2</v>
      </c>
      <c r="L1325" s="38">
        <f t="shared" si="41"/>
        <v>9.375E-2</v>
      </c>
      <c r="M1325" s="166">
        <f>NETWORKDAYS.INTL(DATE(YEAR(H1325),MONTH(I1325),DAY(H1325)),DATE(YEAR(I1325),MONTH(I1325),DAY(I1325)),1,LISTAFERIADOS!$B$2:$B$194)</f>
        <v>1</v>
      </c>
      <c r="N1325" s="170" t="str">
        <f>CONCATENATE(HOUR(Tabela132[[#This Row],[DATA INICIO]]),":",MINUTE(Tabela132[[#This Row],[DATA INICIO]]))</f>
        <v>17:1</v>
      </c>
      <c r="P1325"/>
    </row>
    <row r="1326" spans="1:16" ht="25.5" customHeight="1" x14ac:dyDescent="0.25">
      <c r="A1326" s="48" t="s">
        <v>6</v>
      </c>
      <c r="B1326" s="33" t="s">
        <v>852</v>
      </c>
      <c r="C1326" s="2" t="s">
        <v>270</v>
      </c>
      <c r="D1326" s="68" t="s">
        <v>1207</v>
      </c>
      <c r="E1326" s="66" t="str">
        <f>CONCATENATE(Tabela132[[#This Row],[TRAMITE_SETOR]],"_Atualiz")</f>
        <v>CO_Atualiz</v>
      </c>
      <c r="F1326" s="35" t="s">
        <v>909</v>
      </c>
      <c r="G1326" s="35"/>
      <c r="H1326" s="3">
        <v>42317.802777777775</v>
      </c>
      <c r="I1326" s="3">
        <v>42318.557638888888</v>
      </c>
      <c r="J1326" s="45" t="s">
        <v>19</v>
      </c>
      <c r="K1326" s="37">
        <f t="shared" si="40"/>
        <v>0.75486111111240461</v>
      </c>
      <c r="L1326" s="38">
        <f t="shared" si="41"/>
        <v>0.75486111111240461</v>
      </c>
      <c r="M1326" s="166">
        <f>NETWORKDAYS.INTL(DATE(YEAR(H1326),MONTH(I1326),DAY(H1326)),DATE(YEAR(I1326),MONTH(I1326),DAY(I1326)),1,LISTAFERIADOS!$B$2:$B$194)</f>
        <v>2</v>
      </c>
      <c r="N1326" s="170" t="str">
        <f>CONCATENATE(HOUR(Tabela132[[#This Row],[DATA INICIO]]),":",MINUTE(Tabela132[[#This Row],[DATA INICIO]]))</f>
        <v>19:16</v>
      </c>
      <c r="P1326"/>
    </row>
    <row r="1327" spans="1:16" ht="25.5" customHeight="1" x14ac:dyDescent="0.25">
      <c r="A1327" s="48" t="s">
        <v>6</v>
      </c>
      <c r="B1327" s="33" t="s">
        <v>852</v>
      </c>
      <c r="C1327" s="2" t="s">
        <v>270</v>
      </c>
      <c r="D1327" s="68" t="s">
        <v>1208</v>
      </c>
      <c r="E1327" s="66" t="str">
        <f>CONCATENATE(Tabela132[[#This Row],[TRAMITE_SETOR]],"_Atualiz")</f>
        <v>SECOFC_Atualiz</v>
      </c>
      <c r="F1327" s="35" t="s">
        <v>910</v>
      </c>
      <c r="G1327" s="35"/>
      <c r="H1327" s="3">
        <v>42318.557638888888</v>
      </c>
      <c r="I1327" s="3">
        <v>42318.629166666666</v>
      </c>
      <c r="J1327" s="45" t="s">
        <v>20</v>
      </c>
      <c r="K1327" s="37">
        <f t="shared" si="40"/>
        <v>7.1527777778101154E-2</v>
      </c>
      <c r="L1327" s="38">
        <f t="shared" si="41"/>
        <v>7.1527777778101154E-2</v>
      </c>
      <c r="M1327" s="166">
        <f>NETWORKDAYS.INTL(DATE(YEAR(H1327),MONTH(I1327),DAY(H1327)),DATE(YEAR(I1327),MONTH(I1327),DAY(I1327)),1,LISTAFERIADOS!$B$2:$B$194)</f>
        <v>1</v>
      </c>
      <c r="N1327" s="170" t="str">
        <f>CONCATENATE(HOUR(Tabela132[[#This Row],[DATA INICIO]]),":",MINUTE(Tabela132[[#This Row],[DATA INICIO]]))</f>
        <v>13:23</v>
      </c>
      <c r="P1327"/>
    </row>
    <row r="1328" spans="1:16" ht="25.5" customHeight="1" x14ac:dyDescent="0.25">
      <c r="A1328" s="48" t="s">
        <v>6</v>
      </c>
      <c r="B1328" s="33" t="s">
        <v>852</v>
      </c>
      <c r="C1328" s="2" t="s">
        <v>270</v>
      </c>
      <c r="D1328" s="68" t="s">
        <v>1209</v>
      </c>
      <c r="E1328" s="66" t="str">
        <f>CONCATENATE(Tabela132[[#This Row],[TRAMITE_SETOR]],"_Atualiz")</f>
        <v>CLC_Atualiz</v>
      </c>
      <c r="F1328" s="35" t="s">
        <v>911</v>
      </c>
      <c r="G1328" s="35"/>
      <c r="H1328" s="3">
        <v>42318.629166666666</v>
      </c>
      <c r="I1328" s="3">
        <v>42318.772916666669</v>
      </c>
      <c r="J1328" s="45" t="s">
        <v>423</v>
      </c>
      <c r="K1328" s="37">
        <f t="shared" si="40"/>
        <v>0.14375000000291038</v>
      </c>
      <c r="L1328" s="38">
        <f t="shared" si="41"/>
        <v>0.14375000000291038</v>
      </c>
      <c r="M1328" s="166">
        <f>NETWORKDAYS.INTL(DATE(YEAR(H1328),MONTH(I1328),DAY(H1328)),DATE(YEAR(I1328),MONTH(I1328),DAY(I1328)),1,LISTAFERIADOS!$B$2:$B$194)</f>
        <v>1</v>
      </c>
      <c r="N1328" s="170" t="str">
        <f>CONCATENATE(HOUR(Tabela132[[#This Row],[DATA INICIO]]),":",MINUTE(Tabela132[[#This Row],[DATA INICIO]]))</f>
        <v>15:6</v>
      </c>
      <c r="P1328"/>
    </row>
    <row r="1329" spans="1:16" ht="25.5" customHeight="1" x14ac:dyDescent="0.25">
      <c r="A1329" s="48" t="s">
        <v>6</v>
      </c>
      <c r="B1329" s="33" t="s">
        <v>852</v>
      </c>
      <c r="C1329" s="2" t="s">
        <v>270</v>
      </c>
      <c r="D1329" s="68" t="s">
        <v>1210</v>
      </c>
      <c r="E1329" s="66" t="str">
        <f>CONCATENATE(Tabela132[[#This Row],[TRAMITE_SETOR]],"_Atualiz")</f>
        <v>SC_Atualiz</v>
      </c>
      <c r="F1329" s="35" t="s">
        <v>912</v>
      </c>
      <c r="G1329" s="35"/>
      <c r="H1329" s="3">
        <v>42318.772916666669</v>
      </c>
      <c r="I1329" s="3">
        <v>42319.676388888889</v>
      </c>
      <c r="J1329" s="45" t="s">
        <v>166</v>
      </c>
      <c r="K1329" s="37">
        <f t="shared" si="40"/>
        <v>0.90347222222044365</v>
      </c>
      <c r="L1329" s="38">
        <f t="shared" si="41"/>
        <v>0.90347222222044365</v>
      </c>
      <c r="M1329" s="166">
        <f>NETWORKDAYS.INTL(DATE(YEAR(H1329),MONTH(I1329),DAY(H1329)),DATE(YEAR(I1329),MONTH(I1329),DAY(I1329)),1,LISTAFERIADOS!$B$2:$B$194)</f>
        <v>2</v>
      </c>
      <c r="N1329" s="170" t="str">
        <f>CONCATENATE(HOUR(Tabela132[[#This Row],[DATA INICIO]]),":",MINUTE(Tabela132[[#This Row],[DATA INICIO]]))</f>
        <v>18:33</v>
      </c>
      <c r="P1329"/>
    </row>
    <row r="1330" spans="1:16" ht="25.5" customHeight="1" x14ac:dyDescent="0.25">
      <c r="A1330" s="48" t="s">
        <v>6</v>
      </c>
      <c r="B1330" s="33" t="s">
        <v>852</v>
      </c>
      <c r="C1330" s="2" t="s">
        <v>270</v>
      </c>
      <c r="D1330" s="68" t="s">
        <v>1209</v>
      </c>
      <c r="E1330" s="66" t="str">
        <f>CONCATENATE(Tabela132[[#This Row],[TRAMITE_SETOR]],"_Atualiz")</f>
        <v>CLC_Atualiz</v>
      </c>
      <c r="F1330" s="35" t="s">
        <v>911</v>
      </c>
      <c r="G1330" s="35"/>
      <c r="H1330" s="3">
        <v>42319.676388888889</v>
      </c>
      <c r="I1330" s="3">
        <v>42319.8</v>
      </c>
      <c r="J1330" s="45" t="s">
        <v>803</v>
      </c>
      <c r="K1330" s="37">
        <f t="shared" si="40"/>
        <v>0.12361111111385981</v>
      </c>
      <c r="L1330" s="38">
        <f t="shared" si="41"/>
        <v>0.12361111111385981</v>
      </c>
      <c r="M1330" s="166">
        <f>NETWORKDAYS.INTL(DATE(YEAR(H1330),MONTH(I1330),DAY(H1330)),DATE(YEAR(I1330),MONTH(I1330),DAY(I1330)),1,LISTAFERIADOS!$B$2:$B$194)</f>
        <v>1</v>
      </c>
      <c r="N1330" s="170" t="str">
        <f>CONCATENATE(HOUR(Tabela132[[#This Row],[DATA INICIO]]),":",MINUTE(Tabela132[[#This Row],[DATA INICIO]]))</f>
        <v>16:14</v>
      </c>
      <c r="P1330"/>
    </row>
    <row r="1331" spans="1:16" ht="25.5" customHeight="1" x14ac:dyDescent="0.25">
      <c r="A1331" s="48" t="s">
        <v>6</v>
      </c>
      <c r="B1331" s="33" t="s">
        <v>852</v>
      </c>
      <c r="C1331" s="2" t="s">
        <v>270</v>
      </c>
      <c r="D1331" s="68" t="s">
        <v>1205</v>
      </c>
      <c r="E1331" s="66" t="str">
        <f>CONCATENATE(Tabela132[[#This Row],[TRAMITE_SETOR]],"_Atualiz")</f>
        <v>SECADM_Atualiz</v>
      </c>
      <c r="F1331" s="35" t="s">
        <v>907</v>
      </c>
      <c r="G1331" s="35"/>
      <c r="H1331" s="3">
        <v>42319.8</v>
      </c>
      <c r="I1331" s="3">
        <v>42320.763888888891</v>
      </c>
      <c r="J1331" s="45" t="s">
        <v>804</v>
      </c>
      <c r="K1331" s="37">
        <f t="shared" si="40"/>
        <v>0.96388888888759539</v>
      </c>
      <c r="L1331" s="38">
        <f t="shared" si="41"/>
        <v>0.96388888888759539</v>
      </c>
      <c r="M1331" s="166">
        <f>NETWORKDAYS.INTL(DATE(YEAR(H1331),MONTH(I1331),DAY(H1331)),DATE(YEAR(I1331),MONTH(I1331),DAY(I1331)),1,LISTAFERIADOS!$B$2:$B$194)</f>
        <v>2</v>
      </c>
      <c r="N1331" s="170" t="str">
        <f>CONCATENATE(HOUR(Tabela132[[#This Row],[DATA INICIO]]),":",MINUTE(Tabela132[[#This Row],[DATA INICIO]]))</f>
        <v>19:12</v>
      </c>
      <c r="P1331"/>
    </row>
    <row r="1332" spans="1:16" ht="25.5" customHeight="1" x14ac:dyDescent="0.25">
      <c r="A1332" s="48" t="s">
        <v>6</v>
      </c>
      <c r="B1332" s="33" t="s">
        <v>852</v>
      </c>
      <c r="C1332" s="2" t="s">
        <v>270</v>
      </c>
      <c r="D1332" s="68" t="s">
        <v>1209</v>
      </c>
      <c r="E1332" s="66" t="str">
        <f>CONCATENATE(Tabela132[[#This Row],[TRAMITE_SETOR]],"_Atualiz")</f>
        <v>CLC_Atualiz</v>
      </c>
      <c r="F1332" s="35" t="s">
        <v>911</v>
      </c>
      <c r="G1332" s="35"/>
      <c r="H1332" s="3">
        <v>42320.763888888891</v>
      </c>
      <c r="I1332" s="3">
        <v>42321.626388888886</v>
      </c>
      <c r="J1332" s="45" t="s">
        <v>805</v>
      </c>
      <c r="K1332" s="37">
        <f t="shared" si="40"/>
        <v>0.86249999999563443</v>
      </c>
      <c r="L1332" s="38">
        <f t="shared" si="41"/>
        <v>0.86249999999563443</v>
      </c>
      <c r="M1332" s="166">
        <f>NETWORKDAYS.INTL(DATE(YEAR(H1332),MONTH(I1332),DAY(H1332)),DATE(YEAR(I1332),MONTH(I1332),DAY(I1332)),1,LISTAFERIADOS!$B$2:$B$194)</f>
        <v>2</v>
      </c>
      <c r="N1332" s="170" t="str">
        <f>CONCATENATE(HOUR(Tabela132[[#This Row],[DATA INICIO]]),":",MINUTE(Tabela132[[#This Row],[DATA INICIO]]))</f>
        <v>18:20</v>
      </c>
      <c r="P1332"/>
    </row>
    <row r="1333" spans="1:16" ht="25.5" customHeight="1" x14ac:dyDescent="0.25">
      <c r="A1333" s="48" t="s">
        <v>6</v>
      </c>
      <c r="B1333" s="33" t="s">
        <v>852</v>
      </c>
      <c r="C1333" s="2" t="s">
        <v>270</v>
      </c>
      <c r="D1333" s="68" t="s">
        <v>1230</v>
      </c>
      <c r="E1333" s="66" t="str">
        <f>CONCATENATE(Tabela132[[#This Row],[TRAMITE_SETOR]],"_Atualiz")</f>
        <v>SLIC_Atualiz</v>
      </c>
      <c r="F1333" s="35" t="s">
        <v>927</v>
      </c>
      <c r="G1333" s="35"/>
      <c r="H1333" s="3">
        <v>42321.626388888886</v>
      </c>
      <c r="I1333" s="3">
        <v>42355.732638888891</v>
      </c>
      <c r="J1333" s="45" t="s">
        <v>288</v>
      </c>
      <c r="K1333" s="37">
        <f t="shared" si="40"/>
        <v>34.106250000004366</v>
      </c>
      <c r="L1333" s="38">
        <f t="shared" si="41"/>
        <v>34.106250000004366</v>
      </c>
      <c r="M1333" s="166">
        <f>NETWORKDAYS.INTL(DATE(YEAR(H1333),MONTH(I1333),DAY(H1333)),DATE(YEAR(I1333),MONTH(I1333),DAY(I1333)),1,LISTAFERIADOS!$B$2:$B$194)</f>
        <v>4</v>
      </c>
      <c r="N1333" s="170" t="str">
        <f>CONCATENATE(HOUR(Tabela132[[#This Row],[DATA INICIO]]),":",MINUTE(Tabela132[[#This Row],[DATA INICIO]]))</f>
        <v>15:2</v>
      </c>
      <c r="P1333"/>
    </row>
    <row r="1334" spans="1:16" ht="25.5" customHeight="1" x14ac:dyDescent="0.25">
      <c r="A1334" s="48" t="s">
        <v>6</v>
      </c>
      <c r="B1334" s="33" t="s">
        <v>852</v>
      </c>
      <c r="C1334" s="2" t="s">
        <v>270</v>
      </c>
      <c r="D1334" s="68" t="s">
        <v>1206</v>
      </c>
      <c r="E1334" s="66" t="str">
        <f>CONCATENATE(Tabela132[[#This Row],[TRAMITE_SETOR]],"_Atualiz")</f>
        <v>SPO_Atualiz</v>
      </c>
      <c r="F1334" s="35" t="s">
        <v>908</v>
      </c>
      <c r="G1334" s="35"/>
      <c r="H1334" s="3">
        <v>42355.732638888891</v>
      </c>
      <c r="I1334" s="3">
        <v>42355.745833333334</v>
      </c>
      <c r="J1334" s="45" t="s">
        <v>806</v>
      </c>
      <c r="K1334" s="37">
        <f t="shared" si="40"/>
        <v>1.3194444443797693E-2</v>
      </c>
      <c r="L1334" s="38">
        <f t="shared" si="41"/>
        <v>1.3194444443797693E-2</v>
      </c>
      <c r="M1334" s="166">
        <f>NETWORKDAYS.INTL(DATE(YEAR(H1334),MONTH(I1334),DAY(H1334)),DATE(YEAR(I1334),MONTH(I1334),DAY(I1334)),1,LISTAFERIADOS!$B$2:$B$194)</f>
        <v>1</v>
      </c>
      <c r="N1334" s="170" t="str">
        <f>CONCATENATE(HOUR(Tabela132[[#This Row],[DATA INICIO]]),":",MINUTE(Tabela132[[#This Row],[DATA INICIO]]))</f>
        <v>17:35</v>
      </c>
      <c r="P1334"/>
    </row>
    <row r="1335" spans="1:16" ht="25.5" customHeight="1" x14ac:dyDescent="0.25">
      <c r="A1335" s="48" t="s">
        <v>6</v>
      </c>
      <c r="B1335" s="33" t="s">
        <v>852</v>
      </c>
      <c r="C1335" s="2" t="s">
        <v>270</v>
      </c>
      <c r="D1335" s="68" t="s">
        <v>1209</v>
      </c>
      <c r="E1335" s="66" t="str">
        <f>CONCATENATE(Tabela132[[#This Row],[TRAMITE_SETOR]],"_Atualiz")</f>
        <v>CLC_Atualiz</v>
      </c>
      <c r="F1335" s="35" t="s">
        <v>911</v>
      </c>
      <c r="G1335" s="35"/>
      <c r="H1335" s="3">
        <v>42355.745833333334</v>
      </c>
      <c r="I1335" s="3">
        <v>42355.748611111114</v>
      </c>
      <c r="J1335" s="45" t="s">
        <v>807</v>
      </c>
      <c r="K1335" s="37">
        <f t="shared" si="40"/>
        <v>2.7777777795563452E-3</v>
      </c>
      <c r="L1335" s="38">
        <f t="shared" si="41"/>
        <v>2.7777777795563452E-3</v>
      </c>
      <c r="M1335" s="166">
        <f>NETWORKDAYS.INTL(DATE(YEAR(H1335),MONTH(I1335),DAY(H1335)),DATE(YEAR(I1335),MONTH(I1335),DAY(I1335)),1,LISTAFERIADOS!$B$2:$B$194)</f>
        <v>1</v>
      </c>
      <c r="N1335" s="170" t="str">
        <f>CONCATENATE(HOUR(Tabela132[[#This Row],[DATA INICIO]]),":",MINUTE(Tabela132[[#This Row],[DATA INICIO]]))</f>
        <v>17:54</v>
      </c>
      <c r="P1335"/>
    </row>
    <row r="1336" spans="1:16" ht="25.5" customHeight="1" x14ac:dyDescent="0.25">
      <c r="A1336" s="48" t="s">
        <v>6</v>
      </c>
      <c r="B1336" s="33" t="s">
        <v>852</v>
      </c>
      <c r="C1336" s="2" t="s">
        <v>270</v>
      </c>
      <c r="D1336" s="68" t="s">
        <v>1206</v>
      </c>
      <c r="E1336" s="66" t="str">
        <f>CONCATENATE(Tabela132[[#This Row],[TRAMITE_SETOR]],"_Atualiz")</f>
        <v>SPO_Atualiz</v>
      </c>
      <c r="F1336" s="35" t="s">
        <v>908</v>
      </c>
      <c r="G1336" s="35"/>
      <c r="H1336" s="3">
        <v>42355.748611111114</v>
      </c>
      <c r="I1336" s="3">
        <v>42355.758333333331</v>
      </c>
      <c r="J1336" s="45" t="s">
        <v>808</v>
      </c>
      <c r="K1336" s="37">
        <f t="shared" si="40"/>
        <v>9.7222222175332718E-3</v>
      </c>
      <c r="L1336" s="38">
        <f t="shared" si="41"/>
        <v>9.7222222175332718E-3</v>
      </c>
      <c r="M1336" s="166">
        <f>NETWORKDAYS.INTL(DATE(YEAR(H1336),MONTH(I1336),DAY(H1336)),DATE(YEAR(I1336),MONTH(I1336),DAY(I1336)),1,LISTAFERIADOS!$B$2:$B$194)</f>
        <v>1</v>
      </c>
      <c r="N1336" s="170" t="str">
        <f>CONCATENATE(HOUR(Tabela132[[#This Row],[DATA INICIO]]),":",MINUTE(Tabela132[[#This Row],[DATA INICIO]]))</f>
        <v>17:58</v>
      </c>
      <c r="P1336"/>
    </row>
    <row r="1337" spans="1:16" ht="25.5" customHeight="1" x14ac:dyDescent="0.25">
      <c r="A1337" s="48" t="s">
        <v>6</v>
      </c>
      <c r="B1337" s="33" t="s">
        <v>852</v>
      </c>
      <c r="C1337" s="2" t="s">
        <v>270</v>
      </c>
      <c r="D1337" s="68" t="s">
        <v>1268</v>
      </c>
      <c r="E1337" s="66" t="str">
        <f>CONCATENATE(Tabela132[[#This Row],[TRAMITE_SETOR]],"_Atualiz")</f>
        <v>SSG_Atualiz</v>
      </c>
      <c r="F1337" s="35" t="s">
        <v>950</v>
      </c>
      <c r="G1337" s="35"/>
      <c r="H1337" s="3">
        <v>42355.758333333331</v>
      </c>
      <c r="I1337" s="3">
        <v>42356.727083333331</v>
      </c>
      <c r="J1337" s="45" t="s">
        <v>809</v>
      </c>
      <c r="K1337" s="37">
        <f t="shared" si="40"/>
        <v>0.96875</v>
      </c>
      <c r="L1337" s="38">
        <f t="shared" si="41"/>
        <v>0.96875</v>
      </c>
      <c r="M1337" s="166">
        <f>NETWORKDAYS.INTL(DATE(YEAR(H1337),MONTH(I1337),DAY(H1337)),DATE(YEAR(I1337),MONTH(I1337),DAY(I1337)),1,LISTAFERIADOS!$B$2:$B$194)</f>
        <v>2</v>
      </c>
      <c r="N1337" s="170" t="str">
        <f>CONCATENATE(HOUR(Tabela132[[#This Row],[DATA INICIO]]),":",MINUTE(Tabela132[[#This Row],[DATA INICIO]]))</f>
        <v>18:12</v>
      </c>
      <c r="P1337"/>
    </row>
    <row r="1338" spans="1:16" ht="25.5" customHeight="1" x14ac:dyDescent="0.25">
      <c r="A1338" s="48" t="s">
        <v>6</v>
      </c>
      <c r="B1338" s="33" t="s">
        <v>852</v>
      </c>
      <c r="C1338" s="2" t="s">
        <v>270</v>
      </c>
      <c r="D1338" s="68" t="s">
        <v>1206</v>
      </c>
      <c r="E1338" s="66" t="str">
        <f>CONCATENATE(Tabela132[[#This Row],[TRAMITE_SETOR]],"_Atualiz")</f>
        <v>SPO_Atualiz</v>
      </c>
      <c r="F1338" s="35" t="s">
        <v>908</v>
      </c>
      <c r="G1338" s="35"/>
      <c r="H1338" s="3">
        <v>42356.727083333331</v>
      </c>
      <c r="I1338" s="3">
        <v>42359.879166666666</v>
      </c>
      <c r="J1338" s="45" t="s">
        <v>810</v>
      </c>
      <c r="K1338" s="37">
        <f t="shared" si="40"/>
        <v>3.1520833333343035</v>
      </c>
      <c r="L1338" s="38">
        <f t="shared" si="41"/>
        <v>3.1520833333343035</v>
      </c>
      <c r="M1338" s="166">
        <f>NETWORKDAYS.INTL(DATE(YEAR(H1338),MONTH(I1338),DAY(H1338)),DATE(YEAR(I1338),MONTH(I1338),DAY(I1338)),1,LISTAFERIADOS!$B$2:$B$194)</f>
        <v>1</v>
      </c>
      <c r="N1338" s="170" t="str">
        <f>CONCATENATE(HOUR(Tabela132[[#This Row],[DATA INICIO]]),":",MINUTE(Tabela132[[#This Row],[DATA INICIO]]))</f>
        <v>17:27</v>
      </c>
      <c r="P1338"/>
    </row>
    <row r="1339" spans="1:16" ht="25.5" customHeight="1" x14ac:dyDescent="0.25">
      <c r="A1339" s="48" t="s">
        <v>6</v>
      </c>
      <c r="B1339" s="33" t="s">
        <v>852</v>
      </c>
      <c r="C1339" s="2" t="s">
        <v>270</v>
      </c>
      <c r="D1339" s="68" t="s">
        <v>1207</v>
      </c>
      <c r="E1339" s="66" t="str">
        <f>CONCATENATE(Tabela132[[#This Row],[TRAMITE_SETOR]],"_Atualiz")</f>
        <v>CO_Atualiz</v>
      </c>
      <c r="F1339" s="35" t="s">
        <v>909</v>
      </c>
      <c r="G1339" s="35"/>
      <c r="H1339" s="3">
        <v>42359.879166666666</v>
      </c>
      <c r="I1339" s="3">
        <v>42360.518750000003</v>
      </c>
      <c r="J1339" s="45" t="s">
        <v>19</v>
      </c>
      <c r="K1339" s="37">
        <f t="shared" si="40"/>
        <v>0.63958333333721384</v>
      </c>
      <c r="L1339" s="38">
        <f t="shared" si="41"/>
        <v>0.63958333333721384</v>
      </c>
      <c r="M1339" s="166">
        <f>NETWORKDAYS.INTL(DATE(YEAR(H1339),MONTH(I1339),DAY(H1339)),DATE(YEAR(I1339),MONTH(I1339),DAY(I1339)),1,LISTAFERIADOS!$B$2:$B$194)</f>
        <v>0</v>
      </c>
      <c r="N1339" s="170" t="str">
        <f>CONCATENATE(HOUR(Tabela132[[#This Row],[DATA INICIO]]),":",MINUTE(Tabela132[[#This Row],[DATA INICIO]]))</f>
        <v>21:6</v>
      </c>
      <c r="P1339"/>
    </row>
    <row r="1340" spans="1:16" ht="25.5" customHeight="1" x14ac:dyDescent="0.25">
      <c r="A1340" s="48" t="s">
        <v>6</v>
      </c>
      <c r="B1340" s="33" t="s">
        <v>852</v>
      </c>
      <c r="C1340" s="2" t="s">
        <v>270</v>
      </c>
      <c r="D1340" s="68" t="s">
        <v>1208</v>
      </c>
      <c r="E1340" s="66" t="str">
        <f>CONCATENATE(Tabela132[[#This Row],[TRAMITE_SETOR]],"_Atualiz")</f>
        <v>SECOFC_Atualiz</v>
      </c>
      <c r="F1340" s="35" t="s">
        <v>910</v>
      </c>
      <c r="G1340" s="35"/>
      <c r="H1340" s="3">
        <v>42360.518750000003</v>
      </c>
      <c r="I1340" s="3">
        <v>42360.588194444441</v>
      </c>
      <c r="J1340" s="45" t="s">
        <v>20</v>
      </c>
      <c r="K1340" s="37">
        <f t="shared" si="40"/>
        <v>6.9444444437976927E-2</v>
      </c>
      <c r="L1340" s="38">
        <f t="shared" si="41"/>
        <v>6.9444444437976927E-2</v>
      </c>
      <c r="M1340" s="166">
        <f>NETWORKDAYS.INTL(DATE(YEAR(H1340),MONTH(I1340),DAY(H1340)),DATE(YEAR(I1340),MONTH(I1340),DAY(I1340)),1,LISTAFERIADOS!$B$2:$B$194)</f>
        <v>0</v>
      </c>
      <c r="N1340" s="170" t="str">
        <f>CONCATENATE(HOUR(Tabela132[[#This Row],[DATA INICIO]]),":",MINUTE(Tabela132[[#This Row],[DATA INICIO]]))</f>
        <v>12:27</v>
      </c>
      <c r="P1340"/>
    </row>
    <row r="1341" spans="1:16" ht="25.5" customHeight="1" x14ac:dyDescent="0.25">
      <c r="A1341" s="48" t="s">
        <v>6</v>
      </c>
      <c r="B1341" s="33" t="s">
        <v>852</v>
      </c>
      <c r="C1341" s="2" t="s">
        <v>270</v>
      </c>
      <c r="D1341" s="68" t="s">
        <v>1202</v>
      </c>
      <c r="E1341" s="66" t="str">
        <f>CONCATENATE(Tabela132[[#This Row],[TRAMITE_SETOR]],"_Atualiz")</f>
        <v>DG_Atualiz</v>
      </c>
      <c r="F1341" s="35" t="s">
        <v>905</v>
      </c>
      <c r="G1341" s="35"/>
      <c r="H1341" s="3">
        <v>42360.588194444441</v>
      </c>
      <c r="I1341" s="3">
        <v>42360.638888888891</v>
      </c>
      <c r="J1341" s="45" t="s">
        <v>21</v>
      </c>
      <c r="K1341" s="37">
        <f t="shared" si="40"/>
        <v>5.0694444449618459E-2</v>
      </c>
      <c r="L1341" s="38">
        <f t="shared" si="41"/>
        <v>5.0694444449618459E-2</v>
      </c>
      <c r="M1341" s="166">
        <f>NETWORKDAYS.INTL(DATE(YEAR(H1341),MONTH(I1341),DAY(H1341)),DATE(YEAR(I1341),MONTH(I1341),DAY(I1341)),1,LISTAFERIADOS!$B$2:$B$194)</f>
        <v>0</v>
      </c>
      <c r="N1341" s="170" t="str">
        <f>CONCATENATE(HOUR(Tabela132[[#This Row],[DATA INICIO]]),":",MINUTE(Tabela132[[#This Row],[DATA INICIO]]))</f>
        <v>14:7</v>
      </c>
      <c r="P1341"/>
    </row>
    <row r="1342" spans="1:16" ht="25.5" customHeight="1" x14ac:dyDescent="0.25">
      <c r="A1342" s="48" t="s">
        <v>6</v>
      </c>
      <c r="B1342" s="33" t="s">
        <v>852</v>
      </c>
      <c r="C1342" s="2" t="s">
        <v>270</v>
      </c>
      <c r="D1342" s="68" t="s">
        <v>1209</v>
      </c>
      <c r="E1342" s="66" t="str">
        <f>CONCATENATE(Tabela132[[#This Row],[TRAMITE_SETOR]],"_Atualiz")</f>
        <v>CLC_Atualiz</v>
      </c>
      <c r="F1342" s="35" t="s">
        <v>911</v>
      </c>
      <c r="G1342" s="35"/>
      <c r="H1342" s="3">
        <v>42360.638888888891</v>
      </c>
      <c r="I1342" s="3">
        <v>42360.734722222223</v>
      </c>
      <c r="J1342" s="45" t="s">
        <v>202</v>
      </c>
      <c r="K1342" s="37">
        <f t="shared" si="40"/>
        <v>9.5833333332848269E-2</v>
      </c>
      <c r="L1342" s="38">
        <f t="shared" si="41"/>
        <v>9.5833333332848269E-2</v>
      </c>
      <c r="M1342" s="166">
        <f>NETWORKDAYS.INTL(DATE(YEAR(H1342),MONTH(I1342),DAY(H1342)),DATE(YEAR(I1342),MONTH(I1342),DAY(I1342)),1,LISTAFERIADOS!$B$2:$B$194)</f>
        <v>0</v>
      </c>
      <c r="N1342" s="170" t="str">
        <f>CONCATENATE(HOUR(Tabela132[[#This Row],[DATA INICIO]]),":",MINUTE(Tabela132[[#This Row],[DATA INICIO]]))</f>
        <v>15:20</v>
      </c>
      <c r="P1342"/>
    </row>
    <row r="1343" spans="1:16" ht="25.5" customHeight="1" x14ac:dyDescent="0.25">
      <c r="A1343" s="48" t="s">
        <v>6</v>
      </c>
      <c r="B1343" s="33" t="s">
        <v>852</v>
      </c>
      <c r="C1343" s="2" t="s">
        <v>270</v>
      </c>
      <c r="D1343" s="68" t="s">
        <v>1230</v>
      </c>
      <c r="E1343" s="66" t="str">
        <f>CONCATENATE(Tabela132[[#This Row],[TRAMITE_SETOR]],"_Atualiz")</f>
        <v>SLIC_Atualiz</v>
      </c>
      <c r="F1343" s="35" t="s">
        <v>927</v>
      </c>
      <c r="G1343" s="35"/>
      <c r="H1343" s="3">
        <v>42360.734722222223</v>
      </c>
      <c r="I1343" s="3">
        <v>42361.588888888888</v>
      </c>
      <c r="J1343" s="45" t="s">
        <v>811</v>
      </c>
      <c r="K1343" s="37">
        <f t="shared" si="40"/>
        <v>0.85416666666424135</v>
      </c>
      <c r="L1343" s="38">
        <f t="shared" si="41"/>
        <v>0.85416666666424135</v>
      </c>
      <c r="M1343" s="166">
        <f>NETWORKDAYS.INTL(DATE(YEAR(H1343),MONTH(I1343),DAY(H1343)),DATE(YEAR(I1343),MONTH(I1343),DAY(I1343)),1,LISTAFERIADOS!$B$2:$B$194)</f>
        <v>0</v>
      </c>
      <c r="N1343" s="170" t="str">
        <f>CONCATENATE(HOUR(Tabela132[[#This Row],[DATA INICIO]]),":",MINUTE(Tabela132[[#This Row],[DATA INICIO]]))</f>
        <v>17:38</v>
      </c>
      <c r="P1343"/>
    </row>
    <row r="1344" spans="1:16" ht="25.5" customHeight="1" x14ac:dyDescent="0.25">
      <c r="A1344" s="48" t="s">
        <v>6</v>
      </c>
      <c r="B1344" s="33" t="s">
        <v>852</v>
      </c>
      <c r="C1344" s="2" t="s">
        <v>270</v>
      </c>
      <c r="D1344" s="68" t="s">
        <v>1211</v>
      </c>
      <c r="E1344" s="66" t="str">
        <f>CONCATENATE(Tabela132[[#This Row],[TRAMITE_SETOR]],"_Atualiz")</f>
        <v>SCON_Atualiz</v>
      </c>
      <c r="F1344" s="35" t="s">
        <v>913</v>
      </c>
      <c r="G1344" s="35"/>
      <c r="H1344" s="3">
        <v>42361.588888888888</v>
      </c>
      <c r="I1344" s="3">
        <v>42377.692361111112</v>
      </c>
      <c r="J1344" s="45" t="s">
        <v>737</v>
      </c>
      <c r="K1344" s="37">
        <f t="shared" si="40"/>
        <v>16.103472222224809</v>
      </c>
      <c r="L1344" s="38">
        <f t="shared" si="41"/>
        <v>16.103472222224809</v>
      </c>
      <c r="M1344" s="166">
        <f>NETWORKDAYS.INTL(DATE(YEAR(H1344),MONTH(I1344),DAY(H1344)),DATE(YEAR(I1344),MONTH(I1344),DAY(I1344)),1,LISTAFERIADOS!$B$2:$B$194)</f>
        <v>223</v>
      </c>
      <c r="N1344" s="170" t="str">
        <f>CONCATENATE(HOUR(Tabela132[[#This Row],[DATA INICIO]]),":",MINUTE(Tabela132[[#This Row],[DATA INICIO]]))</f>
        <v>14:8</v>
      </c>
      <c r="P1344"/>
    </row>
    <row r="1345" spans="1:16" ht="25.5" customHeight="1" x14ac:dyDescent="0.25">
      <c r="A1345" s="48" t="s">
        <v>6</v>
      </c>
      <c r="B1345" s="33" t="s">
        <v>852</v>
      </c>
      <c r="C1345" s="2" t="s">
        <v>270</v>
      </c>
      <c r="D1345" s="68" t="s">
        <v>1230</v>
      </c>
      <c r="E1345" s="66" t="str">
        <f>CONCATENATE(Tabela132[[#This Row],[TRAMITE_SETOR]],"_Atualiz")</f>
        <v>SLIC_Atualiz</v>
      </c>
      <c r="F1345" s="35" t="s">
        <v>927</v>
      </c>
      <c r="G1345" s="35"/>
      <c r="H1345" s="3">
        <v>42377.692361111112</v>
      </c>
      <c r="I1345" s="3">
        <v>42377.702777777777</v>
      </c>
      <c r="J1345" s="45" t="s">
        <v>812</v>
      </c>
      <c r="K1345" s="37">
        <f t="shared" si="40"/>
        <v>1.0416666664241347E-2</v>
      </c>
      <c r="L1345" s="38">
        <f t="shared" si="41"/>
        <v>1.0416666664241347E-2</v>
      </c>
      <c r="M1345" s="166">
        <f>NETWORKDAYS.INTL(DATE(YEAR(H1345),MONTH(I1345),DAY(H1345)),DATE(YEAR(I1345),MONTH(I1345),DAY(I1345)),1,LISTAFERIADOS!$B$2:$B$194)</f>
        <v>1</v>
      </c>
      <c r="N1345" s="170" t="str">
        <f>CONCATENATE(HOUR(Tabela132[[#This Row],[DATA INICIO]]),":",MINUTE(Tabela132[[#This Row],[DATA INICIO]]))</f>
        <v>16:37</v>
      </c>
      <c r="P1345"/>
    </row>
    <row r="1346" spans="1:16" ht="25.5" customHeight="1" x14ac:dyDescent="0.25">
      <c r="A1346" s="48" t="s">
        <v>6</v>
      </c>
      <c r="B1346" s="33" t="s">
        <v>852</v>
      </c>
      <c r="C1346" s="2" t="s">
        <v>270</v>
      </c>
      <c r="D1346" s="68" t="s">
        <v>1211</v>
      </c>
      <c r="E1346" s="66" t="str">
        <f>CONCATENATE(Tabela132[[#This Row],[TRAMITE_SETOR]],"_Atualiz")</f>
        <v>SCON_Atualiz</v>
      </c>
      <c r="F1346" s="35" t="s">
        <v>913</v>
      </c>
      <c r="G1346" s="35"/>
      <c r="H1346" s="3">
        <v>42377.702777777777</v>
      </c>
      <c r="I1346" s="3">
        <v>42377.703472222223</v>
      </c>
      <c r="J1346" s="45" t="s">
        <v>813</v>
      </c>
      <c r="K1346" s="37">
        <f t="shared" si="40"/>
        <v>6.944444467080757E-4</v>
      </c>
      <c r="L1346" s="38">
        <f t="shared" si="41"/>
        <v>6.944444467080757E-4</v>
      </c>
      <c r="M1346" s="166">
        <f>NETWORKDAYS.INTL(DATE(YEAR(H1346),MONTH(I1346),DAY(H1346)),DATE(YEAR(I1346),MONTH(I1346),DAY(I1346)),1,LISTAFERIADOS!$B$2:$B$194)</f>
        <v>1</v>
      </c>
      <c r="N1346" s="170" t="str">
        <f>CONCATENATE(HOUR(Tabela132[[#This Row],[DATA INICIO]]),":",MINUTE(Tabela132[[#This Row],[DATA INICIO]]))</f>
        <v>16:52</v>
      </c>
      <c r="P1346"/>
    </row>
    <row r="1347" spans="1:16" ht="25.5" customHeight="1" x14ac:dyDescent="0.25">
      <c r="A1347" s="48" t="s">
        <v>6</v>
      </c>
      <c r="B1347" s="33" t="s">
        <v>852</v>
      </c>
      <c r="C1347" s="2" t="s">
        <v>270</v>
      </c>
      <c r="D1347" s="68" t="s">
        <v>1230</v>
      </c>
      <c r="E1347" s="66" t="str">
        <f>CONCATENATE(Tabela132[[#This Row],[TRAMITE_SETOR]],"_Atualiz")</f>
        <v>SLIC_Atualiz</v>
      </c>
      <c r="F1347" s="35" t="s">
        <v>927</v>
      </c>
      <c r="G1347" s="35"/>
      <c r="H1347" s="3">
        <v>42377.703472222223</v>
      </c>
      <c r="I1347" s="3">
        <v>42380.578472222223</v>
      </c>
      <c r="J1347" s="45" t="s">
        <v>813</v>
      </c>
      <c r="K1347" s="37">
        <f t="shared" ref="K1347:K1410" si="42">IF(OR(H1347="-",I1347="-"),0,I1347-H1347)</f>
        <v>2.875</v>
      </c>
      <c r="L1347" s="38">
        <f t="shared" ref="L1347:L1410" si="43">K1347</f>
        <v>2.875</v>
      </c>
      <c r="M1347" s="166">
        <f>NETWORKDAYS.INTL(DATE(YEAR(H1347),MONTH(I1347),DAY(H1347)),DATE(YEAR(I1347),MONTH(I1347),DAY(I1347)),1,LISTAFERIADOS!$B$2:$B$194)</f>
        <v>2</v>
      </c>
      <c r="N1347" s="170" t="str">
        <f>CONCATENATE(HOUR(Tabela132[[#This Row],[DATA INICIO]]),":",MINUTE(Tabela132[[#This Row],[DATA INICIO]]))</f>
        <v>16:53</v>
      </c>
      <c r="P1347"/>
    </row>
    <row r="1348" spans="1:16" ht="25.5" customHeight="1" x14ac:dyDescent="0.25">
      <c r="A1348" s="48" t="s">
        <v>6</v>
      </c>
      <c r="B1348" s="33" t="s">
        <v>852</v>
      </c>
      <c r="C1348" s="2" t="s">
        <v>270</v>
      </c>
      <c r="D1348" s="68" t="s">
        <v>1209</v>
      </c>
      <c r="E1348" s="66" t="str">
        <f>CONCATENATE(Tabela132[[#This Row],[TRAMITE_SETOR]],"_Atualiz")</f>
        <v>CLC_Atualiz</v>
      </c>
      <c r="F1348" s="35" t="s">
        <v>911</v>
      </c>
      <c r="G1348" s="35"/>
      <c r="H1348" s="3">
        <v>42380.578472222223</v>
      </c>
      <c r="I1348" s="3">
        <v>42380.645138888889</v>
      </c>
      <c r="J1348" s="45" t="s">
        <v>814</v>
      </c>
      <c r="K1348" s="37">
        <f t="shared" si="42"/>
        <v>6.6666666665696539E-2</v>
      </c>
      <c r="L1348" s="38">
        <f t="shared" si="43"/>
        <v>6.6666666665696539E-2</v>
      </c>
      <c r="M1348" s="166">
        <f>NETWORKDAYS.INTL(DATE(YEAR(H1348),MONTH(I1348),DAY(H1348)),DATE(YEAR(I1348),MONTH(I1348),DAY(I1348)),1,LISTAFERIADOS!$B$2:$B$194)</f>
        <v>1</v>
      </c>
      <c r="N1348" s="170" t="str">
        <f>CONCATENATE(HOUR(Tabela132[[#This Row],[DATA INICIO]]),":",MINUTE(Tabela132[[#This Row],[DATA INICIO]]))</f>
        <v>13:53</v>
      </c>
      <c r="P1348"/>
    </row>
    <row r="1349" spans="1:16" ht="25.5" customHeight="1" x14ac:dyDescent="0.25">
      <c r="A1349" s="48" t="s">
        <v>6</v>
      </c>
      <c r="B1349" s="33" t="s">
        <v>852</v>
      </c>
      <c r="C1349" s="2" t="s">
        <v>270</v>
      </c>
      <c r="D1349" s="68" t="s">
        <v>1205</v>
      </c>
      <c r="E1349" s="66" t="str">
        <f>CONCATENATE(Tabela132[[#This Row],[TRAMITE_SETOR]],"_Atualiz")</f>
        <v>SECADM_Atualiz</v>
      </c>
      <c r="F1349" s="35" t="s">
        <v>907</v>
      </c>
      <c r="G1349" s="35"/>
      <c r="H1349" s="3">
        <v>42380.645138888889</v>
      </c>
      <c r="I1349" s="3">
        <v>42381.727083333331</v>
      </c>
      <c r="J1349" s="45" t="s">
        <v>815</v>
      </c>
      <c r="K1349" s="37">
        <f t="shared" si="42"/>
        <v>1.0819444444423425</v>
      </c>
      <c r="L1349" s="38">
        <f t="shared" si="43"/>
        <v>1.0819444444423425</v>
      </c>
      <c r="M1349" s="166">
        <f>NETWORKDAYS.INTL(DATE(YEAR(H1349),MONTH(I1349),DAY(H1349)),DATE(YEAR(I1349),MONTH(I1349),DAY(I1349)),1,LISTAFERIADOS!$B$2:$B$194)</f>
        <v>2</v>
      </c>
      <c r="N1349" s="170" t="str">
        <f>CONCATENATE(HOUR(Tabela132[[#This Row],[DATA INICIO]]),":",MINUTE(Tabela132[[#This Row],[DATA INICIO]]))</f>
        <v>15:29</v>
      </c>
      <c r="P1349"/>
    </row>
    <row r="1350" spans="1:16" ht="25.5" customHeight="1" x14ac:dyDescent="0.25">
      <c r="A1350" s="48" t="s">
        <v>6</v>
      </c>
      <c r="B1350" s="33" t="s">
        <v>852</v>
      </c>
      <c r="C1350" s="2" t="s">
        <v>270</v>
      </c>
      <c r="D1350" s="68" t="s">
        <v>1209</v>
      </c>
      <c r="E1350" s="66" t="str">
        <f>CONCATENATE(Tabela132[[#This Row],[TRAMITE_SETOR]],"_Atualiz")</f>
        <v>CLC_Atualiz</v>
      </c>
      <c r="F1350" s="35" t="s">
        <v>911</v>
      </c>
      <c r="G1350" s="35"/>
      <c r="H1350" s="3">
        <v>42381.727083333331</v>
      </c>
      <c r="I1350" s="3">
        <v>42387.706944444442</v>
      </c>
      <c r="J1350" s="45" t="s">
        <v>26</v>
      </c>
      <c r="K1350" s="37">
        <f t="shared" si="42"/>
        <v>5.9798611111109494</v>
      </c>
      <c r="L1350" s="38">
        <f t="shared" si="43"/>
        <v>5.9798611111109494</v>
      </c>
      <c r="M1350" s="166">
        <f>NETWORKDAYS.INTL(DATE(YEAR(H1350),MONTH(I1350),DAY(H1350)),DATE(YEAR(I1350),MONTH(I1350),DAY(I1350)),1,LISTAFERIADOS!$B$2:$B$194)</f>
        <v>5</v>
      </c>
      <c r="N1350" s="170" t="str">
        <f>CONCATENATE(HOUR(Tabela132[[#This Row],[DATA INICIO]]),":",MINUTE(Tabela132[[#This Row],[DATA INICIO]]))</f>
        <v>17:27</v>
      </c>
      <c r="P1350"/>
    </row>
    <row r="1351" spans="1:16" ht="25.5" customHeight="1" x14ac:dyDescent="0.25">
      <c r="A1351" s="48" t="s">
        <v>6</v>
      </c>
      <c r="B1351" s="33" t="s">
        <v>852</v>
      </c>
      <c r="C1351" s="2" t="s">
        <v>270</v>
      </c>
      <c r="D1351" s="68" t="s">
        <v>1268</v>
      </c>
      <c r="E1351" s="66" t="str">
        <f>CONCATENATE(Tabela132[[#This Row],[TRAMITE_SETOR]],"_Atualiz")</f>
        <v>SSG_Atualiz</v>
      </c>
      <c r="F1351" s="35" t="s">
        <v>950</v>
      </c>
      <c r="G1351" s="35"/>
      <c r="H1351" s="3">
        <v>42387.706944444442</v>
      </c>
      <c r="I1351" s="3">
        <v>42402.756249999999</v>
      </c>
      <c r="J1351" s="45" t="s">
        <v>93</v>
      </c>
      <c r="K1351" s="37">
        <f t="shared" si="42"/>
        <v>15.049305555556202</v>
      </c>
      <c r="L1351" s="38">
        <f t="shared" si="43"/>
        <v>15.049305555556202</v>
      </c>
      <c r="M1351" s="166">
        <f>NETWORKDAYS.INTL(DATE(YEAR(H1351),MONTH(I1351),DAY(H1351)),DATE(YEAR(I1351),MONTH(I1351),DAY(I1351)),1,LISTAFERIADOS!$B$2:$B$194)</f>
        <v>-11</v>
      </c>
      <c r="N1351" s="170" t="str">
        <f>CONCATENATE(HOUR(Tabela132[[#This Row],[DATA INICIO]]),":",MINUTE(Tabela132[[#This Row],[DATA INICIO]]))</f>
        <v>16:58</v>
      </c>
      <c r="P1351"/>
    </row>
    <row r="1352" spans="1:16" ht="25.5" customHeight="1" x14ac:dyDescent="0.25">
      <c r="A1352" s="48" t="s">
        <v>6</v>
      </c>
      <c r="B1352" s="33" t="s">
        <v>852</v>
      </c>
      <c r="C1352" s="2" t="s">
        <v>270</v>
      </c>
      <c r="D1352" s="68" t="s">
        <v>1209</v>
      </c>
      <c r="E1352" s="66" t="str">
        <f>CONCATENATE(Tabela132[[#This Row],[TRAMITE_SETOR]],"_Atualiz")</f>
        <v>CLC_Atualiz</v>
      </c>
      <c r="F1352" s="35" t="s">
        <v>911</v>
      </c>
      <c r="G1352" s="35"/>
      <c r="H1352" s="3">
        <v>42402.756249999999</v>
      </c>
      <c r="I1352" s="3">
        <v>42403.611111111109</v>
      </c>
      <c r="J1352" s="45" t="s">
        <v>816</v>
      </c>
      <c r="K1352" s="37">
        <f t="shared" si="42"/>
        <v>0.85486111111094942</v>
      </c>
      <c r="L1352" s="38">
        <f t="shared" si="43"/>
        <v>0.85486111111094942</v>
      </c>
      <c r="M1352" s="166">
        <f>NETWORKDAYS.INTL(DATE(YEAR(H1352),MONTH(I1352),DAY(H1352)),DATE(YEAR(I1352),MONTH(I1352),DAY(I1352)),1,LISTAFERIADOS!$B$2:$B$194)</f>
        <v>2</v>
      </c>
      <c r="N1352" s="170" t="str">
        <f>CONCATENATE(HOUR(Tabela132[[#This Row],[DATA INICIO]]),":",MINUTE(Tabela132[[#This Row],[DATA INICIO]]))</f>
        <v>18:9</v>
      </c>
      <c r="P1352"/>
    </row>
    <row r="1353" spans="1:16" ht="25.5" customHeight="1" x14ac:dyDescent="0.25">
      <c r="A1353" s="48" t="s">
        <v>6</v>
      </c>
      <c r="B1353" s="33" t="s">
        <v>852</v>
      </c>
      <c r="C1353" s="2" t="s">
        <v>270</v>
      </c>
      <c r="D1353" s="68" t="s">
        <v>1205</v>
      </c>
      <c r="E1353" s="66" t="str">
        <f>CONCATENATE(Tabela132[[#This Row],[TRAMITE_SETOR]],"_Atualiz")</f>
        <v>SECADM_Atualiz</v>
      </c>
      <c r="F1353" s="35" t="s">
        <v>907</v>
      </c>
      <c r="G1353" s="35"/>
      <c r="H1353" s="3">
        <v>42403.611111111109</v>
      </c>
      <c r="I1353" s="3">
        <v>42411.560416666667</v>
      </c>
      <c r="J1353" s="45" t="s">
        <v>17</v>
      </c>
      <c r="K1353" s="37">
        <f t="shared" si="42"/>
        <v>7.9493055555576575</v>
      </c>
      <c r="L1353" s="38">
        <f t="shared" si="43"/>
        <v>7.9493055555576575</v>
      </c>
      <c r="M1353" s="166">
        <f>NETWORKDAYS.INTL(DATE(YEAR(H1353),MONTH(I1353),DAY(H1353)),DATE(YEAR(I1353),MONTH(I1353),DAY(I1353)),1,LISTAFERIADOS!$B$2:$B$194)</f>
        <v>5</v>
      </c>
      <c r="N1353" s="170" t="str">
        <f>CONCATENATE(HOUR(Tabela132[[#This Row],[DATA INICIO]]),":",MINUTE(Tabela132[[#This Row],[DATA INICIO]]))</f>
        <v>14:40</v>
      </c>
      <c r="P1353"/>
    </row>
    <row r="1354" spans="1:16" ht="25.5" customHeight="1" x14ac:dyDescent="0.25">
      <c r="A1354" s="48" t="s">
        <v>6</v>
      </c>
      <c r="B1354" s="33" t="s">
        <v>852</v>
      </c>
      <c r="C1354" s="2" t="s">
        <v>270</v>
      </c>
      <c r="D1354" s="68" t="s">
        <v>1212</v>
      </c>
      <c r="E1354" s="66" t="str">
        <f>CONCATENATE(Tabela132[[#This Row],[TRAMITE_SETOR]],"_Atualiz")</f>
        <v>CPL_Atualiz</v>
      </c>
      <c r="F1354" s="35" t="s">
        <v>914</v>
      </c>
      <c r="G1354" s="35"/>
      <c r="H1354" s="3">
        <v>42411.560416666667</v>
      </c>
      <c r="I1354" s="3">
        <v>42411.819444444445</v>
      </c>
      <c r="J1354" s="45" t="s">
        <v>817</v>
      </c>
      <c r="K1354" s="37">
        <f t="shared" si="42"/>
        <v>0.25902777777810115</v>
      </c>
      <c r="L1354" s="38">
        <f t="shared" si="43"/>
        <v>0.25902777777810115</v>
      </c>
      <c r="M1354" s="166">
        <f>NETWORKDAYS.INTL(DATE(YEAR(H1354),MONTH(I1354),DAY(H1354)),DATE(YEAR(I1354),MONTH(I1354),DAY(I1354)),1,LISTAFERIADOS!$B$2:$B$194)</f>
        <v>1</v>
      </c>
      <c r="N1354" s="170" t="str">
        <f>CONCATENATE(HOUR(Tabela132[[#This Row],[DATA INICIO]]),":",MINUTE(Tabela132[[#This Row],[DATA INICIO]]))</f>
        <v>13:27</v>
      </c>
      <c r="P1354"/>
    </row>
    <row r="1355" spans="1:16" ht="25.5" customHeight="1" x14ac:dyDescent="0.25">
      <c r="A1355" s="48" t="s">
        <v>6</v>
      </c>
      <c r="B1355" s="33" t="s">
        <v>852</v>
      </c>
      <c r="C1355" s="2" t="s">
        <v>270</v>
      </c>
      <c r="D1355" s="68" t="s">
        <v>1213</v>
      </c>
      <c r="E1355" s="66" t="str">
        <f>CONCATENATE(Tabela132[[#This Row],[TRAMITE_SETOR]],"_Atualiz")</f>
        <v>ASSDG_Atualiz</v>
      </c>
      <c r="F1355" s="35" t="s">
        <v>915</v>
      </c>
      <c r="G1355" s="35"/>
      <c r="H1355" s="3">
        <v>42411.819444444445</v>
      </c>
      <c r="I1355" s="3">
        <v>42412.661805555559</v>
      </c>
      <c r="J1355" s="45" t="s">
        <v>213</v>
      </c>
      <c r="K1355" s="37">
        <f t="shared" si="42"/>
        <v>0.84236111111385981</v>
      </c>
      <c r="L1355" s="38">
        <f t="shared" si="43"/>
        <v>0.84236111111385981</v>
      </c>
      <c r="M1355" s="166">
        <f>NETWORKDAYS.INTL(DATE(YEAR(H1355),MONTH(I1355),DAY(H1355)),DATE(YEAR(I1355),MONTH(I1355),DAY(I1355)),1,LISTAFERIADOS!$B$2:$B$194)</f>
        <v>2</v>
      </c>
      <c r="N1355" s="170" t="str">
        <f>CONCATENATE(HOUR(Tabela132[[#This Row],[DATA INICIO]]),":",MINUTE(Tabela132[[#This Row],[DATA INICIO]]))</f>
        <v>19:40</v>
      </c>
      <c r="P1355"/>
    </row>
    <row r="1356" spans="1:16" ht="25.5" customHeight="1" x14ac:dyDescent="0.25">
      <c r="A1356" s="48" t="s">
        <v>6</v>
      </c>
      <c r="B1356" s="33" t="s">
        <v>852</v>
      </c>
      <c r="C1356" s="2" t="s">
        <v>270</v>
      </c>
      <c r="D1356" s="68" t="s">
        <v>1202</v>
      </c>
      <c r="E1356" s="66" t="str">
        <f>CONCATENATE(Tabela132[[#This Row],[TRAMITE_SETOR]],"_Atualiz")</f>
        <v>DG_Atualiz</v>
      </c>
      <c r="F1356" s="35" t="s">
        <v>905</v>
      </c>
      <c r="G1356" s="35"/>
      <c r="H1356" s="3">
        <v>42412.661805555559</v>
      </c>
      <c r="I1356" s="3">
        <v>42412.679166666669</v>
      </c>
      <c r="J1356" s="45" t="s">
        <v>752</v>
      </c>
      <c r="K1356" s="37">
        <f t="shared" si="42"/>
        <v>1.7361111109494232E-2</v>
      </c>
      <c r="L1356" s="38">
        <f t="shared" si="43"/>
        <v>1.7361111109494232E-2</v>
      </c>
      <c r="M1356" s="166">
        <f>NETWORKDAYS.INTL(DATE(YEAR(H1356),MONTH(I1356),DAY(H1356)),DATE(YEAR(I1356),MONTH(I1356),DAY(I1356)),1,LISTAFERIADOS!$B$2:$B$194)</f>
        <v>1</v>
      </c>
      <c r="N1356" s="170" t="str">
        <f>CONCATENATE(HOUR(Tabela132[[#This Row],[DATA INICIO]]),":",MINUTE(Tabela132[[#This Row],[DATA INICIO]]))</f>
        <v>15:53</v>
      </c>
      <c r="P1356"/>
    </row>
    <row r="1357" spans="1:16" ht="25.5" customHeight="1" x14ac:dyDescent="0.25">
      <c r="A1357" s="48" t="s">
        <v>6</v>
      </c>
      <c r="B1357" s="33" t="s">
        <v>852</v>
      </c>
      <c r="C1357" s="2" t="s">
        <v>270</v>
      </c>
      <c r="D1357" s="68" t="s">
        <v>1230</v>
      </c>
      <c r="E1357" s="66" t="str">
        <f>CONCATENATE(Tabela132[[#This Row],[TRAMITE_SETOR]],"_Atualiz")</f>
        <v>SLIC_Atualiz</v>
      </c>
      <c r="F1357" s="35" t="s">
        <v>927</v>
      </c>
      <c r="G1357" s="35"/>
      <c r="H1357" s="3">
        <v>42412.679166666669</v>
      </c>
      <c r="I1357" s="3">
        <v>42417.720833333333</v>
      </c>
      <c r="J1357" s="45" t="s">
        <v>215</v>
      </c>
      <c r="K1357" s="37">
        <f t="shared" si="42"/>
        <v>5.0416666666642413</v>
      </c>
      <c r="L1357" s="38">
        <f t="shared" si="43"/>
        <v>5.0416666666642413</v>
      </c>
      <c r="M1357" s="166">
        <f>NETWORKDAYS.INTL(DATE(YEAR(H1357),MONTH(I1357),DAY(H1357)),DATE(YEAR(I1357),MONTH(I1357),DAY(I1357)),1,LISTAFERIADOS!$B$2:$B$194)</f>
        <v>4</v>
      </c>
      <c r="N1357" s="170" t="str">
        <f>CONCATENATE(HOUR(Tabela132[[#This Row],[DATA INICIO]]),":",MINUTE(Tabela132[[#This Row],[DATA INICIO]]))</f>
        <v>16:18</v>
      </c>
      <c r="P1357"/>
    </row>
    <row r="1358" spans="1:16" ht="25.5" customHeight="1" x14ac:dyDescent="0.25">
      <c r="A1358" s="48" t="s">
        <v>6</v>
      </c>
      <c r="B1358" s="33" t="s">
        <v>852</v>
      </c>
      <c r="C1358" s="2" t="s">
        <v>270</v>
      </c>
      <c r="D1358" s="68" t="s">
        <v>1209</v>
      </c>
      <c r="E1358" s="66" t="str">
        <f>CONCATENATE(Tabela132[[#This Row],[TRAMITE_SETOR]],"_Atualiz")</f>
        <v>CLC_Atualiz</v>
      </c>
      <c r="F1358" s="35" t="s">
        <v>911</v>
      </c>
      <c r="G1358" s="35"/>
      <c r="H1358" s="3">
        <v>42417.720833333333</v>
      </c>
      <c r="I1358" s="3">
        <v>42417.847916666666</v>
      </c>
      <c r="J1358" s="45" t="s">
        <v>70</v>
      </c>
      <c r="K1358" s="37">
        <f t="shared" si="42"/>
        <v>0.12708333333284827</v>
      </c>
      <c r="L1358" s="38">
        <f t="shared" si="43"/>
        <v>0.12708333333284827</v>
      </c>
      <c r="M1358" s="166">
        <f>NETWORKDAYS.INTL(DATE(YEAR(H1358),MONTH(I1358),DAY(H1358)),DATE(YEAR(I1358),MONTH(I1358),DAY(I1358)),1,LISTAFERIADOS!$B$2:$B$194)</f>
        <v>1</v>
      </c>
      <c r="N1358" s="170" t="str">
        <f>CONCATENATE(HOUR(Tabela132[[#This Row],[DATA INICIO]]),":",MINUTE(Tabela132[[#This Row],[DATA INICIO]]))</f>
        <v>17:18</v>
      </c>
      <c r="P1358"/>
    </row>
    <row r="1359" spans="1:16" ht="25.5" customHeight="1" x14ac:dyDescent="0.25">
      <c r="A1359" s="48" t="s">
        <v>6</v>
      </c>
      <c r="B1359" s="33" t="s">
        <v>852</v>
      </c>
      <c r="C1359" s="2" t="s">
        <v>270</v>
      </c>
      <c r="D1359" s="68" t="s">
        <v>1268</v>
      </c>
      <c r="E1359" s="66" t="str">
        <f>CONCATENATE(Tabela132[[#This Row],[TRAMITE_SETOR]],"_Atualiz")</f>
        <v>SSG_Atualiz</v>
      </c>
      <c r="F1359" s="35" t="s">
        <v>950</v>
      </c>
      <c r="G1359" s="35"/>
      <c r="H1359" s="3">
        <v>42417.847916666666</v>
      </c>
      <c r="I1359" s="3">
        <v>42431.736805555556</v>
      </c>
      <c r="J1359" s="45" t="s">
        <v>818</v>
      </c>
      <c r="K1359" s="37">
        <f t="shared" si="42"/>
        <v>13.888888888890506</v>
      </c>
      <c r="L1359" s="38">
        <f t="shared" si="43"/>
        <v>13.888888888890506</v>
      </c>
      <c r="M1359" s="166">
        <f>NETWORKDAYS.INTL(DATE(YEAR(H1359),MONTH(I1359),DAY(H1359)),DATE(YEAR(I1359),MONTH(I1359),DAY(I1359)),1,LISTAFERIADOS!$B$2:$B$194)</f>
        <v>-12</v>
      </c>
      <c r="N1359" s="170" t="str">
        <f>CONCATENATE(HOUR(Tabela132[[#This Row],[DATA INICIO]]),":",MINUTE(Tabela132[[#This Row],[DATA INICIO]]))</f>
        <v>20:21</v>
      </c>
      <c r="P1359"/>
    </row>
    <row r="1360" spans="1:16" ht="25.5" customHeight="1" x14ac:dyDescent="0.25">
      <c r="A1360" s="48" t="s">
        <v>6</v>
      </c>
      <c r="B1360" s="33" t="s">
        <v>852</v>
      </c>
      <c r="C1360" s="2" t="s">
        <v>270</v>
      </c>
      <c r="D1360" s="68" t="s">
        <v>1209</v>
      </c>
      <c r="E1360" s="66" t="str">
        <f>CONCATENATE(Tabela132[[#This Row],[TRAMITE_SETOR]],"_Atualiz")</f>
        <v>CLC_Atualiz</v>
      </c>
      <c r="F1360" s="35" t="s">
        <v>911</v>
      </c>
      <c r="G1360" s="35"/>
      <c r="H1360" s="3">
        <v>42431.736805555556</v>
      </c>
      <c r="I1360" s="3">
        <v>42433.759027777778</v>
      </c>
      <c r="J1360" s="45" t="s">
        <v>819</v>
      </c>
      <c r="K1360" s="37">
        <f t="shared" si="42"/>
        <v>2.0222222222218988</v>
      </c>
      <c r="L1360" s="38">
        <f t="shared" si="43"/>
        <v>2.0222222222218988</v>
      </c>
      <c r="M1360" s="166">
        <f>NETWORKDAYS.INTL(DATE(YEAR(H1360),MONTH(I1360),DAY(H1360)),DATE(YEAR(I1360),MONTH(I1360),DAY(I1360)),1,LISTAFERIADOS!$B$2:$B$194)</f>
        <v>3</v>
      </c>
      <c r="N1360" s="170" t="str">
        <f>CONCATENATE(HOUR(Tabela132[[#This Row],[DATA INICIO]]),":",MINUTE(Tabela132[[#This Row],[DATA INICIO]]))</f>
        <v>17:41</v>
      </c>
      <c r="P1360"/>
    </row>
    <row r="1361" spans="1:16" ht="25.5" customHeight="1" x14ac:dyDescent="0.25">
      <c r="A1361" s="48" t="s">
        <v>6</v>
      </c>
      <c r="B1361" s="33" t="s">
        <v>852</v>
      </c>
      <c r="C1361" s="2" t="s">
        <v>270</v>
      </c>
      <c r="D1361" s="68" t="s">
        <v>1268</v>
      </c>
      <c r="E1361" s="66" t="str">
        <f>CONCATENATE(Tabela132[[#This Row],[TRAMITE_SETOR]],"_Atualiz")</f>
        <v>SSG_Atualiz</v>
      </c>
      <c r="F1361" s="35" t="s">
        <v>950</v>
      </c>
      <c r="G1361" s="35"/>
      <c r="H1361" s="3">
        <v>42433.759027777778</v>
      </c>
      <c r="I1361" s="3">
        <v>42440.668055555558</v>
      </c>
      <c r="J1361" s="45" t="s">
        <v>820</v>
      </c>
      <c r="K1361" s="37">
        <f t="shared" si="42"/>
        <v>6.9090277777795563</v>
      </c>
      <c r="L1361" s="38">
        <f t="shared" si="43"/>
        <v>6.9090277777795563</v>
      </c>
      <c r="M1361" s="166">
        <f>NETWORKDAYS.INTL(DATE(YEAR(H1361),MONTH(I1361),DAY(H1361)),DATE(YEAR(I1361),MONTH(I1361),DAY(I1361)),1,LISTAFERIADOS!$B$2:$B$194)</f>
        <v>6</v>
      </c>
      <c r="N1361" s="170" t="str">
        <f>CONCATENATE(HOUR(Tabela132[[#This Row],[DATA INICIO]]),":",MINUTE(Tabela132[[#This Row],[DATA INICIO]]))</f>
        <v>18:13</v>
      </c>
      <c r="P1361"/>
    </row>
    <row r="1362" spans="1:16" ht="25.5" customHeight="1" x14ac:dyDescent="0.25">
      <c r="A1362" s="48" t="s">
        <v>6</v>
      </c>
      <c r="B1362" s="33" t="s">
        <v>852</v>
      </c>
      <c r="C1362" s="2" t="s">
        <v>270</v>
      </c>
      <c r="D1362" s="68" t="s">
        <v>1205</v>
      </c>
      <c r="E1362" s="66" t="str">
        <f>CONCATENATE(Tabela132[[#This Row],[TRAMITE_SETOR]],"_Atualiz")</f>
        <v>SECADM_Atualiz</v>
      </c>
      <c r="F1362" s="35" t="s">
        <v>907</v>
      </c>
      <c r="G1362" s="35"/>
      <c r="H1362" s="3">
        <v>42440.668055555558</v>
      </c>
      <c r="I1362" s="3">
        <v>42443.89166666667</v>
      </c>
      <c r="J1362" s="45" t="s">
        <v>821</v>
      </c>
      <c r="K1362" s="37">
        <f t="shared" si="42"/>
        <v>3.2236111111124046</v>
      </c>
      <c r="L1362" s="38">
        <f t="shared" si="43"/>
        <v>3.2236111111124046</v>
      </c>
      <c r="M1362" s="166">
        <f>NETWORKDAYS.INTL(DATE(YEAR(H1362),MONTH(I1362),DAY(H1362)),DATE(YEAR(I1362),MONTH(I1362),DAY(I1362)),1,LISTAFERIADOS!$B$2:$B$194)</f>
        <v>2</v>
      </c>
      <c r="N1362" s="170" t="str">
        <f>CONCATENATE(HOUR(Tabela132[[#This Row],[DATA INICIO]]),":",MINUTE(Tabela132[[#This Row],[DATA INICIO]]))</f>
        <v>16:2</v>
      </c>
      <c r="P1362"/>
    </row>
    <row r="1363" spans="1:16" ht="25.5" customHeight="1" x14ac:dyDescent="0.25">
      <c r="A1363" s="48" t="s">
        <v>6</v>
      </c>
      <c r="B1363" s="33" t="s">
        <v>852</v>
      </c>
      <c r="C1363" s="2" t="s">
        <v>270</v>
      </c>
      <c r="D1363" s="68" t="s">
        <v>1268</v>
      </c>
      <c r="E1363" s="66" t="str">
        <f>CONCATENATE(Tabela132[[#This Row],[TRAMITE_SETOR]],"_Atualiz")</f>
        <v>SSG_Atualiz</v>
      </c>
      <c r="F1363" s="35" t="s">
        <v>950</v>
      </c>
      <c r="G1363" s="35"/>
      <c r="H1363" s="3">
        <v>42443.89166666667</v>
      </c>
      <c r="I1363" s="3">
        <v>42445.578472222223</v>
      </c>
      <c r="J1363" s="45" t="s">
        <v>822</v>
      </c>
      <c r="K1363" s="37">
        <f t="shared" si="42"/>
        <v>1.6868055555532919</v>
      </c>
      <c r="L1363" s="38">
        <f t="shared" si="43"/>
        <v>1.6868055555532919</v>
      </c>
      <c r="M1363" s="166">
        <f>NETWORKDAYS.INTL(DATE(YEAR(H1363),MONTH(I1363),DAY(H1363)),DATE(YEAR(I1363),MONTH(I1363),DAY(I1363)),1,LISTAFERIADOS!$B$2:$B$194)</f>
        <v>3</v>
      </c>
      <c r="N1363" s="170" t="str">
        <f>CONCATENATE(HOUR(Tabela132[[#This Row],[DATA INICIO]]),":",MINUTE(Tabela132[[#This Row],[DATA INICIO]]))</f>
        <v>21:24</v>
      </c>
      <c r="P1363"/>
    </row>
    <row r="1364" spans="1:16" ht="25.5" customHeight="1" x14ac:dyDescent="0.25">
      <c r="A1364" s="48" t="s">
        <v>6</v>
      </c>
      <c r="B1364" s="33" t="s">
        <v>852</v>
      </c>
      <c r="C1364" s="2" t="s">
        <v>270</v>
      </c>
      <c r="D1364" s="68" t="s">
        <v>1205</v>
      </c>
      <c r="E1364" s="66" t="str">
        <f>CONCATENATE(Tabela132[[#This Row],[TRAMITE_SETOR]],"_Atualiz")</f>
        <v>SECADM_Atualiz</v>
      </c>
      <c r="F1364" s="35" t="s">
        <v>907</v>
      </c>
      <c r="G1364" s="35"/>
      <c r="H1364" s="3">
        <v>42445.578472222223</v>
      </c>
      <c r="I1364" s="3">
        <v>42452.677083333336</v>
      </c>
      <c r="J1364" s="45" t="s">
        <v>823</v>
      </c>
      <c r="K1364" s="37">
        <f t="shared" si="42"/>
        <v>7.0986111111124046</v>
      </c>
      <c r="L1364" s="38">
        <f t="shared" si="43"/>
        <v>7.0986111111124046</v>
      </c>
      <c r="M1364" s="166">
        <f>NETWORKDAYS.INTL(DATE(YEAR(H1364),MONTH(I1364),DAY(H1364)),DATE(YEAR(I1364),MONTH(I1364),DAY(I1364)),1,LISTAFERIADOS!$B$2:$B$194)</f>
        <v>5</v>
      </c>
      <c r="N1364" s="170" t="str">
        <f>CONCATENATE(HOUR(Tabela132[[#This Row],[DATA INICIO]]),":",MINUTE(Tabela132[[#This Row],[DATA INICIO]]))</f>
        <v>13:53</v>
      </c>
      <c r="P1364"/>
    </row>
    <row r="1365" spans="1:16" ht="25.5" customHeight="1" x14ac:dyDescent="0.25">
      <c r="A1365" s="48" t="s">
        <v>6</v>
      </c>
      <c r="B1365" s="33" t="s">
        <v>852</v>
      </c>
      <c r="C1365" s="2" t="s">
        <v>270</v>
      </c>
      <c r="D1365" s="68" t="s">
        <v>1268</v>
      </c>
      <c r="E1365" s="66" t="str">
        <f>CONCATENATE(Tabela132[[#This Row],[TRAMITE_SETOR]],"_Atualiz")</f>
        <v>SSG_Atualiz</v>
      </c>
      <c r="F1365" s="35" t="s">
        <v>950</v>
      </c>
      <c r="G1365" s="35"/>
      <c r="H1365" s="3">
        <v>42452.677083333336</v>
      </c>
      <c r="I1365" s="3">
        <v>42472.568749999999</v>
      </c>
      <c r="J1365" s="45" t="s">
        <v>824</v>
      </c>
      <c r="K1365" s="37">
        <f t="shared" si="42"/>
        <v>19.891666666662786</v>
      </c>
      <c r="L1365" s="38">
        <f t="shared" si="43"/>
        <v>19.891666666662786</v>
      </c>
      <c r="M1365" s="166">
        <f>NETWORKDAYS.INTL(DATE(YEAR(H1365),MONTH(I1365),DAY(H1365)),DATE(YEAR(I1365),MONTH(I1365),DAY(I1365)),1,LISTAFERIADOS!$B$2:$B$194)</f>
        <v>-8</v>
      </c>
      <c r="N1365" s="170" t="str">
        <f>CONCATENATE(HOUR(Tabela132[[#This Row],[DATA INICIO]]),":",MINUTE(Tabela132[[#This Row],[DATA INICIO]]))</f>
        <v>16:15</v>
      </c>
      <c r="P1365"/>
    </row>
    <row r="1366" spans="1:16" ht="25.5" customHeight="1" x14ac:dyDescent="0.25">
      <c r="A1366" s="48" t="s">
        <v>6</v>
      </c>
      <c r="B1366" s="33" t="s">
        <v>852</v>
      </c>
      <c r="C1366" s="2" t="s">
        <v>270</v>
      </c>
      <c r="D1366" s="68" t="s">
        <v>1205</v>
      </c>
      <c r="E1366" s="66" t="str">
        <f>CONCATENATE(Tabela132[[#This Row],[TRAMITE_SETOR]],"_Atualiz")</f>
        <v>SECADM_Atualiz</v>
      </c>
      <c r="F1366" s="35" t="s">
        <v>907</v>
      </c>
      <c r="G1366" s="35"/>
      <c r="H1366" s="3">
        <v>42472.568749999999</v>
      </c>
      <c r="I1366" s="3">
        <v>42472.67083333333</v>
      </c>
      <c r="J1366" s="45" t="s">
        <v>825</v>
      </c>
      <c r="K1366" s="37">
        <f t="shared" si="42"/>
        <v>0.10208333333139308</v>
      </c>
      <c r="L1366" s="38">
        <f t="shared" si="43"/>
        <v>0.10208333333139308</v>
      </c>
      <c r="M1366" s="166">
        <f>NETWORKDAYS.INTL(DATE(YEAR(H1366),MONTH(I1366),DAY(H1366)),DATE(YEAR(I1366),MONTH(I1366),DAY(I1366)),1,LISTAFERIADOS!$B$2:$B$194)</f>
        <v>1</v>
      </c>
      <c r="N1366" s="170" t="str">
        <f>CONCATENATE(HOUR(Tabela132[[#This Row],[DATA INICIO]]),":",MINUTE(Tabela132[[#This Row],[DATA INICIO]]))</f>
        <v>13:39</v>
      </c>
      <c r="P1366"/>
    </row>
    <row r="1367" spans="1:16" ht="25.5" customHeight="1" x14ac:dyDescent="0.25">
      <c r="A1367" s="48" t="s">
        <v>6</v>
      </c>
      <c r="B1367" s="33" t="s">
        <v>852</v>
      </c>
      <c r="C1367" s="2" t="s">
        <v>270</v>
      </c>
      <c r="D1367" s="68" t="s">
        <v>1209</v>
      </c>
      <c r="E1367" s="66" t="str">
        <f>CONCATENATE(Tabela132[[#This Row],[TRAMITE_SETOR]],"_Atualiz")</f>
        <v>CLC_Atualiz</v>
      </c>
      <c r="F1367" s="35" t="s">
        <v>911</v>
      </c>
      <c r="G1367" s="35"/>
      <c r="H1367" s="3">
        <v>42472.67083333333</v>
      </c>
      <c r="I1367" s="3">
        <v>42474.711805555555</v>
      </c>
      <c r="J1367" s="45" t="s">
        <v>826</v>
      </c>
      <c r="K1367" s="37">
        <f t="shared" si="42"/>
        <v>2.0409722222248092</v>
      </c>
      <c r="L1367" s="38">
        <f t="shared" si="43"/>
        <v>2.0409722222248092</v>
      </c>
      <c r="M1367" s="166">
        <f>NETWORKDAYS.INTL(DATE(YEAR(H1367),MONTH(I1367),DAY(H1367)),DATE(YEAR(I1367),MONTH(I1367),DAY(I1367)),1,LISTAFERIADOS!$B$2:$B$194)</f>
        <v>3</v>
      </c>
      <c r="N1367" s="170" t="str">
        <f>CONCATENATE(HOUR(Tabela132[[#This Row],[DATA INICIO]]),":",MINUTE(Tabela132[[#This Row],[DATA INICIO]]))</f>
        <v>16:6</v>
      </c>
      <c r="P1367"/>
    </row>
    <row r="1368" spans="1:16" ht="25.5" customHeight="1" x14ac:dyDescent="0.25">
      <c r="A1368" s="48" t="s">
        <v>6</v>
      </c>
      <c r="B1368" s="33" t="s">
        <v>852</v>
      </c>
      <c r="C1368" s="2" t="s">
        <v>270</v>
      </c>
      <c r="D1368" s="68" t="s">
        <v>1221</v>
      </c>
      <c r="E1368" s="66" t="str">
        <f>CONCATENATE(Tabela132[[#This Row],[TRAMITE_SETOR]],"_Atualiz")</f>
        <v>SASG_Atualiz</v>
      </c>
      <c r="F1368" s="35" t="s">
        <v>920</v>
      </c>
      <c r="G1368" s="35"/>
      <c r="H1368" s="3">
        <v>42474.711805555555</v>
      </c>
      <c r="I1368" s="3">
        <v>42479.704861111109</v>
      </c>
      <c r="J1368" s="45" t="s">
        <v>827</v>
      </c>
      <c r="K1368" s="37">
        <f t="shared" si="42"/>
        <v>4.9930555555547471</v>
      </c>
      <c r="L1368" s="38">
        <f t="shared" si="43"/>
        <v>4.9930555555547471</v>
      </c>
      <c r="M1368" s="166">
        <f>NETWORKDAYS.INTL(DATE(YEAR(H1368),MONTH(I1368),DAY(H1368)),DATE(YEAR(I1368),MONTH(I1368),DAY(I1368)),1,LISTAFERIADOS!$B$2:$B$194)</f>
        <v>4</v>
      </c>
      <c r="N1368" s="170" t="str">
        <f>CONCATENATE(HOUR(Tabela132[[#This Row],[DATA INICIO]]),":",MINUTE(Tabela132[[#This Row],[DATA INICIO]]))</f>
        <v>17:5</v>
      </c>
      <c r="P1368"/>
    </row>
    <row r="1369" spans="1:16" ht="25.5" customHeight="1" x14ac:dyDescent="0.25">
      <c r="A1369" s="48" t="s">
        <v>6</v>
      </c>
      <c r="B1369" s="33" t="s">
        <v>852</v>
      </c>
      <c r="C1369" s="2" t="s">
        <v>270</v>
      </c>
      <c r="D1369" s="68" t="s">
        <v>1210</v>
      </c>
      <c r="E1369" s="66" t="str">
        <f>CONCATENATE(Tabela132[[#This Row],[TRAMITE_SETOR]],"_Atualiz")</f>
        <v>SC_Atualiz</v>
      </c>
      <c r="F1369" s="35" t="s">
        <v>912</v>
      </c>
      <c r="G1369" s="35"/>
      <c r="H1369" s="3">
        <v>42479.704861111109</v>
      </c>
      <c r="I1369" s="3">
        <v>42482.692361111112</v>
      </c>
      <c r="J1369" s="45" t="s">
        <v>163</v>
      </c>
      <c r="K1369" s="37">
        <f t="shared" si="42"/>
        <v>2.9875000000029104</v>
      </c>
      <c r="L1369" s="38">
        <f t="shared" si="43"/>
        <v>2.9875000000029104</v>
      </c>
      <c r="M1369" s="166">
        <f>NETWORKDAYS.INTL(DATE(YEAR(H1369),MONTH(I1369),DAY(H1369)),DATE(YEAR(I1369),MONTH(I1369),DAY(I1369)),1,LISTAFERIADOS!$B$2:$B$194)</f>
        <v>3</v>
      </c>
      <c r="N1369" s="170" t="str">
        <f>CONCATENATE(HOUR(Tabela132[[#This Row],[DATA INICIO]]),":",MINUTE(Tabela132[[#This Row],[DATA INICIO]]))</f>
        <v>16:55</v>
      </c>
      <c r="P1369"/>
    </row>
    <row r="1370" spans="1:16" ht="25.5" customHeight="1" x14ac:dyDescent="0.25">
      <c r="A1370" s="48" t="s">
        <v>6</v>
      </c>
      <c r="B1370" s="33" t="s">
        <v>852</v>
      </c>
      <c r="C1370" s="2" t="s">
        <v>270</v>
      </c>
      <c r="D1370" s="68" t="s">
        <v>1221</v>
      </c>
      <c r="E1370" s="66" t="str">
        <f>CONCATENATE(Tabela132[[#This Row],[TRAMITE_SETOR]],"_Atualiz")</f>
        <v>SASG_Atualiz</v>
      </c>
      <c r="F1370" s="35" t="s">
        <v>920</v>
      </c>
      <c r="G1370" s="35"/>
      <c r="H1370" s="3">
        <v>42482.692361111112</v>
      </c>
      <c r="I1370" s="3">
        <v>42489.5625</v>
      </c>
      <c r="J1370" s="45" t="s">
        <v>828</v>
      </c>
      <c r="K1370" s="37">
        <f t="shared" si="42"/>
        <v>6.8701388888875954</v>
      </c>
      <c r="L1370" s="38">
        <f t="shared" si="43"/>
        <v>6.8701388888875954</v>
      </c>
      <c r="M1370" s="166">
        <f>NETWORKDAYS.INTL(DATE(YEAR(H1370),MONTH(I1370),DAY(H1370)),DATE(YEAR(I1370),MONTH(I1370),DAY(I1370)),1,LISTAFERIADOS!$B$2:$B$194)</f>
        <v>6</v>
      </c>
      <c r="N1370" s="170" t="str">
        <f>CONCATENATE(HOUR(Tabela132[[#This Row],[DATA INICIO]]),":",MINUTE(Tabela132[[#This Row],[DATA INICIO]]))</f>
        <v>16:37</v>
      </c>
      <c r="P1370"/>
    </row>
    <row r="1371" spans="1:16" ht="25.5" customHeight="1" x14ac:dyDescent="0.25">
      <c r="A1371" s="48" t="s">
        <v>6</v>
      </c>
      <c r="B1371" s="33" t="s">
        <v>852</v>
      </c>
      <c r="C1371" s="2" t="s">
        <v>270</v>
      </c>
      <c r="D1371" s="68" t="s">
        <v>1210</v>
      </c>
      <c r="E1371" s="66" t="str">
        <f>CONCATENATE(Tabela132[[#This Row],[TRAMITE_SETOR]],"_Atualiz")</f>
        <v>SC_Atualiz</v>
      </c>
      <c r="F1371" s="35" t="s">
        <v>912</v>
      </c>
      <c r="G1371" s="35"/>
      <c r="H1371" s="3">
        <v>42489.5625</v>
      </c>
      <c r="I1371" s="3">
        <v>42493.732638888891</v>
      </c>
      <c r="J1371" s="45" t="s">
        <v>829</v>
      </c>
      <c r="K1371" s="37">
        <f t="shared" si="42"/>
        <v>4.1701388888905058</v>
      </c>
      <c r="L1371" s="38">
        <f t="shared" si="43"/>
        <v>4.1701388888905058</v>
      </c>
      <c r="M1371" s="166">
        <f>NETWORKDAYS.INTL(DATE(YEAR(H1371),MONTH(I1371),DAY(H1371)),DATE(YEAR(I1371),MONTH(I1371),DAY(I1371)),1,LISTAFERIADOS!$B$2:$B$194)</f>
        <v>-17</v>
      </c>
      <c r="N1371" s="170" t="str">
        <f>CONCATENATE(HOUR(Tabela132[[#This Row],[DATA INICIO]]),":",MINUTE(Tabela132[[#This Row],[DATA INICIO]]))</f>
        <v>13:30</v>
      </c>
      <c r="P1371"/>
    </row>
    <row r="1372" spans="1:16" ht="25.5" customHeight="1" x14ac:dyDescent="0.25">
      <c r="A1372" s="48" t="s">
        <v>6</v>
      </c>
      <c r="B1372" s="33" t="s">
        <v>852</v>
      </c>
      <c r="C1372" s="2" t="s">
        <v>270</v>
      </c>
      <c r="D1372" s="68" t="s">
        <v>1268</v>
      </c>
      <c r="E1372" s="66" t="str">
        <f>CONCATENATE(Tabela132[[#This Row],[TRAMITE_SETOR]],"_Atualiz")</f>
        <v>SSG_Atualiz</v>
      </c>
      <c r="F1372" s="35" t="s">
        <v>950</v>
      </c>
      <c r="G1372" s="35"/>
      <c r="H1372" s="3">
        <v>42493.732638888891</v>
      </c>
      <c r="I1372" s="3">
        <v>42493.765972222223</v>
      </c>
      <c r="J1372" s="45" t="s">
        <v>12</v>
      </c>
      <c r="K1372" s="37">
        <f t="shared" si="42"/>
        <v>3.3333333332848269E-2</v>
      </c>
      <c r="L1372" s="38">
        <f t="shared" si="43"/>
        <v>3.3333333332848269E-2</v>
      </c>
      <c r="M1372" s="166">
        <f>NETWORKDAYS.INTL(DATE(YEAR(H1372),MONTH(I1372),DAY(H1372)),DATE(YEAR(I1372),MONTH(I1372),DAY(I1372)),1,LISTAFERIADOS!$B$2:$B$194)</f>
        <v>1</v>
      </c>
      <c r="N1372" s="170" t="str">
        <f>CONCATENATE(HOUR(Tabela132[[#This Row],[DATA INICIO]]),":",MINUTE(Tabela132[[#This Row],[DATA INICIO]]))</f>
        <v>17:35</v>
      </c>
      <c r="P1372"/>
    </row>
    <row r="1373" spans="1:16" ht="25.5" customHeight="1" x14ac:dyDescent="0.25">
      <c r="A1373" s="48" t="s">
        <v>6</v>
      </c>
      <c r="B1373" s="33" t="s">
        <v>852</v>
      </c>
      <c r="C1373" s="2" t="s">
        <v>270</v>
      </c>
      <c r="D1373" s="68" t="s">
        <v>1210</v>
      </c>
      <c r="E1373" s="66" t="str">
        <f>CONCATENATE(Tabela132[[#This Row],[TRAMITE_SETOR]],"_Atualiz")</f>
        <v>SC_Atualiz</v>
      </c>
      <c r="F1373" s="35" t="s">
        <v>912</v>
      </c>
      <c r="G1373" s="35"/>
      <c r="H1373" s="3">
        <v>42493.765972222223</v>
      </c>
      <c r="I1373" s="3">
        <v>42494.662499999999</v>
      </c>
      <c r="J1373" s="45" t="s">
        <v>830</v>
      </c>
      <c r="K1373" s="37">
        <f t="shared" si="42"/>
        <v>0.89652777777519077</v>
      </c>
      <c r="L1373" s="38">
        <f t="shared" si="43"/>
        <v>0.89652777777519077</v>
      </c>
      <c r="M1373" s="166">
        <f>NETWORKDAYS.INTL(DATE(YEAR(H1373),MONTH(I1373),DAY(H1373)),DATE(YEAR(I1373),MONTH(I1373),DAY(I1373)),1,LISTAFERIADOS!$B$2:$B$194)</f>
        <v>2</v>
      </c>
      <c r="N1373" s="170" t="str">
        <f>CONCATENATE(HOUR(Tabela132[[#This Row],[DATA INICIO]]),":",MINUTE(Tabela132[[#This Row],[DATA INICIO]]))</f>
        <v>18:23</v>
      </c>
      <c r="P1373"/>
    </row>
    <row r="1374" spans="1:16" ht="25.5" customHeight="1" x14ac:dyDescent="0.25">
      <c r="A1374" s="48" t="s">
        <v>6</v>
      </c>
      <c r="B1374" s="33" t="s">
        <v>852</v>
      </c>
      <c r="C1374" s="2" t="s">
        <v>270</v>
      </c>
      <c r="D1374" s="68" t="s">
        <v>1221</v>
      </c>
      <c r="E1374" s="66" t="str">
        <f>CONCATENATE(Tabela132[[#This Row],[TRAMITE_SETOR]],"_Atualiz")</f>
        <v>SASG_Atualiz</v>
      </c>
      <c r="F1374" s="35" t="s">
        <v>920</v>
      </c>
      <c r="G1374" s="35"/>
      <c r="H1374" s="3">
        <v>42494.662499999999</v>
      </c>
      <c r="I1374" s="3">
        <v>42494.728472222225</v>
      </c>
      <c r="J1374" s="45" t="s">
        <v>831</v>
      </c>
      <c r="K1374" s="37">
        <f t="shared" si="42"/>
        <v>6.5972222226264421E-2</v>
      </c>
      <c r="L1374" s="38">
        <f t="shared" si="43"/>
        <v>6.5972222226264421E-2</v>
      </c>
      <c r="M1374" s="166">
        <f>NETWORKDAYS.INTL(DATE(YEAR(H1374),MONTH(I1374),DAY(H1374)),DATE(YEAR(I1374),MONTH(I1374),DAY(I1374)),1,LISTAFERIADOS!$B$2:$B$194)</f>
        <v>1</v>
      </c>
      <c r="N1374" s="170" t="str">
        <f>CONCATENATE(HOUR(Tabela132[[#This Row],[DATA INICIO]]),":",MINUTE(Tabela132[[#This Row],[DATA INICIO]]))</f>
        <v>15:54</v>
      </c>
      <c r="P1374"/>
    </row>
    <row r="1375" spans="1:16" ht="25.5" customHeight="1" x14ac:dyDescent="0.25">
      <c r="A1375" s="48" t="s">
        <v>6</v>
      </c>
      <c r="B1375" s="33" t="s">
        <v>852</v>
      </c>
      <c r="C1375" s="2" t="s">
        <v>270</v>
      </c>
      <c r="D1375" s="68" t="s">
        <v>1210</v>
      </c>
      <c r="E1375" s="66" t="str">
        <f>CONCATENATE(Tabela132[[#This Row],[TRAMITE_SETOR]],"_Atualiz")</f>
        <v>SC_Atualiz</v>
      </c>
      <c r="F1375" s="35" t="s">
        <v>912</v>
      </c>
      <c r="G1375" s="35"/>
      <c r="H1375" s="3">
        <v>42494.728472222225</v>
      </c>
      <c r="I1375" s="3">
        <v>42521.677083333336</v>
      </c>
      <c r="J1375" s="45" t="s">
        <v>832</v>
      </c>
      <c r="K1375" s="37">
        <f t="shared" si="42"/>
        <v>26.948611111110949</v>
      </c>
      <c r="L1375" s="38">
        <f t="shared" si="43"/>
        <v>26.948611111110949</v>
      </c>
      <c r="M1375" s="166">
        <f>NETWORKDAYS.INTL(DATE(YEAR(H1375),MONTH(I1375),DAY(H1375)),DATE(YEAR(I1375),MONTH(I1375),DAY(I1375)),1,LISTAFERIADOS!$B$2:$B$194)</f>
        <v>18</v>
      </c>
      <c r="N1375" s="170" t="str">
        <f>CONCATENATE(HOUR(Tabela132[[#This Row],[DATA INICIO]]),":",MINUTE(Tabela132[[#This Row],[DATA INICIO]]))</f>
        <v>17:29</v>
      </c>
      <c r="P1375"/>
    </row>
    <row r="1376" spans="1:16" ht="25.5" customHeight="1" x14ac:dyDescent="0.25">
      <c r="A1376" s="48" t="s">
        <v>6</v>
      </c>
      <c r="B1376" s="33" t="s">
        <v>852</v>
      </c>
      <c r="C1376" s="2" t="s">
        <v>270</v>
      </c>
      <c r="D1376" s="68" t="s">
        <v>1209</v>
      </c>
      <c r="E1376" s="66" t="str">
        <f>CONCATENATE(Tabela132[[#This Row],[TRAMITE_SETOR]],"_Atualiz")</f>
        <v>CLC_Atualiz</v>
      </c>
      <c r="F1376" s="35" t="s">
        <v>911</v>
      </c>
      <c r="G1376" s="35"/>
      <c r="H1376" s="3">
        <v>42521.677083333336</v>
      </c>
      <c r="I1376" s="3">
        <v>42522.69027777778</v>
      </c>
      <c r="J1376" s="45" t="s">
        <v>833</v>
      </c>
      <c r="K1376" s="37">
        <f t="shared" si="42"/>
        <v>1.0131944444437977</v>
      </c>
      <c r="L1376" s="38">
        <f t="shared" si="43"/>
        <v>1.0131944444437977</v>
      </c>
      <c r="M1376" s="166">
        <f>NETWORKDAYS.INTL(DATE(YEAR(H1376),MONTH(I1376),DAY(H1376)),DATE(YEAR(I1376),MONTH(I1376),DAY(I1376)),1,LISTAFERIADOS!$B$2:$B$194)</f>
        <v>-23</v>
      </c>
      <c r="N1376" s="170" t="str">
        <f>CONCATENATE(HOUR(Tabela132[[#This Row],[DATA INICIO]]),":",MINUTE(Tabela132[[#This Row],[DATA INICIO]]))</f>
        <v>16:15</v>
      </c>
      <c r="P1376"/>
    </row>
    <row r="1377" spans="1:16" ht="25.5" customHeight="1" x14ac:dyDescent="0.25">
      <c r="A1377" s="48" t="s">
        <v>6</v>
      </c>
      <c r="B1377" s="33" t="s">
        <v>852</v>
      </c>
      <c r="C1377" s="2" t="s">
        <v>270</v>
      </c>
      <c r="D1377" s="68" t="s">
        <v>1206</v>
      </c>
      <c r="E1377" s="66" t="str">
        <f>CONCATENATE(Tabela132[[#This Row],[TRAMITE_SETOR]],"_Atualiz")</f>
        <v>SPO_Atualiz</v>
      </c>
      <c r="F1377" s="35" t="s">
        <v>908</v>
      </c>
      <c r="G1377" s="35"/>
      <c r="H1377" s="3">
        <v>42522.69027777778</v>
      </c>
      <c r="I1377" s="3">
        <v>42527.520833333336</v>
      </c>
      <c r="J1377" s="45" t="s">
        <v>18</v>
      </c>
      <c r="K1377" s="37">
        <f t="shared" si="42"/>
        <v>4.8305555555562023</v>
      </c>
      <c r="L1377" s="38">
        <f t="shared" si="43"/>
        <v>4.8305555555562023</v>
      </c>
      <c r="M1377" s="166">
        <f>NETWORKDAYS.INTL(DATE(YEAR(H1377),MONTH(I1377),DAY(H1377)),DATE(YEAR(I1377),MONTH(I1377),DAY(I1377)),1,LISTAFERIADOS!$B$2:$B$194)</f>
        <v>4</v>
      </c>
      <c r="N1377" s="170" t="str">
        <f>CONCATENATE(HOUR(Tabela132[[#This Row],[DATA INICIO]]),":",MINUTE(Tabela132[[#This Row],[DATA INICIO]]))</f>
        <v>16:34</v>
      </c>
      <c r="P1377"/>
    </row>
    <row r="1378" spans="1:16" ht="25.5" customHeight="1" x14ac:dyDescent="0.25">
      <c r="A1378" s="48" t="s">
        <v>6</v>
      </c>
      <c r="B1378" s="33" t="s">
        <v>852</v>
      </c>
      <c r="C1378" s="2" t="s">
        <v>270</v>
      </c>
      <c r="D1378" s="68" t="s">
        <v>1207</v>
      </c>
      <c r="E1378" s="66" t="str">
        <f>CONCATENATE(Tabela132[[#This Row],[TRAMITE_SETOR]],"_Atualiz")</f>
        <v>CO_Atualiz</v>
      </c>
      <c r="F1378" s="35" t="s">
        <v>909</v>
      </c>
      <c r="G1378" s="35"/>
      <c r="H1378" s="3">
        <v>42527.520833333336</v>
      </c>
      <c r="I1378" s="3">
        <v>42527.717361111114</v>
      </c>
      <c r="J1378" s="45" t="s">
        <v>382</v>
      </c>
      <c r="K1378" s="37">
        <f t="shared" si="42"/>
        <v>0.19652777777810115</v>
      </c>
      <c r="L1378" s="38">
        <f t="shared" si="43"/>
        <v>0.19652777777810115</v>
      </c>
      <c r="M1378" s="166">
        <f>NETWORKDAYS.INTL(DATE(YEAR(H1378),MONTH(I1378),DAY(H1378)),DATE(YEAR(I1378),MONTH(I1378),DAY(I1378)),1,LISTAFERIADOS!$B$2:$B$194)</f>
        <v>1</v>
      </c>
      <c r="N1378" s="170" t="str">
        <f>CONCATENATE(HOUR(Tabela132[[#This Row],[DATA INICIO]]),":",MINUTE(Tabela132[[#This Row],[DATA INICIO]]))</f>
        <v>12:30</v>
      </c>
      <c r="P1378"/>
    </row>
    <row r="1379" spans="1:16" ht="25.5" customHeight="1" x14ac:dyDescent="0.25">
      <c r="A1379" s="48" t="s">
        <v>6</v>
      </c>
      <c r="B1379" s="33" t="s">
        <v>852</v>
      </c>
      <c r="C1379" s="2" t="s">
        <v>270</v>
      </c>
      <c r="D1379" s="68" t="s">
        <v>1208</v>
      </c>
      <c r="E1379" s="66" t="str">
        <f>CONCATENATE(Tabela132[[#This Row],[TRAMITE_SETOR]],"_Atualiz")</f>
        <v>SECOFC_Atualiz</v>
      </c>
      <c r="F1379" s="35" t="s">
        <v>910</v>
      </c>
      <c r="G1379" s="35"/>
      <c r="H1379" s="3">
        <v>42527.717361111114</v>
      </c>
      <c r="I1379" s="3">
        <v>42527.847222222219</v>
      </c>
      <c r="J1379" s="45" t="s">
        <v>20</v>
      </c>
      <c r="K1379" s="37">
        <f t="shared" si="42"/>
        <v>0.12986111110512866</v>
      </c>
      <c r="L1379" s="38">
        <f t="shared" si="43"/>
        <v>0.12986111110512866</v>
      </c>
      <c r="M1379" s="166">
        <f>NETWORKDAYS.INTL(DATE(YEAR(H1379),MONTH(I1379),DAY(H1379)),DATE(YEAR(I1379),MONTH(I1379),DAY(I1379)),1,LISTAFERIADOS!$B$2:$B$194)</f>
        <v>1</v>
      </c>
      <c r="N1379" s="170" t="str">
        <f>CONCATENATE(HOUR(Tabela132[[#This Row],[DATA INICIO]]),":",MINUTE(Tabela132[[#This Row],[DATA INICIO]]))</f>
        <v>17:13</v>
      </c>
      <c r="P1379"/>
    </row>
    <row r="1380" spans="1:16" ht="25.5" customHeight="1" x14ac:dyDescent="0.25">
      <c r="A1380" s="48" t="s">
        <v>6</v>
      </c>
      <c r="B1380" s="33" t="s">
        <v>852</v>
      </c>
      <c r="C1380" s="2" t="s">
        <v>270</v>
      </c>
      <c r="D1380" s="68" t="s">
        <v>1209</v>
      </c>
      <c r="E1380" s="66" t="str">
        <f>CONCATENATE(Tabela132[[#This Row],[TRAMITE_SETOR]],"_Atualiz")</f>
        <v>CLC_Atualiz</v>
      </c>
      <c r="F1380" s="35" t="s">
        <v>911</v>
      </c>
      <c r="G1380" s="35"/>
      <c r="H1380" s="3">
        <v>42527.847222222219</v>
      </c>
      <c r="I1380" s="3">
        <v>42544.809027777781</v>
      </c>
      <c r="J1380" s="45" t="s">
        <v>423</v>
      </c>
      <c r="K1380" s="37">
        <f t="shared" si="42"/>
        <v>16.961805555562023</v>
      </c>
      <c r="L1380" s="38">
        <f t="shared" si="43"/>
        <v>16.961805555562023</v>
      </c>
      <c r="M1380" s="166">
        <f>NETWORKDAYS.INTL(DATE(YEAR(H1380),MONTH(I1380),DAY(H1380)),DATE(YEAR(I1380),MONTH(I1380),DAY(I1380)),1,LISTAFERIADOS!$B$2:$B$194)</f>
        <v>14</v>
      </c>
      <c r="N1380" s="170" t="str">
        <f>CONCATENATE(HOUR(Tabela132[[#This Row],[DATA INICIO]]),":",MINUTE(Tabela132[[#This Row],[DATA INICIO]]))</f>
        <v>20:20</v>
      </c>
      <c r="P1380"/>
    </row>
    <row r="1381" spans="1:16" ht="25.5" customHeight="1" x14ac:dyDescent="0.25">
      <c r="A1381" s="48" t="s">
        <v>6</v>
      </c>
      <c r="B1381" s="33" t="s">
        <v>852</v>
      </c>
      <c r="C1381" s="2" t="s">
        <v>270</v>
      </c>
      <c r="D1381" s="68" t="s">
        <v>1205</v>
      </c>
      <c r="E1381" s="66" t="str">
        <f>CONCATENATE(Tabela132[[#This Row],[TRAMITE_SETOR]],"_Atualiz")</f>
        <v>SECADM_Atualiz</v>
      </c>
      <c r="F1381" s="35" t="s">
        <v>907</v>
      </c>
      <c r="G1381" s="35"/>
      <c r="H1381" s="3">
        <v>42544.809027777781</v>
      </c>
      <c r="I1381" s="3">
        <v>42545.731944444444</v>
      </c>
      <c r="J1381" s="45" t="s">
        <v>834</v>
      </c>
      <c r="K1381" s="37">
        <f t="shared" si="42"/>
        <v>0.92291666666278616</v>
      </c>
      <c r="L1381" s="38">
        <f t="shared" si="43"/>
        <v>0.92291666666278616</v>
      </c>
      <c r="M1381" s="166">
        <f>NETWORKDAYS.INTL(DATE(YEAR(H1381),MONTH(I1381),DAY(H1381)),DATE(YEAR(I1381),MONTH(I1381),DAY(I1381)),1,LISTAFERIADOS!$B$2:$B$194)</f>
        <v>2</v>
      </c>
      <c r="N1381" s="170" t="str">
        <f>CONCATENATE(HOUR(Tabela132[[#This Row],[DATA INICIO]]),":",MINUTE(Tabela132[[#This Row],[DATA INICIO]]))</f>
        <v>19:25</v>
      </c>
      <c r="P1381"/>
    </row>
    <row r="1382" spans="1:16" ht="25.5" customHeight="1" x14ac:dyDescent="0.25">
      <c r="A1382" s="48" t="s">
        <v>6</v>
      </c>
      <c r="B1382" s="33" t="s">
        <v>852</v>
      </c>
      <c r="C1382" s="2" t="s">
        <v>270</v>
      </c>
      <c r="D1382" s="68" t="s">
        <v>1219</v>
      </c>
      <c r="E1382" s="66" t="str">
        <f>CONCATENATE(Tabela132[[#This Row],[TRAMITE_SETOR]],"_Atualiz")</f>
        <v>CSTA_Atualiz</v>
      </c>
      <c r="F1382" s="35" t="s">
        <v>895</v>
      </c>
      <c r="G1382" s="90" t="s">
        <v>1105</v>
      </c>
      <c r="H1382" s="3">
        <v>42545.731944444444</v>
      </c>
      <c r="I1382" s="3">
        <v>42548.669444444444</v>
      </c>
      <c r="J1382" s="45" t="s">
        <v>835</v>
      </c>
      <c r="K1382" s="37">
        <f t="shared" si="42"/>
        <v>2.9375</v>
      </c>
      <c r="L1382" s="38">
        <f t="shared" si="43"/>
        <v>2.9375</v>
      </c>
      <c r="M1382" s="166">
        <f>NETWORKDAYS.INTL(DATE(YEAR(H1382),MONTH(I1382),DAY(H1382)),DATE(YEAR(I1382),MONTH(I1382),DAY(I1382)),1,LISTAFERIADOS!$B$2:$B$194)</f>
        <v>2</v>
      </c>
      <c r="N1382" s="170" t="str">
        <f>CONCATENATE(HOUR(Tabela132[[#This Row],[DATA INICIO]]),":",MINUTE(Tabela132[[#This Row],[DATA INICIO]]))</f>
        <v>17:34</v>
      </c>
      <c r="P1382"/>
    </row>
    <row r="1383" spans="1:16" ht="25.5" customHeight="1" x14ac:dyDescent="0.25">
      <c r="A1383" s="48" t="s">
        <v>6</v>
      </c>
      <c r="B1383" s="33" t="s">
        <v>852</v>
      </c>
      <c r="C1383" s="2" t="s">
        <v>270</v>
      </c>
      <c r="D1383" s="68" t="s">
        <v>1268</v>
      </c>
      <c r="E1383" s="66" t="str">
        <f>CONCATENATE(Tabela132[[#This Row],[TRAMITE_SETOR]],"_Atualiz")</f>
        <v>SSG_Atualiz</v>
      </c>
      <c r="F1383" s="35" t="s">
        <v>950</v>
      </c>
      <c r="G1383" s="35"/>
      <c r="H1383" s="3">
        <v>42548.669444444444</v>
      </c>
      <c r="I1383" s="3">
        <v>42549.683333333334</v>
      </c>
      <c r="J1383" s="45" t="s">
        <v>93</v>
      </c>
      <c r="K1383" s="37">
        <f t="shared" si="42"/>
        <v>1.0138888888905058</v>
      </c>
      <c r="L1383" s="38">
        <f t="shared" si="43"/>
        <v>1.0138888888905058</v>
      </c>
      <c r="M1383" s="166">
        <f>NETWORKDAYS.INTL(DATE(YEAR(H1383),MONTH(I1383),DAY(H1383)),DATE(YEAR(I1383),MONTH(I1383),DAY(I1383)),1,LISTAFERIADOS!$B$2:$B$194)</f>
        <v>2</v>
      </c>
      <c r="N1383" s="170" t="str">
        <f>CONCATENATE(HOUR(Tabela132[[#This Row],[DATA INICIO]]),":",MINUTE(Tabela132[[#This Row],[DATA INICIO]]))</f>
        <v>16:4</v>
      </c>
      <c r="P1383"/>
    </row>
    <row r="1384" spans="1:16" ht="25.5" customHeight="1" x14ac:dyDescent="0.25">
      <c r="A1384" s="48" t="s">
        <v>6</v>
      </c>
      <c r="B1384" s="33" t="s">
        <v>852</v>
      </c>
      <c r="C1384" s="2" t="s">
        <v>270</v>
      </c>
      <c r="D1384" s="68" t="s">
        <v>1219</v>
      </c>
      <c r="E1384" s="66" t="str">
        <f>CONCATENATE(Tabela132[[#This Row],[TRAMITE_SETOR]],"_Atualiz")</f>
        <v>CSTA_Atualiz</v>
      </c>
      <c r="F1384" s="35" t="s">
        <v>895</v>
      </c>
      <c r="G1384" s="90" t="s">
        <v>1105</v>
      </c>
      <c r="H1384" s="3">
        <v>42549.683333333334</v>
      </c>
      <c r="I1384" s="3">
        <v>42601.622916666667</v>
      </c>
      <c r="J1384" s="45" t="s">
        <v>632</v>
      </c>
      <c r="K1384" s="37">
        <f t="shared" si="42"/>
        <v>51.939583333332848</v>
      </c>
      <c r="L1384" s="38">
        <f t="shared" si="43"/>
        <v>51.939583333332848</v>
      </c>
      <c r="M1384" s="166">
        <f>NETWORKDAYS.INTL(DATE(YEAR(H1384),MONTH(I1384),DAY(H1384)),DATE(YEAR(I1384),MONTH(I1384),DAY(I1384)),1,LISTAFERIADOS!$B$2:$B$194)</f>
        <v>-6</v>
      </c>
      <c r="N1384" s="170" t="str">
        <f>CONCATENATE(HOUR(Tabela132[[#This Row],[DATA INICIO]]),":",MINUTE(Tabela132[[#This Row],[DATA INICIO]]))</f>
        <v>16:24</v>
      </c>
      <c r="P1384"/>
    </row>
    <row r="1385" spans="1:16" ht="25.5" customHeight="1" x14ac:dyDescent="0.25">
      <c r="A1385" s="48" t="s">
        <v>6</v>
      </c>
      <c r="B1385" s="33" t="s">
        <v>852</v>
      </c>
      <c r="C1385" s="2" t="s">
        <v>270</v>
      </c>
      <c r="D1385" s="68" t="s">
        <v>1206</v>
      </c>
      <c r="E1385" s="66" t="str">
        <f>CONCATENATE(Tabela132[[#This Row],[TRAMITE_SETOR]],"_Atualiz")</f>
        <v>SPO_Atualiz</v>
      </c>
      <c r="F1385" s="35" t="s">
        <v>908</v>
      </c>
      <c r="G1385" s="35"/>
      <c r="H1385" s="3">
        <v>42601.622916666667</v>
      </c>
      <c r="I1385" s="3">
        <v>42601.650694444441</v>
      </c>
      <c r="J1385" s="45" t="s">
        <v>836</v>
      </c>
      <c r="K1385" s="37">
        <f t="shared" si="42"/>
        <v>2.7777777773735579E-2</v>
      </c>
      <c r="L1385" s="38">
        <f t="shared" si="43"/>
        <v>2.7777777773735579E-2</v>
      </c>
      <c r="M1385" s="166">
        <f>NETWORKDAYS.INTL(DATE(YEAR(H1385),MONTH(I1385),DAY(H1385)),DATE(YEAR(I1385),MONTH(I1385),DAY(I1385)),1,LISTAFERIADOS!$B$2:$B$194)</f>
        <v>1</v>
      </c>
      <c r="N1385" s="170" t="str">
        <f>CONCATENATE(HOUR(Tabela132[[#This Row],[DATA INICIO]]),":",MINUTE(Tabela132[[#This Row],[DATA INICIO]]))</f>
        <v>14:57</v>
      </c>
      <c r="P1385"/>
    </row>
    <row r="1386" spans="1:16" ht="25.5" customHeight="1" x14ac:dyDescent="0.25">
      <c r="A1386" s="48" t="s">
        <v>6</v>
      </c>
      <c r="B1386" s="33" t="s">
        <v>852</v>
      </c>
      <c r="C1386" s="2" t="s">
        <v>270</v>
      </c>
      <c r="D1386" s="68" t="s">
        <v>1207</v>
      </c>
      <c r="E1386" s="66" t="str">
        <f>CONCATENATE(Tabela132[[#This Row],[TRAMITE_SETOR]],"_Atualiz")</f>
        <v>CO_Atualiz</v>
      </c>
      <c r="F1386" s="35" t="s">
        <v>909</v>
      </c>
      <c r="G1386" s="35"/>
      <c r="H1386" s="3">
        <v>42601.650694444441</v>
      </c>
      <c r="I1386" s="3">
        <v>42601.772222222222</v>
      </c>
      <c r="J1386" s="45" t="s">
        <v>344</v>
      </c>
      <c r="K1386" s="37">
        <f t="shared" si="42"/>
        <v>0.12152777778101154</v>
      </c>
      <c r="L1386" s="38">
        <f t="shared" si="43"/>
        <v>0.12152777778101154</v>
      </c>
      <c r="M1386" s="166">
        <f>NETWORKDAYS.INTL(DATE(YEAR(H1386),MONTH(I1386),DAY(H1386)),DATE(YEAR(I1386),MONTH(I1386),DAY(I1386)),1,LISTAFERIADOS!$B$2:$B$194)</f>
        <v>1</v>
      </c>
      <c r="N1386" s="170" t="str">
        <f>CONCATENATE(HOUR(Tabela132[[#This Row],[DATA INICIO]]),":",MINUTE(Tabela132[[#This Row],[DATA INICIO]]))</f>
        <v>15:37</v>
      </c>
      <c r="P1386"/>
    </row>
    <row r="1387" spans="1:16" ht="25.5" customHeight="1" x14ac:dyDescent="0.25">
      <c r="A1387" s="48" t="s">
        <v>6</v>
      </c>
      <c r="B1387" s="33" t="s">
        <v>852</v>
      </c>
      <c r="C1387" s="2" t="s">
        <v>270</v>
      </c>
      <c r="D1387" s="68" t="s">
        <v>1219</v>
      </c>
      <c r="E1387" s="66" t="str">
        <f>CONCATENATE(Tabela132[[#This Row],[TRAMITE_SETOR]],"_Atualiz")</f>
        <v>CSTA_Atualiz</v>
      </c>
      <c r="F1387" s="35" t="s">
        <v>895</v>
      </c>
      <c r="G1387" s="90" t="s">
        <v>1105</v>
      </c>
      <c r="H1387" s="3">
        <v>42601.772222222222</v>
      </c>
      <c r="I1387" s="3">
        <v>42622.741666666669</v>
      </c>
      <c r="J1387" s="45" t="s">
        <v>837</v>
      </c>
      <c r="K1387" s="37">
        <f t="shared" si="42"/>
        <v>20.969444444446708</v>
      </c>
      <c r="L1387" s="38">
        <f t="shared" si="43"/>
        <v>20.969444444446708</v>
      </c>
      <c r="M1387" s="166">
        <f>NETWORKDAYS.INTL(DATE(YEAR(H1387),MONTH(I1387),DAY(H1387)),DATE(YEAR(I1387),MONTH(I1387),DAY(I1387)),1,LISTAFERIADOS!$B$2:$B$194)</f>
        <v>-7</v>
      </c>
      <c r="N1387" s="170" t="str">
        <f>CONCATENATE(HOUR(Tabela132[[#This Row],[DATA INICIO]]),":",MINUTE(Tabela132[[#This Row],[DATA INICIO]]))</f>
        <v>18:32</v>
      </c>
      <c r="P1387"/>
    </row>
    <row r="1388" spans="1:16" ht="25.5" customHeight="1" x14ac:dyDescent="0.25">
      <c r="A1388" s="6" t="s">
        <v>278</v>
      </c>
      <c r="B1388" s="33" t="s">
        <v>852</v>
      </c>
      <c r="C1388" s="2" t="s">
        <v>270</v>
      </c>
      <c r="D1388" s="68" t="s">
        <v>1220</v>
      </c>
      <c r="E1388" s="66" t="str">
        <f>CONCATENATE(Tabela132[[#This Row],[TRAMITE_SETOR]],"_Atualiz")</f>
        <v>SECGS_Atualiz</v>
      </c>
      <c r="F1388" s="35" t="s">
        <v>885</v>
      </c>
      <c r="G1388" s="90" t="s">
        <v>1105</v>
      </c>
      <c r="H1388" s="3">
        <v>42622.741666666669</v>
      </c>
      <c r="I1388" s="3">
        <v>42625.663194444445</v>
      </c>
      <c r="J1388" s="45" t="s">
        <v>12</v>
      </c>
      <c r="K1388" s="37">
        <f t="shared" si="42"/>
        <v>2.921527777776646</v>
      </c>
      <c r="L1388" s="38">
        <f t="shared" si="43"/>
        <v>2.921527777776646</v>
      </c>
      <c r="M1388" s="166">
        <f>NETWORKDAYS.INTL(DATE(YEAR(H1388),MONTH(I1388),DAY(H1388)),DATE(YEAR(I1388),MONTH(I1388),DAY(I1388)),1,LISTAFERIADOS!$B$2:$B$194)</f>
        <v>2</v>
      </c>
      <c r="N1388" s="170" t="str">
        <f>CONCATENATE(HOUR(Tabela132[[#This Row],[DATA INICIO]]),":",MINUTE(Tabela132[[#This Row],[DATA INICIO]]))</f>
        <v>17:48</v>
      </c>
      <c r="P1388"/>
    </row>
    <row r="1389" spans="1:16" ht="25.5" customHeight="1" x14ac:dyDescent="0.25">
      <c r="A1389" s="48" t="s">
        <v>6</v>
      </c>
      <c r="B1389" s="33" t="s">
        <v>852</v>
      </c>
      <c r="C1389" s="2" t="s">
        <v>270</v>
      </c>
      <c r="D1389" s="68" t="s">
        <v>1219</v>
      </c>
      <c r="E1389" s="66" t="str">
        <f>CONCATENATE(Tabela132[[#This Row],[TRAMITE_SETOR]],"_Atualiz")</f>
        <v>CSTA_Atualiz</v>
      </c>
      <c r="F1389" s="35" t="s">
        <v>895</v>
      </c>
      <c r="G1389" s="90" t="s">
        <v>1105</v>
      </c>
      <c r="H1389" s="3">
        <v>42625.663194444445</v>
      </c>
      <c r="I1389" s="3">
        <v>42632.644444444442</v>
      </c>
      <c r="J1389" s="45" t="s">
        <v>838</v>
      </c>
      <c r="K1389" s="37">
        <f t="shared" si="42"/>
        <v>6.9812499999970896</v>
      </c>
      <c r="L1389" s="38">
        <f t="shared" si="43"/>
        <v>6.9812499999970896</v>
      </c>
      <c r="M1389" s="166">
        <f>NETWORKDAYS.INTL(DATE(YEAR(H1389),MONTH(I1389),DAY(H1389)),DATE(YEAR(I1389),MONTH(I1389),DAY(I1389)),1,LISTAFERIADOS!$B$2:$B$194)</f>
        <v>6</v>
      </c>
      <c r="N1389" s="170" t="str">
        <f>CONCATENATE(HOUR(Tabela132[[#This Row],[DATA INICIO]]),":",MINUTE(Tabela132[[#This Row],[DATA INICIO]]))</f>
        <v>15:55</v>
      </c>
      <c r="P1389"/>
    </row>
    <row r="1390" spans="1:16" ht="25.5" customHeight="1" x14ac:dyDescent="0.25">
      <c r="A1390" s="6" t="s">
        <v>278</v>
      </c>
      <c r="B1390" s="33" t="s">
        <v>852</v>
      </c>
      <c r="C1390" s="2" t="s">
        <v>270</v>
      </c>
      <c r="D1390" s="68" t="s">
        <v>1220</v>
      </c>
      <c r="E1390" s="66" t="str">
        <f>CONCATENATE(Tabela132[[#This Row],[TRAMITE_SETOR]],"_Atualiz")</f>
        <v>SECGS_Atualiz</v>
      </c>
      <c r="F1390" s="35" t="s">
        <v>885</v>
      </c>
      <c r="G1390" s="90" t="s">
        <v>1105</v>
      </c>
      <c r="H1390" s="3">
        <v>42632.644444444442</v>
      </c>
      <c r="I1390" s="3">
        <v>42632.686805555553</v>
      </c>
      <c r="J1390" s="45" t="s">
        <v>839</v>
      </c>
      <c r="K1390" s="37">
        <f t="shared" si="42"/>
        <v>4.2361111110949423E-2</v>
      </c>
      <c r="L1390" s="38">
        <f t="shared" si="43"/>
        <v>4.2361111110949423E-2</v>
      </c>
      <c r="M1390" s="166">
        <f>NETWORKDAYS.INTL(DATE(YEAR(H1390),MONTH(I1390),DAY(H1390)),DATE(YEAR(I1390),MONTH(I1390),DAY(I1390)),1,LISTAFERIADOS!$B$2:$B$194)</f>
        <v>1</v>
      </c>
      <c r="N1390" s="170" t="str">
        <f>CONCATENATE(HOUR(Tabela132[[#This Row],[DATA INICIO]]),":",MINUTE(Tabela132[[#This Row],[DATA INICIO]]))</f>
        <v>15:28</v>
      </c>
      <c r="P1390"/>
    </row>
    <row r="1391" spans="1:16" ht="25.5" customHeight="1" x14ac:dyDescent="0.25">
      <c r="A1391" s="48" t="s">
        <v>6</v>
      </c>
      <c r="B1391" s="33" t="s">
        <v>852</v>
      </c>
      <c r="C1391" s="2" t="s">
        <v>270</v>
      </c>
      <c r="D1391" s="68" t="s">
        <v>1209</v>
      </c>
      <c r="E1391" s="66" t="str">
        <f>CONCATENATE(Tabela132[[#This Row],[TRAMITE_SETOR]],"_Atualiz")</f>
        <v>CLC_Atualiz</v>
      </c>
      <c r="F1391" s="35" t="s">
        <v>911</v>
      </c>
      <c r="G1391" s="35"/>
      <c r="H1391" s="3">
        <v>42632.686805555553</v>
      </c>
      <c r="I1391" s="3">
        <v>42635.751388888886</v>
      </c>
      <c r="J1391" s="45" t="s">
        <v>840</v>
      </c>
      <c r="K1391" s="37">
        <f t="shared" si="42"/>
        <v>3.0645833333328483</v>
      </c>
      <c r="L1391" s="38">
        <f t="shared" si="43"/>
        <v>3.0645833333328483</v>
      </c>
      <c r="M1391" s="166">
        <f>NETWORKDAYS.INTL(DATE(YEAR(H1391),MONTH(I1391),DAY(H1391)),DATE(YEAR(I1391),MONTH(I1391),DAY(I1391)),1,LISTAFERIADOS!$B$2:$B$194)</f>
        <v>4</v>
      </c>
      <c r="N1391" s="170" t="str">
        <f>CONCATENATE(HOUR(Tabela132[[#This Row],[DATA INICIO]]),":",MINUTE(Tabela132[[#This Row],[DATA INICIO]]))</f>
        <v>16:29</v>
      </c>
      <c r="P1391"/>
    </row>
    <row r="1392" spans="1:16" ht="25.5" customHeight="1" x14ac:dyDescent="0.25">
      <c r="A1392" s="48" t="s">
        <v>6</v>
      </c>
      <c r="B1392" s="33" t="s">
        <v>852</v>
      </c>
      <c r="C1392" s="2" t="s">
        <v>270</v>
      </c>
      <c r="D1392" s="68" t="s">
        <v>1219</v>
      </c>
      <c r="E1392" s="66" t="str">
        <f>CONCATENATE(Tabela132[[#This Row],[TRAMITE_SETOR]],"_Atualiz")</f>
        <v>CSTA_Atualiz</v>
      </c>
      <c r="F1392" s="35" t="s">
        <v>895</v>
      </c>
      <c r="G1392" s="90" t="s">
        <v>1105</v>
      </c>
      <c r="H1392" s="3">
        <v>42635.751388888886</v>
      </c>
      <c r="I1392" s="3">
        <v>42638.630555555559</v>
      </c>
      <c r="J1392" s="45" t="s">
        <v>841</v>
      </c>
      <c r="K1392" s="37">
        <f t="shared" si="42"/>
        <v>2.8791666666729725</v>
      </c>
      <c r="L1392" s="38">
        <f t="shared" si="43"/>
        <v>2.8791666666729725</v>
      </c>
      <c r="M1392" s="166">
        <f>NETWORKDAYS.INTL(DATE(YEAR(H1392),MONTH(I1392),DAY(H1392)),DATE(YEAR(I1392),MONTH(I1392),DAY(I1392)),1,LISTAFERIADOS!$B$2:$B$194)</f>
        <v>2</v>
      </c>
      <c r="N1392" s="170" t="str">
        <f>CONCATENATE(HOUR(Tabela132[[#This Row],[DATA INICIO]]),":",MINUTE(Tabela132[[#This Row],[DATA INICIO]]))</f>
        <v>18:2</v>
      </c>
      <c r="P1392"/>
    </row>
    <row r="1393" spans="1:16" ht="25.5" customHeight="1" x14ac:dyDescent="0.25">
      <c r="A1393" s="6" t="s">
        <v>278</v>
      </c>
      <c r="B1393" s="33" t="s">
        <v>852</v>
      </c>
      <c r="C1393" s="2" t="s">
        <v>270</v>
      </c>
      <c r="D1393" s="68" t="s">
        <v>1220</v>
      </c>
      <c r="E1393" s="66" t="str">
        <f>CONCATENATE(Tabela132[[#This Row],[TRAMITE_SETOR]],"_Atualiz")</f>
        <v>SECGS_Atualiz</v>
      </c>
      <c r="F1393" s="35" t="s">
        <v>885</v>
      </c>
      <c r="G1393" s="90" t="s">
        <v>1105</v>
      </c>
      <c r="H1393" s="3">
        <v>42638.630555555559</v>
      </c>
      <c r="I1393" s="3">
        <v>42639.508333333331</v>
      </c>
      <c r="J1393" s="45" t="s">
        <v>70</v>
      </c>
      <c r="K1393" s="37">
        <f t="shared" si="42"/>
        <v>0.87777777777228039</v>
      </c>
      <c r="L1393" s="38">
        <f t="shared" si="43"/>
        <v>0.87777777777228039</v>
      </c>
      <c r="M1393" s="166">
        <f>NETWORKDAYS.INTL(DATE(YEAR(H1393),MONTH(I1393),DAY(H1393)),DATE(YEAR(I1393),MONTH(I1393),DAY(I1393)),1,LISTAFERIADOS!$B$2:$B$194)</f>
        <v>1</v>
      </c>
      <c r="N1393" s="170" t="str">
        <f>CONCATENATE(HOUR(Tabela132[[#This Row],[DATA INICIO]]),":",MINUTE(Tabela132[[#This Row],[DATA INICIO]]))</f>
        <v>15:8</v>
      </c>
      <c r="P1393"/>
    </row>
    <row r="1394" spans="1:16" ht="25.5" customHeight="1" x14ac:dyDescent="0.25">
      <c r="A1394" s="48" t="s">
        <v>6</v>
      </c>
      <c r="B1394" s="33" t="s">
        <v>852</v>
      </c>
      <c r="C1394" s="2" t="s">
        <v>270</v>
      </c>
      <c r="D1394" s="68" t="s">
        <v>1219</v>
      </c>
      <c r="E1394" s="66" t="str">
        <f>CONCATENATE(Tabela132[[#This Row],[TRAMITE_SETOR]],"_Atualiz")</f>
        <v>CSTA_Atualiz</v>
      </c>
      <c r="F1394" s="35" t="s">
        <v>895</v>
      </c>
      <c r="G1394" s="90" t="s">
        <v>1105</v>
      </c>
      <c r="H1394" s="3">
        <v>42639.508333333331</v>
      </c>
      <c r="I1394" s="3">
        <v>42639.520833333336</v>
      </c>
      <c r="J1394" s="45" t="s">
        <v>842</v>
      </c>
      <c r="K1394" s="37">
        <f t="shared" si="42"/>
        <v>1.2500000004365575E-2</v>
      </c>
      <c r="L1394" s="38">
        <f t="shared" si="43"/>
        <v>1.2500000004365575E-2</v>
      </c>
      <c r="M1394" s="166">
        <f>NETWORKDAYS.INTL(DATE(YEAR(H1394),MONTH(I1394),DAY(H1394)),DATE(YEAR(I1394),MONTH(I1394),DAY(I1394)),1,LISTAFERIADOS!$B$2:$B$194)</f>
        <v>1</v>
      </c>
      <c r="N1394" s="170" t="str">
        <f>CONCATENATE(HOUR(Tabela132[[#This Row],[DATA INICIO]]),":",MINUTE(Tabela132[[#This Row],[DATA INICIO]]))</f>
        <v>12:12</v>
      </c>
      <c r="P1394"/>
    </row>
    <row r="1395" spans="1:16" ht="25.5" customHeight="1" x14ac:dyDescent="0.25">
      <c r="A1395" s="6" t="s">
        <v>278</v>
      </c>
      <c r="B1395" s="33" t="s">
        <v>852</v>
      </c>
      <c r="C1395" s="2" t="s">
        <v>270</v>
      </c>
      <c r="D1395" s="68" t="s">
        <v>1220</v>
      </c>
      <c r="E1395" s="66" t="str">
        <f>CONCATENATE(Tabela132[[#This Row],[TRAMITE_SETOR]],"_Atualiz")</f>
        <v>SECGS_Atualiz</v>
      </c>
      <c r="F1395" s="35" t="s">
        <v>885</v>
      </c>
      <c r="G1395" s="90" t="s">
        <v>1105</v>
      </c>
      <c r="H1395" s="3">
        <v>42639.520833333336</v>
      </c>
      <c r="I1395" s="3">
        <v>42639.568749999999</v>
      </c>
      <c r="J1395" s="45" t="s">
        <v>843</v>
      </c>
      <c r="K1395" s="37">
        <f t="shared" si="42"/>
        <v>4.7916666662786156E-2</v>
      </c>
      <c r="L1395" s="38">
        <f t="shared" si="43"/>
        <v>4.7916666662786156E-2</v>
      </c>
      <c r="M1395" s="166">
        <f>NETWORKDAYS.INTL(DATE(YEAR(H1395),MONTH(I1395),DAY(H1395)),DATE(YEAR(I1395),MONTH(I1395),DAY(I1395)),1,LISTAFERIADOS!$B$2:$B$194)</f>
        <v>1</v>
      </c>
      <c r="N1395" s="170" t="str">
        <f>CONCATENATE(HOUR(Tabela132[[#This Row],[DATA INICIO]]),":",MINUTE(Tabela132[[#This Row],[DATA INICIO]]))</f>
        <v>12:30</v>
      </c>
      <c r="P1395"/>
    </row>
    <row r="1396" spans="1:16" ht="25.5" customHeight="1" x14ac:dyDescent="0.25">
      <c r="A1396" s="48" t="s">
        <v>6</v>
      </c>
      <c r="B1396" s="33" t="s">
        <v>852</v>
      </c>
      <c r="C1396" s="2" t="s">
        <v>270</v>
      </c>
      <c r="D1396" s="68" t="s">
        <v>1219</v>
      </c>
      <c r="E1396" s="66" t="str">
        <f>CONCATENATE(Tabela132[[#This Row],[TRAMITE_SETOR]],"_Atualiz")</f>
        <v>CSTA_Atualiz</v>
      </c>
      <c r="F1396" s="35" t="s">
        <v>895</v>
      </c>
      <c r="G1396" s="90" t="s">
        <v>1105</v>
      </c>
      <c r="H1396" s="3">
        <v>42639.568749999999</v>
      </c>
      <c r="I1396" s="3">
        <v>42639.613194444442</v>
      </c>
      <c r="J1396" s="45" t="s">
        <v>157</v>
      </c>
      <c r="K1396" s="37">
        <f t="shared" si="42"/>
        <v>4.4444444443797693E-2</v>
      </c>
      <c r="L1396" s="38">
        <f t="shared" si="43"/>
        <v>4.4444444443797693E-2</v>
      </c>
      <c r="M1396" s="166">
        <f>NETWORKDAYS.INTL(DATE(YEAR(H1396),MONTH(I1396),DAY(H1396)),DATE(YEAR(I1396),MONTH(I1396),DAY(I1396)),1,LISTAFERIADOS!$B$2:$B$194)</f>
        <v>1</v>
      </c>
      <c r="N1396" s="170" t="str">
        <f>CONCATENATE(HOUR(Tabela132[[#This Row],[DATA INICIO]]),":",MINUTE(Tabela132[[#This Row],[DATA INICIO]]))</f>
        <v>13:39</v>
      </c>
      <c r="P1396"/>
    </row>
    <row r="1397" spans="1:16" ht="25.5" customHeight="1" x14ac:dyDescent="0.25">
      <c r="A1397" s="6" t="s">
        <v>278</v>
      </c>
      <c r="B1397" s="33" t="s">
        <v>852</v>
      </c>
      <c r="C1397" s="2" t="s">
        <v>270</v>
      </c>
      <c r="D1397" s="68" t="s">
        <v>1220</v>
      </c>
      <c r="E1397" s="66" t="str">
        <f>CONCATENATE(Tabela132[[#This Row],[TRAMITE_SETOR]],"_Atualiz")</f>
        <v>SECGS_Atualiz</v>
      </c>
      <c r="F1397" s="35" t="s">
        <v>885</v>
      </c>
      <c r="G1397" s="90" t="s">
        <v>1105</v>
      </c>
      <c r="H1397" s="3">
        <v>42639.613194444442</v>
      </c>
      <c r="I1397" s="3">
        <v>42639.75277777778</v>
      </c>
      <c r="J1397" s="45" t="s">
        <v>12</v>
      </c>
      <c r="K1397" s="37">
        <f t="shared" si="42"/>
        <v>0.13958333333721384</v>
      </c>
      <c r="L1397" s="38">
        <f t="shared" si="43"/>
        <v>0.13958333333721384</v>
      </c>
      <c r="M1397" s="166">
        <f>NETWORKDAYS.INTL(DATE(YEAR(H1397),MONTH(I1397),DAY(H1397)),DATE(YEAR(I1397),MONTH(I1397),DAY(I1397)),1,LISTAFERIADOS!$B$2:$B$194)</f>
        <v>1</v>
      </c>
      <c r="N1397" s="170" t="str">
        <f>CONCATENATE(HOUR(Tabela132[[#This Row],[DATA INICIO]]),":",MINUTE(Tabela132[[#This Row],[DATA INICIO]]))</f>
        <v>14:43</v>
      </c>
      <c r="P1397"/>
    </row>
    <row r="1398" spans="1:16" ht="25.5" customHeight="1" x14ac:dyDescent="0.25">
      <c r="A1398" s="48" t="s">
        <v>6</v>
      </c>
      <c r="B1398" s="33" t="s">
        <v>852</v>
      </c>
      <c r="C1398" s="2" t="s">
        <v>270</v>
      </c>
      <c r="D1398" s="68" t="s">
        <v>1209</v>
      </c>
      <c r="E1398" s="66" t="str">
        <f>CONCATENATE(Tabela132[[#This Row],[TRAMITE_SETOR]],"_Atualiz")</f>
        <v>CLC_Atualiz</v>
      </c>
      <c r="F1398" s="35" t="s">
        <v>911</v>
      </c>
      <c r="G1398" s="35"/>
      <c r="H1398" s="3">
        <v>42639.75277777778</v>
      </c>
      <c r="I1398" s="3">
        <v>42641.777777777781</v>
      </c>
      <c r="J1398" s="45" t="s">
        <v>844</v>
      </c>
      <c r="K1398" s="37">
        <f t="shared" si="42"/>
        <v>2.0250000000014552</v>
      </c>
      <c r="L1398" s="38">
        <f t="shared" si="43"/>
        <v>2.0250000000014552</v>
      </c>
      <c r="M1398" s="166">
        <f>NETWORKDAYS.INTL(DATE(YEAR(H1398),MONTH(I1398),DAY(H1398)),DATE(YEAR(I1398),MONTH(I1398),DAY(I1398)),1,LISTAFERIADOS!$B$2:$B$194)</f>
        <v>3</v>
      </c>
      <c r="N1398" s="170" t="str">
        <f>CONCATENATE(HOUR(Tabela132[[#This Row],[DATA INICIO]]),":",MINUTE(Tabela132[[#This Row],[DATA INICIO]]))</f>
        <v>18:4</v>
      </c>
      <c r="P1398"/>
    </row>
    <row r="1399" spans="1:16" ht="25.5" customHeight="1" x14ac:dyDescent="0.25">
      <c r="A1399" s="48" t="s">
        <v>6</v>
      </c>
      <c r="B1399" s="33" t="s">
        <v>852</v>
      </c>
      <c r="C1399" s="2" t="s">
        <v>270</v>
      </c>
      <c r="D1399" s="68" t="s">
        <v>1221</v>
      </c>
      <c r="E1399" s="66" t="str">
        <f>CONCATENATE(Tabela132[[#This Row],[TRAMITE_SETOR]],"_Atualiz")</f>
        <v>SASG_Atualiz</v>
      </c>
      <c r="F1399" s="35" t="s">
        <v>920</v>
      </c>
      <c r="G1399" s="35"/>
      <c r="H1399" s="3">
        <v>42641.777777777781</v>
      </c>
      <c r="I1399" s="3">
        <v>42642.643750000003</v>
      </c>
      <c r="J1399" s="45" t="s">
        <v>845</v>
      </c>
      <c r="K1399" s="37">
        <f t="shared" si="42"/>
        <v>0.86597222222189885</v>
      </c>
      <c r="L1399" s="38">
        <f t="shared" si="43"/>
        <v>0.86597222222189885</v>
      </c>
      <c r="M1399" s="166">
        <f>NETWORKDAYS.INTL(DATE(YEAR(H1399),MONTH(I1399),DAY(H1399)),DATE(YEAR(I1399),MONTH(I1399),DAY(I1399)),1,LISTAFERIADOS!$B$2:$B$194)</f>
        <v>2</v>
      </c>
      <c r="N1399" s="170" t="str">
        <f>CONCATENATE(HOUR(Tabela132[[#This Row],[DATA INICIO]]),":",MINUTE(Tabela132[[#This Row],[DATA INICIO]]))</f>
        <v>18:40</v>
      </c>
      <c r="P1399"/>
    </row>
    <row r="1400" spans="1:16" ht="25.5" customHeight="1" x14ac:dyDescent="0.25">
      <c r="A1400" s="48" t="s">
        <v>6</v>
      </c>
      <c r="B1400" s="33" t="s">
        <v>852</v>
      </c>
      <c r="C1400" s="2" t="s">
        <v>270</v>
      </c>
      <c r="D1400" s="68" t="s">
        <v>1219</v>
      </c>
      <c r="E1400" s="66" t="str">
        <f>CONCATENATE(Tabela132[[#This Row],[TRAMITE_SETOR]],"_Atualiz")</f>
        <v>CSTA_Atualiz</v>
      </c>
      <c r="F1400" s="35" t="s">
        <v>895</v>
      </c>
      <c r="G1400" s="90" t="s">
        <v>1105</v>
      </c>
      <c r="H1400" s="3">
        <v>42642.643750000003</v>
      </c>
      <c r="I1400" s="3">
        <v>42648.654861111114</v>
      </c>
      <c r="J1400" s="45" t="s">
        <v>846</v>
      </c>
      <c r="K1400" s="37">
        <f t="shared" si="42"/>
        <v>6.0111111111109494</v>
      </c>
      <c r="L1400" s="38">
        <f t="shared" si="43"/>
        <v>6.0111111111109494</v>
      </c>
      <c r="M1400" s="166">
        <f>NETWORKDAYS.INTL(DATE(YEAR(H1400),MONTH(I1400),DAY(H1400)),DATE(YEAR(I1400),MONTH(I1400),DAY(I1400)),1,LISTAFERIADOS!$B$2:$B$194)</f>
        <v>-17</v>
      </c>
      <c r="N1400" s="170" t="str">
        <f>CONCATENATE(HOUR(Tabela132[[#This Row],[DATA INICIO]]),":",MINUTE(Tabela132[[#This Row],[DATA INICIO]]))</f>
        <v>15:27</v>
      </c>
      <c r="P1400"/>
    </row>
    <row r="1401" spans="1:16" ht="25.5" customHeight="1" x14ac:dyDescent="0.25">
      <c r="A1401" s="6" t="s">
        <v>278</v>
      </c>
      <c r="B1401" s="33" t="s">
        <v>852</v>
      </c>
      <c r="C1401" s="2" t="s">
        <v>270</v>
      </c>
      <c r="D1401" s="68" t="s">
        <v>1220</v>
      </c>
      <c r="E1401" s="66" t="str">
        <f>CONCATENATE(Tabela132[[#This Row],[TRAMITE_SETOR]],"_Atualiz")</f>
        <v>SECGS_Atualiz</v>
      </c>
      <c r="F1401" s="35" t="s">
        <v>885</v>
      </c>
      <c r="G1401" s="90" t="s">
        <v>1105</v>
      </c>
      <c r="H1401" s="3">
        <v>42648.654861111114</v>
      </c>
      <c r="I1401" s="3">
        <v>42649.517361111109</v>
      </c>
      <c r="J1401" s="45" t="s">
        <v>12</v>
      </c>
      <c r="K1401" s="37">
        <f t="shared" si="42"/>
        <v>0.86249999999563443</v>
      </c>
      <c r="L1401" s="38">
        <f t="shared" si="43"/>
        <v>0.86249999999563443</v>
      </c>
      <c r="M1401" s="166">
        <f>NETWORKDAYS.INTL(DATE(YEAR(H1401),MONTH(I1401),DAY(H1401)),DATE(YEAR(I1401),MONTH(I1401),DAY(I1401)),1,LISTAFERIADOS!$B$2:$B$194)</f>
        <v>2</v>
      </c>
      <c r="N1401" s="170" t="str">
        <f>CONCATENATE(HOUR(Tabela132[[#This Row],[DATA INICIO]]),":",MINUTE(Tabela132[[#This Row],[DATA INICIO]]))</f>
        <v>15:43</v>
      </c>
      <c r="P1401"/>
    </row>
    <row r="1402" spans="1:16" ht="25.5" customHeight="1" x14ac:dyDescent="0.25">
      <c r="A1402" s="48" t="s">
        <v>6</v>
      </c>
      <c r="B1402" s="33" t="s">
        <v>852</v>
      </c>
      <c r="C1402" s="2" t="s">
        <v>270</v>
      </c>
      <c r="D1402" s="68" t="s">
        <v>1221</v>
      </c>
      <c r="E1402" s="66" t="str">
        <f>CONCATENATE(Tabela132[[#This Row],[TRAMITE_SETOR]],"_Atualiz")</f>
        <v>SASG_Atualiz</v>
      </c>
      <c r="F1402" s="35" t="s">
        <v>920</v>
      </c>
      <c r="G1402" s="35"/>
      <c r="H1402" s="3">
        <v>42649.517361111109</v>
      </c>
      <c r="I1402" s="3">
        <v>42661.788888888892</v>
      </c>
      <c r="J1402" s="45" t="s">
        <v>847</v>
      </c>
      <c r="K1402" s="37">
        <f t="shared" si="42"/>
        <v>12.271527777782467</v>
      </c>
      <c r="L1402" s="38">
        <f t="shared" si="43"/>
        <v>12.271527777782467</v>
      </c>
      <c r="M1402" s="166">
        <f>NETWORKDAYS.INTL(DATE(YEAR(H1402),MONTH(I1402),DAY(H1402)),DATE(YEAR(I1402),MONTH(I1402),DAY(I1402)),1,LISTAFERIADOS!$B$2:$B$194)</f>
        <v>8</v>
      </c>
      <c r="N1402" s="170" t="str">
        <f>CONCATENATE(HOUR(Tabela132[[#This Row],[DATA INICIO]]),":",MINUTE(Tabela132[[#This Row],[DATA INICIO]]))</f>
        <v>12:25</v>
      </c>
      <c r="P1402"/>
    </row>
    <row r="1403" spans="1:16" ht="25.5" customHeight="1" x14ac:dyDescent="0.25">
      <c r="A1403" s="48" t="s">
        <v>6</v>
      </c>
      <c r="B1403" s="33" t="s">
        <v>852</v>
      </c>
      <c r="C1403" s="2" t="s">
        <v>270</v>
      </c>
      <c r="D1403" s="68" t="s">
        <v>1209</v>
      </c>
      <c r="E1403" s="66" t="str">
        <f>CONCATENATE(Tabela132[[#This Row],[TRAMITE_SETOR]],"_Atualiz")</f>
        <v>CLC_Atualiz</v>
      </c>
      <c r="F1403" s="35" t="s">
        <v>911</v>
      </c>
      <c r="G1403" s="35"/>
      <c r="H1403" s="3">
        <v>42661.788888888892</v>
      </c>
      <c r="I1403" s="3">
        <v>42683.629861111112</v>
      </c>
      <c r="J1403" s="45" t="s">
        <v>848</v>
      </c>
      <c r="K1403" s="37">
        <f t="shared" si="42"/>
        <v>21.840972222220444</v>
      </c>
      <c r="L1403" s="38">
        <f t="shared" si="43"/>
        <v>21.840972222220444</v>
      </c>
      <c r="M1403" s="166">
        <f>NETWORKDAYS.INTL(DATE(YEAR(H1403),MONTH(I1403),DAY(H1403)),DATE(YEAR(I1403),MONTH(I1403),DAY(I1403)),1,LISTAFERIADOS!$B$2:$B$194)</f>
        <v>-6</v>
      </c>
      <c r="N1403" s="170" t="str">
        <f>CONCATENATE(HOUR(Tabela132[[#This Row],[DATA INICIO]]),":",MINUTE(Tabela132[[#This Row],[DATA INICIO]]))</f>
        <v>18:56</v>
      </c>
      <c r="P1403"/>
    </row>
    <row r="1404" spans="1:16" ht="25.5" customHeight="1" x14ac:dyDescent="0.25">
      <c r="A1404" s="48" t="s">
        <v>6</v>
      </c>
      <c r="B1404" s="33" t="s">
        <v>852</v>
      </c>
      <c r="C1404" s="2" t="s">
        <v>270</v>
      </c>
      <c r="D1404" s="68" t="s">
        <v>1219</v>
      </c>
      <c r="E1404" s="66" t="str">
        <f>CONCATENATE(Tabela132[[#This Row],[TRAMITE_SETOR]],"_Atualiz")</f>
        <v>CSTA_Atualiz</v>
      </c>
      <c r="F1404" s="35" t="s">
        <v>895</v>
      </c>
      <c r="G1404" s="90" t="s">
        <v>1105</v>
      </c>
      <c r="H1404" s="3">
        <v>42683.629861111112</v>
      </c>
      <c r="I1404" s="3">
        <v>42683.707638888889</v>
      </c>
      <c r="J1404" s="45" t="s">
        <v>849</v>
      </c>
      <c r="K1404" s="37">
        <f t="shared" si="42"/>
        <v>7.7777777776645962E-2</v>
      </c>
      <c r="L1404" s="38">
        <f t="shared" si="43"/>
        <v>7.7777777776645962E-2</v>
      </c>
      <c r="M1404" s="166">
        <f>NETWORKDAYS.INTL(DATE(YEAR(H1404),MONTH(I1404),DAY(H1404)),DATE(YEAR(I1404),MONTH(I1404),DAY(I1404)),1,LISTAFERIADOS!$B$2:$B$194)</f>
        <v>1</v>
      </c>
      <c r="N1404" s="170" t="str">
        <f>CONCATENATE(HOUR(Tabela132[[#This Row],[DATA INICIO]]),":",MINUTE(Tabela132[[#This Row],[DATA INICIO]]))</f>
        <v>15:7</v>
      </c>
      <c r="P1404"/>
    </row>
    <row r="1405" spans="1:16" ht="25.5" customHeight="1" x14ac:dyDescent="0.25">
      <c r="A1405" s="6" t="s">
        <v>278</v>
      </c>
      <c r="B1405" s="33" t="s">
        <v>852</v>
      </c>
      <c r="C1405" s="2" t="s">
        <v>270</v>
      </c>
      <c r="D1405" s="68" t="s">
        <v>1220</v>
      </c>
      <c r="E1405" s="66" t="str">
        <f>CONCATENATE(Tabela132[[#This Row],[TRAMITE_SETOR]],"_Atualiz")</f>
        <v>SECGS_Atualiz</v>
      </c>
      <c r="F1405" s="35" t="s">
        <v>885</v>
      </c>
      <c r="G1405" s="90" t="s">
        <v>1105</v>
      </c>
      <c r="H1405" s="3">
        <v>42683.707638888889</v>
      </c>
      <c r="I1405" s="3">
        <v>42683.718055555553</v>
      </c>
      <c r="J1405" s="45" t="s">
        <v>12</v>
      </c>
      <c r="K1405" s="37">
        <f t="shared" si="42"/>
        <v>1.0416666664241347E-2</v>
      </c>
      <c r="L1405" s="38">
        <f t="shared" si="43"/>
        <v>1.0416666664241347E-2</v>
      </c>
      <c r="M1405" s="166">
        <f>NETWORKDAYS.INTL(DATE(YEAR(H1405),MONTH(I1405),DAY(H1405)),DATE(YEAR(I1405),MONTH(I1405),DAY(I1405)),1,LISTAFERIADOS!$B$2:$B$194)</f>
        <v>1</v>
      </c>
      <c r="N1405" s="170" t="str">
        <f>CONCATENATE(HOUR(Tabela132[[#This Row],[DATA INICIO]]),":",MINUTE(Tabela132[[#This Row],[DATA INICIO]]))</f>
        <v>16:59</v>
      </c>
      <c r="P1405"/>
    </row>
    <row r="1406" spans="1:16" ht="25.5" customHeight="1" x14ac:dyDescent="0.25">
      <c r="A1406" s="48" t="s">
        <v>6</v>
      </c>
      <c r="B1406" s="33" t="s">
        <v>852</v>
      </c>
      <c r="C1406" s="2" t="s">
        <v>270</v>
      </c>
      <c r="D1406" s="68" t="s">
        <v>1222</v>
      </c>
      <c r="E1406" s="66" t="str">
        <f>CONCATENATE(Tabela132[[#This Row],[TRAMITE_SETOR]],"_Atualiz")</f>
        <v>SECGA_Atualiz</v>
      </c>
      <c r="F1406" s="35" t="s">
        <v>853</v>
      </c>
      <c r="G1406" s="35"/>
      <c r="H1406" s="3">
        <v>42683.718055555553</v>
      </c>
      <c r="I1406" s="3">
        <v>42683.851388888892</v>
      </c>
      <c r="J1406" s="45" t="s">
        <v>850</v>
      </c>
      <c r="K1406" s="37">
        <f t="shared" si="42"/>
        <v>0.13333333333866904</v>
      </c>
      <c r="L1406" s="38">
        <f t="shared" si="43"/>
        <v>0.13333333333866904</v>
      </c>
      <c r="M1406" s="166">
        <f>NETWORKDAYS.INTL(DATE(YEAR(H1406),MONTH(I1406),DAY(H1406)),DATE(YEAR(I1406),MONTH(I1406),DAY(I1406)),1,LISTAFERIADOS!$B$2:$B$194)</f>
        <v>1</v>
      </c>
      <c r="N1406" s="170" t="str">
        <f>CONCATENATE(HOUR(Tabela132[[#This Row],[DATA INICIO]]),":",MINUTE(Tabela132[[#This Row],[DATA INICIO]]))</f>
        <v>17:14</v>
      </c>
      <c r="P1406"/>
    </row>
    <row r="1407" spans="1:16" ht="25.5" customHeight="1" x14ac:dyDescent="0.25">
      <c r="A1407" s="49" t="s">
        <v>6</v>
      </c>
      <c r="B1407" s="50" t="s">
        <v>852</v>
      </c>
      <c r="C1407" s="7" t="s">
        <v>270</v>
      </c>
      <c r="D1407" s="68" t="s">
        <v>1209</v>
      </c>
      <c r="E1407" s="66" t="str">
        <f>CONCATENATE(Tabela132[[#This Row],[TRAMITE_SETOR]],"_Atualiz")</f>
        <v>CLC_Atualiz</v>
      </c>
      <c r="F1407" s="35" t="s">
        <v>911</v>
      </c>
      <c r="G1407" s="35"/>
      <c r="H1407" s="51">
        <v>42683.851388888892</v>
      </c>
      <c r="I1407" s="7" t="s">
        <v>7</v>
      </c>
      <c r="J1407" s="52" t="s">
        <v>851</v>
      </c>
      <c r="K1407" s="19">
        <f t="shared" si="42"/>
        <v>0</v>
      </c>
      <c r="L1407" s="38">
        <f t="shared" si="43"/>
        <v>0</v>
      </c>
      <c r="M1407" s="166" t="e">
        <f>NETWORKDAYS.INTL(DATE(YEAR(H1407),MONTH(I1407),DAY(H1407)),DATE(YEAR(I1407),MONTH(I1407),DAY(I1407)),1,LISTAFERIADOS!$B$2:$B$194)</f>
        <v>#VALUE!</v>
      </c>
      <c r="N1407" s="170" t="str">
        <f>CONCATENATE(HOUR(Tabela132[[#This Row],[DATA INICIO]]),":",MINUTE(Tabela132[[#This Row],[DATA INICIO]]))</f>
        <v>20:26</v>
      </c>
      <c r="P1407"/>
    </row>
    <row r="1408" spans="1:16" ht="25.5" customHeight="1" x14ac:dyDescent="0.25">
      <c r="A1408" s="21" t="s">
        <v>278</v>
      </c>
      <c r="B1408" s="53" t="s">
        <v>883</v>
      </c>
      <c r="C1408" s="17" t="s">
        <v>270</v>
      </c>
      <c r="D1408" s="114" t="s">
        <v>1231</v>
      </c>
      <c r="E1408" s="66" t="str">
        <f>CONCATENATE(Tabela132[[#This Row],[TRAMITE_SETOR]],"_Atualiz")</f>
        <v>SMIC_Atualiz</v>
      </c>
      <c r="F1408" s="35" t="s">
        <v>891</v>
      </c>
      <c r="G1408" s="90" t="s">
        <v>1105</v>
      </c>
      <c r="H1408" s="54">
        <v>42376.779166666667</v>
      </c>
      <c r="I1408" s="54">
        <v>42439.779166666667</v>
      </c>
      <c r="J1408" s="55" t="s">
        <v>7</v>
      </c>
      <c r="K1408" s="19">
        <f t="shared" si="42"/>
        <v>63</v>
      </c>
      <c r="L1408" s="38">
        <f t="shared" si="43"/>
        <v>63</v>
      </c>
      <c r="M1408" s="166">
        <f>NETWORKDAYS.INTL(DATE(YEAR(H1408),MONTH(I1408),DAY(H1408)),DATE(YEAR(I1408),MONTH(I1408),DAY(I1408)),1,LISTAFERIADOS!$B$2:$B$194)</f>
        <v>4</v>
      </c>
      <c r="N1408" s="170" t="str">
        <f>CONCATENATE(HOUR(Tabela132[[#This Row],[DATA INICIO]]),":",MINUTE(Tabela132[[#This Row],[DATA INICIO]]))</f>
        <v>18:42</v>
      </c>
      <c r="P1408"/>
    </row>
    <row r="1409" spans="1:16" ht="25.5" customHeight="1" x14ac:dyDescent="0.25">
      <c r="A1409" s="21" t="s">
        <v>278</v>
      </c>
      <c r="B1409" s="53" t="s">
        <v>883</v>
      </c>
      <c r="C1409" s="17" t="s">
        <v>270</v>
      </c>
      <c r="D1409" s="114" t="s">
        <v>1226</v>
      </c>
      <c r="E1409" s="66" t="str">
        <f>CONCATENATE(Tabela132[[#This Row],[TRAMITE_SETOR]],"_Atualiz")</f>
        <v>CIP_Atualiz</v>
      </c>
      <c r="F1409" s="35" t="s">
        <v>884</v>
      </c>
      <c r="G1409" s="90" t="s">
        <v>1105</v>
      </c>
      <c r="H1409" s="54">
        <v>42439.779166666667</v>
      </c>
      <c r="I1409" s="54">
        <v>42446.602083333331</v>
      </c>
      <c r="J1409" s="55" t="s">
        <v>857</v>
      </c>
      <c r="K1409" s="19">
        <f t="shared" si="42"/>
        <v>6.8229166666642413</v>
      </c>
      <c r="L1409" s="38">
        <f t="shared" si="43"/>
        <v>6.8229166666642413</v>
      </c>
      <c r="M1409" s="166">
        <f>NETWORKDAYS.INTL(DATE(YEAR(H1409),MONTH(I1409),DAY(H1409)),DATE(YEAR(I1409),MONTH(I1409),DAY(I1409)),1,LISTAFERIADOS!$B$2:$B$194)</f>
        <v>6</v>
      </c>
      <c r="N1409" s="170" t="str">
        <f>CONCATENATE(HOUR(Tabela132[[#This Row],[DATA INICIO]]),":",MINUTE(Tabela132[[#This Row],[DATA INICIO]]))</f>
        <v>18:42</v>
      </c>
      <c r="P1409"/>
    </row>
    <row r="1410" spans="1:16" ht="25.5" customHeight="1" x14ac:dyDescent="0.25">
      <c r="A1410" s="21" t="s">
        <v>278</v>
      </c>
      <c r="B1410" s="53" t="s">
        <v>883</v>
      </c>
      <c r="C1410" s="17" t="s">
        <v>270</v>
      </c>
      <c r="D1410" s="114" t="s">
        <v>1231</v>
      </c>
      <c r="E1410" s="66" t="str">
        <f>CONCATENATE(Tabela132[[#This Row],[TRAMITE_SETOR]],"_Atualiz")</f>
        <v>SMIC_Atualiz</v>
      </c>
      <c r="F1410" s="35" t="s">
        <v>891</v>
      </c>
      <c r="G1410" s="90" t="s">
        <v>1105</v>
      </c>
      <c r="H1410" s="54">
        <v>42446.602083333331</v>
      </c>
      <c r="I1410" s="54">
        <v>42450.728472222225</v>
      </c>
      <c r="J1410" s="55" t="s">
        <v>859</v>
      </c>
      <c r="K1410" s="19">
        <f t="shared" si="42"/>
        <v>4.1263888888934162</v>
      </c>
      <c r="L1410" s="38">
        <f t="shared" si="43"/>
        <v>4.1263888888934162</v>
      </c>
      <c r="M1410" s="166">
        <f>NETWORKDAYS.INTL(DATE(YEAR(H1410),MONTH(I1410),DAY(H1410)),DATE(YEAR(I1410),MONTH(I1410),DAY(I1410)),1,LISTAFERIADOS!$B$2:$B$194)</f>
        <v>3</v>
      </c>
      <c r="N1410" s="170" t="str">
        <f>CONCATENATE(HOUR(Tabela132[[#This Row],[DATA INICIO]]),":",MINUTE(Tabela132[[#This Row],[DATA INICIO]]))</f>
        <v>14:27</v>
      </c>
      <c r="P1410"/>
    </row>
    <row r="1411" spans="1:16" ht="25.5" customHeight="1" x14ac:dyDescent="0.25">
      <c r="A1411" s="21" t="s">
        <v>278</v>
      </c>
      <c r="B1411" s="53" t="s">
        <v>883</v>
      </c>
      <c r="C1411" s="17" t="s">
        <v>270</v>
      </c>
      <c r="D1411" s="114" t="s">
        <v>1226</v>
      </c>
      <c r="E1411" s="66" t="str">
        <f>CONCATENATE(Tabela132[[#This Row],[TRAMITE_SETOR]],"_Atualiz")</f>
        <v>CIP_Atualiz</v>
      </c>
      <c r="F1411" s="35" t="s">
        <v>884</v>
      </c>
      <c r="G1411" s="90" t="s">
        <v>1105</v>
      </c>
      <c r="H1411" s="54">
        <v>42450.728472222225</v>
      </c>
      <c r="I1411" s="54">
        <v>42457.51458333333</v>
      </c>
      <c r="J1411" s="55" t="s">
        <v>860</v>
      </c>
      <c r="K1411" s="19">
        <f t="shared" ref="K1411:K1456" si="44">IF(OR(H1411="-",I1411="-"),0,I1411-H1411)</f>
        <v>6.7861111111051287</v>
      </c>
      <c r="L1411" s="38">
        <f t="shared" ref="L1411:L1474" si="45">K1411</f>
        <v>6.7861111111051287</v>
      </c>
      <c r="M1411" s="166">
        <f>NETWORKDAYS.INTL(DATE(YEAR(H1411),MONTH(I1411),DAY(H1411)),DATE(YEAR(I1411),MONTH(I1411),DAY(I1411)),1,LISTAFERIADOS!$B$2:$B$194)</f>
        <v>3</v>
      </c>
      <c r="N1411" s="170" t="str">
        <f>CONCATENATE(HOUR(Tabela132[[#This Row],[DATA INICIO]]),":",MINUTE(Tabela132[[#This Row],[DATA INICIO]]))</f>
        <v>17:29</v>
      </c>
      <c r="P1411"/>
    </row>
    <row r="1412" spans="1:16" ht="25.5" customHeight="1" x14ac:dyDescent="0.25">
      <c r="A1412" s="21" t="s">
        <v>278</v>
      </c>
      <c r="B1412" s="53" t="s">
        <v>883</v>
      </c>
      <c r="C1412" s="17" t="s">
        <v>270</v>
      </c>
      <c r="D1412" s="114" t="s">
        <v>1231</v>
      </c>
      <c r="E1412" s="66" t="str">
        <f>CONCATENATE(Tabela132[[#This Row],[TRAMITE_SETOR]],"_Atualiz")</f>
        <v>SMIC_Atualiz</v>
      </c>
      <c r="F1412" s="35" t="s">
        <v>891</v>
      </c>
      <c r="G1412" s="90" t="s">
        <v>1105</v>
      </c>
      <c r="H1412" s="54">
        <v>42457.51458333333</v>
      </c>
      <c r="I1412" s="54">
        <v>42460.782638888886</v>
      </c>
      <c r="J1412" s="55" t="s">
        <v>862</v>
      </c>
      <c r="K1412" s="19">
        <f t="shared" si="44"/>
        <v>3.2680555555562023</v>
      </c>
      <c r="L1412" s="38">
        <f t="shared" si="45"/>
        <v>3.2680555555562023</v>
      </c>
      <c r="M1412" s="166">
        <f>NETWORKDAYS.INTL(DATE(YEAR(H1412),MONTH(I1412),DAY(H1412)),DATE(YEAR(I1412),MONTH(I1412),DAY(I1412)),1,LISTAFERIADOS!$B$2:$B$194)</f>
        <v>4</v>
      </c>
      <c r="N1412" s="170" t="str">
        <f>CONCATENATE(HOUR(Tabela132[[#This Row],[DATA INICIO]]),":",MINUTE(Tabela132[[#This Row],[DATA INICIO]]))</f>
        <v>12:21</v>
      </c>
      <c r="P1412"/>
    </row>
    <row r="1413" spans="1:16" ht="25.5" customHeight="1" x14ac:dyDescent="0.25">
      <c r="A1413" s="21" t="s">
        <v>278</v>
      </c>
      <c r="B1413" s="53" t="s">
        <v>883</v>
      </c>
      <c r="C1413" s="17" t="s">
        <v>270</v>
      </c>
      <c r="D1413" s="114" t="s">
        <v>1226</v>
      </c>
      <c r="E1413" s="66" t="str">
        <f>CONCATENATE(Tabela132[[#This Row],[TRAMITE_SETOR]],"_Atualiz")</f>
        <v>CIP_Atualiz</v>
      </c>
      <c r="F1413" s="35" t="s">
        <v>884</v>
      </c>
      <c r="G1413" s="90" t="s">
        <v>1105</v>
      </c>
      <c r="H1413" s="54">
        <v>42460.782638888886</v>
      </c>
      <c r="I1413" s="54">
        <v>42461.533333333333</v>
      </c>
      <c r="J1413" s="55" t="s">
        <v>408</v>
      </c>
      <c r="K1413" s="19">
        <f t="shared" si="44"/>
        <v>0.75069444444670808</v>
      </c>
      <c r="L1413" s="38">
        <f t="shared" si="45"/>
        <v>0.75069444444670808</v>
      </c>
      <c r="M1413" s="166">
        <f>NETWORKDAYS.INTL(DATE(YEAR(H1413),MONTH(I1413),DAY(H1413)),DATE(YEAR(I1413),MONTH(I1413),DAY(I1413)),1,LISTAFERIADOS!$B$2:$B$194)</f>
        <v>-20</v>
      </c>
      <c r="N1413" s="170" t="str">
        <f>CONCATENATE(HOUR(Tabela132[[#This Row],[DATA INICIO]]),":",MINUTE(Tabela132[[#This Row],[DATA INICIO]]))</f>
        <v>18:47</v>
      </c>
      <c r="P1413"/>
    </row>
    <row r="1414" spans="1:16" ht="25.5" customHeight="1" x14ac:dyDescent="0.25">
      <c r="A1414" s="21" t="s">
        <v>278</v>
      </c>
      <c r="B1414" s="53" t="s">
        <v>883</v>
      </c>
      <c r="C1414" s="17" t="s">
        <v>270</v>
      </c>
      <c r="D1414" s="114" t="s">
        <v>1205</v>
      </c>
      <c r="E1414" s="66" t="str">
        <f>CONCATENATE(Tabela132[[#This Row],[TRAMITE_SETOR]],"_Atualiz")</f>
        <v>SECADM_Atualiz</v>
      </c>
      <c r="F1414" s="35" t="s">
        <v>907</v>
      </c>
      <c r="G1414" s="35"/>
      <c r="H1414" s="54">
        <v>42461.533333333333</v>
      </c>
      <c r="I1414" s="54">
        <v>42461.650694444441</v>
      </c>
      <c r="J1414" s="55" t="s">
        <v>863</v>
      </c>
      <c r="K1414" s="19">
        <f t="shared" si="44"/>
        <v>0.11736111110803904</v>
      </c>
      <c r="L1414" s="38">
        <f t="shared" si="45"/>
        <v>0.11736111110803904</v>
      </c>
      <c r="M1414" s="166">
        <f>NETWORKDAYS.INTL(DATE(YEAR(H1414),MONTH(I1414),DAY(H1414)),DATE(YEAR(I1414),MONTH(I1414),DAY(I1414)),1,LISTAFERIADOS!$B$2:$B$194)</f>
        <v>1</v>
      </c>
      <c r="N1414" s="170" t="str">
        <f>CONCATENATE(HOUR(Tabela132[[#This Row],[DATA INICIO]]),":",MINUTE(Tabela132[[#This Row],[DATA INICIO]]))</f>
        <v>12:48</v>
      </c>
      <c r="P1414"/>
    </row>
    <row r="1415" spans="1:16" ht="25.5" customHeight="1" x14ac:dyDescent="0.25">
      <c r="A1415" s="21" t="s">
        <v>278</v>
      </c>
      <c r="B1415" s="53" t="s">
        <v>883</v>
      </c>
      <c r="C1415" s="17" t="s">
        <v>270</v>
      </c>
      <c r="D1415" s="114" t="s">
        <v>1209</v>
      </c>
      <c r="E1415" s="66" t="str">
        <f>CONCATENATE(Tabela132[[#This Row],[TRAMITE_SETOR]],"_Atualiz")</f>
        <v>CLC_Atualiz</v>
      </c>
      <c r="F1415" s="35" t="s">
        <v>911</v>
      </c>
      <c r="G1415" s="35"/>
      <c r="H1415" s="54">
        <v>42461.650694444441</v>
      </c>
      <c r="I1415" s="54">
        <v>42461.75</v>
      </c>
      <c r="J1415" s="55" t="s">
        <v>864</v>
      </c>
      <c r="K1415" s="19">
        <f t="shared" si="44"/>
        <v>9.930555555911269E-2</v>
      </c>
      <c r="L1415" s="38">
        <f t="shared" si="45"/>
        <v>9.930555555911269E-2</v>
      </c>
      <c r="M1415" s="166">
        <f>NETWORKDAYS.INTL(DATE(YEAR(H1415),MONTH(I1415),DAY(H1415)),DATE(YEAR(I1415),MONTH(I1415),DAY(I1415)),1,LISTAFERIADOS!$B$2:$B$194)</f>
        <v>1</v>
      </c>
      <c r="N1415" s="170" t="str">
        <f>CONCATENATE(HOUR(Tabela132[[#This Row],[DATA INICIO]]),":",MINUTE(Tabela132[[#This Row],[DATA INICIO]]))</f>
        <v>15:37</v>
      </c>
      <c r="P1415"/>
    </row>
    <row r="1416" spans="1:16" ht="25.5" customHeight="1" x14ac:dyDescent="0.25">
      <c r="A1416" s="21" t="s">
        <v>278</v>
      </c>
      <c r="B1416" s="53" t="s">
        <v>883</v>
      </c>
      <c r="C1416" s="17" t="s">
        <v>270</v>
      </c>
      <c r="D1416" s="114" t="s">
        <v>1210</v>
      </c>
      <c r="E1416" s="66" t="str">
        <f>CONCATENATE(Tabela132[[#This Row],[TRAMITE_SETOR]],"_Atualiz")</f>
        <v>SC_Atualiz</v>
      </c>
      <c r="F1416" s="35" t="s">
        <v>912</v>
      </c>
      <c r="G1416" s="35"/>
      <c r="H1416" s="54">
        <v>42461.75</v>
      </c>
      <c r="I1416" s="54">
        <v>42534.772222222222</v>
      </c>
      <c r="J1416" s="55" t="s">
        <v>163</v>
      </c>
      <c r="K1416" s="19">
        <f t="shared" si="44"/>
        <v>73.022222222221899</v>
      </c>
      <c r="L1416" s="38">
        <f t="shared" si="45"/>
        <v>73.022222222221899</v>
      </c>
      <c r="M1416" s="166">
        <f>NETWORKDAYS.INTL(DATE(YEAR(H1416),MONTH(I1416),DAY(H1416)),DATE(YEAR(I1416),MONTH(I1416),DAY(I1416)),1,LISTAFERIADOS!$B$2:$B$194)</f>
        <v>9</v>
      </c>
      <c r="N1416" s="170" t="str">
        <f>CONCATENATE(HOUR(Tabela132[[#This Row],[DATA INICIO]]),":",MINUTE(Tabela132[[#This Row],[DATA INICIO]]))</f>
        <v>18:0</v>
      </c>
      <c r="P1416"/>
    </row>
    <row r="1417" spans="1:16" ht="25.5" customHeight="1" x14ac:dyDescent="0.25">
      <c r="A1417" s="21" t="s">
        <v>278</v>
      </c>
      <c r="B1417" s="53" t="s">
        <v>883</v>
      </c>
      <c r="C1417" s="17" t="s">
        <v>270</v>
      </c>
      <c r="D1417" s="114" t="s">
        <v>1209</v>
      </c>
      <c r="E1417" s="66" t="str">
        <f>CONCATENATE(Tabela132[[#This Row],[TRAMITE_SETOR]],"_Atualiz")</f>
        <v>CLC_Atualiz</v>
      </c>
      <c r="F1417" s="35" t="s">
        <v>911</v>
      </c>
      <c r="G1417" s="35"/>
      <c r="H1417" s="54">
        <v>42534.772222222222</v>
      </c>
      <c r="I1417" s="54">
        <v>42535.770138888889</v>
      </c>
      <c r="J1417" s="55" t="s">
        <v>106</v>
      </c>
      <c r="K1417" s="19">
        <f t="shared" si="44"/>
        <v>0.99791666666715173</v>
      </c>
      <c r="L1417" s="38">
        <f t="shared" si="45"/>
        <v>0.99791666666715173</v>
      </c>
      <c r="M1417" s="166">
        <f>NETWORKDAYS.INTL(DATE(YEAR(H1417),MONTH(I1417),DAY(H1417)),DATE(YEAR(I1417),MONTH(I1417),DAY(I1417)),1,LISTAFERIADOS!$B$2:$B$194)</f>
        <v>2</v>
      </c>
      <c r="N1417" s="170" t="str">
        <f>CONCATENATE(HOUR(Tabela132[[#This Row],[DATA INICIO]]),":",MINUTE(Tabela132[[#This Row],[DATA INICIO]]))</f>
        <v>18:32</v>
      </c>
      <c r="P1417"/>
    </row>
    <row r="1418" spans="1:16" ht="25.5" customHeight="1" x14ac:dyDescent="0.25">
      <c r="A1418" s="21" t="s">
        <v>278</v>
      </c>
      <c r="B1418" s="53" t="s">
        <v>883</v>
      </c>
      <c r="C1418" s="17" t="s">
        <v>270</v>
      </c>
      <c r="D1418" s="114" t="s">
        <v>1206</v>
      </c>
      <c r="E1418" s="66" t="str">
        <f>CONCATENATE(Tabela132[[#This Row],[TRAMITE_SETOR]],"_Atualiz")</f>
        <v>SPO_Atualiz</v>
      </c>
      <c r="F1418" s="35" t="s">
        <v>908</v>
      </c>
      <c r="G1418" s="35"/>
      <c r="H1418" s="54">
        <v>42535.770138888889</v>
      </c>
      <c r="I1418" s="54">
        <v>42556.624305555553</v>
      </c>
      <c r="J1418" s="55" t="s">
        <v>284</v>
      </c>
      <c r="K1418" s="19">
        <f t="shared" si="44"/>
        <v>20.854166666664241</v>
      </c>
      <c r="L1418" s="38">
        <f t="shared" si="45"/>
        <v>20.854166666664241</v>
      </c>
      <c r="M1418" s="166">
        <f>NETWORKDAYS.INTL(DATE(YEAR(H1418),MONTH(I1418),DAY(H1418)),DATE(YEAR(I1418),MONTH(I1418),DAY(I1418)),1,LISTAFERIADOS!$B$2:$B$194)</f>
        <v>-8</v>
      </c>
      <c r="N1418" s="170" t="str">
        <f>CONCATENATE(HOUR(Tabela132[[#This Row],[DATA INICIO]]),":",MINUTE(Tabela132[[#This Row],[DATA INICIO]]))</f>
        <v>18:29</v>
      </c>
      <c r="P1418"/>
    </row>
    <row r="1419" spans="1:16" ht="25.5" customHeight="1" x14ac:dyDescent="0.25">
      <c r="A1419" s="21" t="s">
        <v>278</v>
      </c>
      <c r="B1419" s="53" t="s">
        <v>883</v>
      </c>
      <c r="C1419" s="17" t="s">
        <v>270</v>
      </c>
      <c r="D1419" s="114" t="s">
        <v>1205</v>
      </c>
      <c r="E1419" s="66" t="str">
        <f>CONCATENATE(Tabela132[[#This Row],[TRAMITE_SETOR]],"_Atualiz")</f>
        <v>SECADM_Atualiz</v>
      </c>
      <c r="F1419" s="35" t="s">
        <v>907</v>
      </c>
      <c r="G1419" s="35"/>
      <c r="H1419" s="54">
        <v>42556.624305555553</v>
      </c>
      <c r="I1419" s="54">
        <v>42556.710416666669</v>
      </c>
      <c r="J1419" s="55" t="s">
        <v>865</v>
      </c>
      <c r="K1419" s="19">
        <f t="shared" si="44"/>
        <v>8.6111111115314998E-2</v>
      </c>
      <c r="L1419" s="38">
        <f t="shared" si="45"/>
        <v>8.6111111115314998E-2</v>
      </c>
      <c r="M1419" s="166">
        <f>NETWORKDAYS.INTL(DATE(YEAR(H1419),MONTH(I1419),DAY(H1419)),DATE(YEAR(I1419),MONTH(I1419),DAY(I1419)),1,LISTAFERIADOS!$B$2:$B$194)</f>
        <v>1</v>
      </c>
      <c r="N1419" s="170" t="str">
        <f>CONCATENATE(HOUR(Tabela132[[#This Row],[DATA INICIO]]),":",MINUTE(Tabela132[[#This Row],[DATA INICIO]]))</f>
        <v>14:59</v>
      </c>
      <c r="P1419"/>
    </row>
    <row r="1420" spans="1:16" ht="25.5" customHeight="1" x14ac:dyDescent="0.25">
      <c r="A1420" s="21" t="s">
        <v>278</v>
      </c>
      <c r="B1420" s="53" t="s">
        <v>883</v>
      </c>
      <c r="C1420" s="17" t="s">
        <v>270</v>
      </c>
      <c r="D1420" s="114" t="s">
        <v>1209</v>
      </c>
      <c r="E1420" s="66" t="str">
        <f>CONCATENATE(Tabela132[[#This Row],[TRAMITE_SETOR]],"_Atualiz")</f>
        <v>CLC_Atualiz</v>
      </c>
      <c r="F1420" s="35" t="s">
        <v>911</v>
      </c>
      <c r="G1420" s="35"/>
      <c r="H1420" s="54">
        <v>42556.710416666669</v>
      </c>
      <c r="I1420" s="54">
        <v>42556.782638888886</v>
      </c>
      <c r="J1420" s="55" t="s">
        <v>866</v>
      </c>
      <c r="K1420" s="19">
        <f t="shared" si="44"/>
        <v>7.2222222217533272E-2</v>
      </c>
      <c r="L1420" s="38">
        <f t="shared" si="45"/>
        <v>7.2222222217533272E-2</v>
      </c>
      <c r="M1420" s="166">
        <f>NETWORKDAYS.INTL(DATE(YEAR(H1420),MONTH(I1420),DAY(H1420)),DATE(YEAR(I1420),MONTH(I1420),DAY(I1420)),1,LISTAFERIADOS!$B$2:$B$194)</f>
        <v>1</v>
      </c>
      <c r="N1420" s="170" t="str">
        <f>CONCATENATE(HOUR(Tabela132[[#This Row],[DATA INICIO]]),":",MINUTE(Tabela132[[#This Row],[DATA INICIO]]))</f>
        <v>17:3</v>
      </c>
      <c r="P1420"/>
    </row>
    <row r="1421" spans="1:16" ht="25.5" customHeight="1" x14ac:dyDescent="0.25">
      <c r="A1421" s="21" t="s">
        <v>278</v>
      </c>
      <c r="B1421" s="53" t="s">
        <v>883</v>
      </c>
      <c r="C1421" s="17" t="s">
        <v>270</v>
      </c>
      <c r="D1421" s="114" t="s">
        <v>1210</v>
      </c>
      <c r="E1421" s="66" t="str">
        <f>CONCATENATE(Tabela132[[#This Row],[TRAMITE_SETOR]],"_Atualiz")</f>
        <v>SC_Atualiz</v>
      </c>
      <c r="F1421" s="35" t="s">
        <v>912</v>
      </c>
      <c r="G1421" s="35"/>
      <c r="H1421" s="54">
        <v>42556.782638888886</v>
      </c>
      <c r="I1421" s="54">
        <v>42565.574999999997</v>
      </c>
      <c r="J1421" s="55" t="s">
        <v>166</v>
      </c>
      <c r="K1421" s="19">
        <f t="shared" si="44"/>
        <v>8.7923611111109494</v>
      </c>
      <c r="L1421" s="38">
        <f t="shared" si="45"/>
        <v>8.7923611111109494</v>
      </c>
      <c r="M1421" s="166">
        <f>NETWORKDAYS.INTL(DATE(YEAR(H1421),MONTH(I1421),DAY(H1421)),DATE(YEAR(I1421),MONTH(I1421),DAY(I1421)),1,LISTAFERIADOS!$B$2:$B$194)</f>
        <v>8</v>
      </c>
      <c r="N1421" s="170" t="str">
        <f>CONCATENATE(HOUR(Tabela132[[#This Row],[DATA INICIO]]),":",MINUTE(Tabela132[[#This Row],[DATA INICIO]]))</f>
        <v>18:47</v>
      </c>
      <c r="P1421"/>
    </row>
    <row r="1422" spans="1:16" ht="25.5" customHeight="1" x14ac:dyDescent="0.25">
      <c r="A1422" s="21" t="s">
        <v>278</v>
      </c>
      <c r="B1422" s="53" t="s">
        <v>883</v>
      </c>
      <c r="C1422" s="17" t="s">
        <v>270</v>
      </c>
      <c r="D1422" s="114" t="s">
        <v>1209</v>
      </c>
      <c r="E1422" s="66" t="str">
        <f>CONCATENATE(Tabela132[[#This Row],[TRAMITE_SETOR]],"_Atualiz")</f>
        <v>CLC_Atualiz</v>
      </c>
      <c r="F1422" s="35" t="s">
        <v>911</v>
      </c>
      <c r="G1422" s="35"/>
      <c r="H1422" s="54">
        <v>42565.574999999997</v>
      </c>
      <c r="I1422" s="54">
        <v>42565.59652777778</v>
      </c>
      <c r="J1422" s="55" t="s">
        <v>867</v>
      </c>
      <c r="K1422" s="19">
        <f t="shared" si="44"/>
        <v>2.1527777782466728E-2</v>
      </c>
      <c r="L1422" s="38">
        <f t="shared" si="45"/>
        <v>2.1527777782466728E-2</v>
      </c>
      <c r="M1422" s="166">
        <f>NETWORKDAYS.INTL(DATE(YEAR(H1422),MONTH(I1422),DAY(H1422)),DATE(YEAR(I1422),MONTH(I1422),DAY(I1422)),1,LISTAFERIADOS!$B$2:$B$194)</f>
        <v>1</v>
      </c>
      <c r="N1422" s="170" t="str">
        <f>CONCATENATE(HOUR(Tabela132[[#This Row],[DATA INICIO]]),":",MINUTE(Tabela132[[#This Row],[DATA INICIO]]))</f>
        <v>13:48</v>
      </c>
      <c r="P1422"/>
    </row>
    <row r="1423" spans="1:16" ht="25.5" customHeight="1" x14ac:dyDescent="0.25">
      <c r="A1423" s="21" t="s">
        <v>278</v>
      </c>
      <c r="B1423" s="53" t="s">
        <v>883</v>
      </c>
      <c r="C1423" s="17" t="s">
        <v>270</v>
      </c>
      <c r="D1423" s="114" t="s">
        <v>1205</v>
      </c>
      <c r="E1423" s="66" t="str">
        <f>CONCATENATE(Tabela132[[#This Row],[TRAMITE_SETOR]],"_Atualiz")</f>
        <v>SECADM_Atualiz</v>
      </c>
      <c r="F1423" s="35" t="s">
        <v>907</v>
      </c>
      <c r="G1423" s="35"/>
      <c r="H1423" s="54">
        <v>42565.59652777778</v>
      </c>
      <c r="I1423" s="54">
        <v>42565.704861111109</v>
      </c>
      <c r="J1423" s="55" t="s">
        <v>868</v>
      </c>
      <c r="K1423" s="19">
        <f t="shared" si="44"/>
        <v>0.10833333332993789</v>
      </c>
      <c r="L1423" s="38">
        <f t="shared" si="45"/>
        <v>0.10833333332993789</v>
      </c>
      <c r="M1423" s="166">
        <f>NETWORKDAYS.INTL(DATE(YEAR(H1423),MONTH(I1423),DAY(H1423)),DATE(YEAR(I1423),MONTH(I1423),DAY(I1423)),1,LISTAFERIADOS!$B$2:$B$194)</f>
        <v>1</v>
      </c>
      <c r="N1423" s="170" t="str">
        <f>CONCATENATE(HOUR(Tabela132[[#This Row],[DATA INICIO]]),":",MINUTE(Tabela132[[#This Row],[DATA INICIO]]))</f>
        <v>14:19</v>
      </c>
      <c r="P1423"/>
    </row>
    <row r="1424" spans="1:16" ht="25.5" customHeight="1" x14ac:dyDescent="0.25">
      <c r="A1424" s="21" t="s">
        <v>278</v>
      </c>
      <c r="B1424" s="53" t="s">
        <v>883</v>
      </c>
      <c r="C1424" s="17" t="s">
        <v>270</v>
      </c>
      <c r="D1424" s="114" t="s">
        <v>1209</v>
      </c>
      <c r="E1424" s="66" t="str">
        <f>CONCATENATE(Tabela132[[#This Row],[TRAMITE_SETOR]],"_Atualiz")</f>
        <v>CLC_Atualiz</v>
      </c>
      <c r="F1424" s="35" t="s">
        <v>911</v>
      </c>
      <c r="G1424" s="35"/>
      <c r="H1424" s="54">
        <v>42565.704861111109</v>
      </c>
      <c r="I1424" s="54">
        <v>42565.734027777777</v>
      </c>
      <c r="J1424" s="55" t="s">
        <v>869</v>
      </c>
      <c r="K1424" s="19">
        <f t="shared" si="44"/>
        <v>2.9166666667151731E-2</v>
      </c>
      <c r="L1424" s="38">
        <f t="shared" si="45"/>
        <v>2.9166666667151731E-2</v>
      </c>
      <c r="M1424" s="166">
        <f>NETWORKDAYS.INTL(DATE(YEAR(H1424),MONTH(I1424),DAY(H1424)),DATE(YEAR(I1424),MONTH(I1424),DAY(I1424)),1,LISTAFERIADOS!$B$2:$B$194)</f>
        <v>1</v>
      </c>
      <c r="N1424" s="170" t="str">
        <f>CONCATENATE(HOUR(Tabela132[[#This Row],[DATA INICIO]]),":",MINUTE(Tabela132[[#This Row],[DATA INICIO]]))</f>
        <v>16:55</v>
      </c>
      <c r="P1424"/>
    </row>
    <row r="1425" spans="1:16" ht="25.5" customHeight="1" x14ac:dyDescent="0.25">
      <c r="A1425" s="21" t="s">
        <v>278</v>
      </c>
      <c r="B1425" s="53" t="s">
        <v>883</v>
      </c>
      <c r="C1425" s="17" t="s">
        <v>270</v>
      </c>
      <c r="D1425" s="114" t="s">
        <v>1230</v>
      </c>
      <c r="E1425" s="66" t="str">
        <f>CONCATENATE(Tabela132[[#This Row],[TRAMITE_SETOR]],"_Atualiz")</f>
        <v>SLIC_Atualiz</v>
      </c>
      <c r="F1425" s="35" t="s">
        <v>927</v>
      </c>
      <c r="G1425" s="35"/>
      <c r="H1425" s="54">
        <v>42565.734027777777</v>
      </c>
      <c r="I1425" s="54">
        <v>42569.632638888892</v>
      </c>
      <c r="J1425" s="55" t="s">
        <v>870</v>
      </c>
      <c r="K1425" s="19">
        <f t="shared" si="44"/>
        <v>3.898611111115315</v>
      </c>
      <c r="L1425" s="38">
        <f t="shared" si="45"/>
        <v>3.898611111115315</v>
      </c>
      <c r="M1425" s="166">
        <f>NETWORKDAYS.INTL(DATE(YEAR(H1425),MONTH(I1425),DAY(H1425)),DATE(YEAR(I1425),MONTH(I1425),DAY(I1425)),1,LISTAFERIADOS!$B$2:$B$194)</f>
        <v>3</v>
      </c>
      <c r="N1425" s="170" t="str">
        <f>CONCATENATE(HOUR(Tabela132[[#This Row],[DATA INICIO]]),":",MINUTE(Tabela132[[#This Row],[DATA INICIO]]))</f>
        <v>17:37</v>
      </c>
      <c r="P1425"/>
    </row>
    <row r="1426" spans="1:16" ht="25.5" customHeight="1" x14ac:dyDescent="0.25">
      <c r="A1426" s="21" t="s">
        <v>278</v>
      </c>
      <c r="B1426" s="53" t="s">
        <v>883</v>
      </c>
      <c r="C1426" s="17" t="s">
        <v>270</v>
      </c>
      <c r="D1426" s="114" t="s">
        <v>1210</v>
      </c>
      <c r="E1426" s="66" t="str">
        <f>CONCATENATE(Tabela132[[#This Row],[TRAMITE_SETOR]],"_Atualiz")</f>
        <v>SC_Atualiz</v>
      </c>
      <c r="F1426" s="35" t="s">
        <v>912</v>
      </c>
      <c r="G1426" s="35"/>
      <c r="H1426" s="54">
        <v>42569.632638888892</v>
      </c>
      <c r="I1426" s="54">
        <v>42570.581250000003</v>
      </c>
      <c r="J1426" s="55" t="s">
        <v>26</v>
      </c>
      <c r="K1426" s="19">
        <f t="shared" si="44"/>
        <v>0.94861111111094942</v>
      </c>
      <c r="L1426" s="38">
        <f t="shared" si="45"/>
        <v>0.94861111111094942</v>
      </c>
      <c r="M1426" s="166">
        <f>NETWORKDAYS.INTL(DATE(YEAR(H1426),MONTH(I1426),DAY(H1426)),DATE(YEAR(I1426),MONTH(I1426),DAY(I1426)),1,LISTAFERIADOS!$B$2:$B$194)</f>
        <v>2</v>
      </c>
      <c r="N1426" s="170" t="str">
        <f>CONCATENATE(HOUR(Tabela132[[#This Row],[DATA INICIO]]),":",MINUTE(Tabela132[[#This Row],[DATA INICIO]]))</f>
        <v>15:11</v>
      </c>
      <c r="P1426"/>
    </row>
    <row r="1427" spans="1:16" ht="25.5" customHeight="1" x14ac:dyDescent="0.25">
      <c r="A1427" s="21" t="s">
        <v>278</v>
      </c>
      <c r="B1427" s="53" t="s">
        <v>883</v>
      </c>
      <c r="C1427" s="17" t="s">
        <v>270</v>
      </c>
      <c r="D1427" s="114" t="s">
        <v>1231</v>
      </c>
      <c r="E1427" s="66" t="str">
        <f>CONCATENATE(Tabela132[[#This Row],[TRAMITE_SETOR]],"_Atualiz")</f>
        <v>SMIC_Atualiz</v>
      </c>
      <c r="F1427" s="35" t="s">
        <v>891</v>
      </c>
      <c r="G1427" s="90" t="s">
        <v>1105</v>
      </c>
      <c r="H1427" s="54">
        <v>42570.581250000003</v>
      </c>
      <c r="I1427" s="54">
        <v>42570.595138888886</v>
      </c>
      <c r="J1427" s="55" t="s">
        <v>871</v>
      </c>
      <c r="K1427" s="19">
        <f t="shared" si="44"/>
        <v>1.3888888883229811E-2</v>
      </c>
      <c r="L1427" s="38">
        <f t="shared" si="45"/>
        <v>1.3888888883229811E-2</v>
      </c>
      <c r="M1427" s="166">
        <f>NETWORKDAYS.INTL(DATE(YEAR(H1427),MONTH(I1427),DAY(H1427)),DATE(YEAR(I1427),MONTH(I1427),DAY(I1427)),1,LISTAFERIADOS!$B$2:$B$194)</f>
        <v>1</v>
      </c>
      <c r="N1427" s="170" t="str">
        <f>CONCATENATE(HOUR(Tabela132[[#This Row],[DATA INICIO]]),":",MINUTE(Tabela132[[#This Row],[DATA INICIO]]))</f>
        <v>13:57</v>
      </c>
      <c r="P1427"/>
    </row>
    <row r="1428" spans="1:16" ht="25.5" customHeight="1" x14ac:dyDescent="0.25">
      <c r="A1428" s="21" t="s">
        <v>278</v>
      </c>
      <c r="B1428" s="53" t="s">
        <v>883</v>
      </c>
      <c r="C1428" s="17" t="s">
        <v>270</v>
      </c>
      <c r="D1428" s="114" t="s">
        <v>1210</v>
      </c>
      <c r="E1428" s="66" t="str">
        <f>CONCATENATE(Tabela132[[#This Row],[TRAMITE_SETOR]],"_Atualiz")</f>
        <v>SC_Atualiz</v>
      </c>
      <c r="F1428" s="35" t="s">
        <v>912</v>
      </c>
      <c r="G1428" s="35"/>
      <c r="H1428" s="54">
        <v>42570.595138888886</v>
      </c>
      <c r="I1428" s="54">
        <v>42591.595833333333</v>
      </c>
      <c r="J1428" s="55" t="s">
        <v>872</v>
      </c>
      <c r="K1428" s="19">
        <f t="shared" si="44"/>
        <v>21.000694444446708</v>
      </c>
      <c r="L1428" s="38">
        <f t="shared" si="45"/>
        <v>21.000694444446708</v>
      </c>
      <c r="M1428" s="166">
        <f>NETWORKDAYS.INTL(DATE(YEAR(H1428),MONTH(I1428),DAY(H1428)),DATE(YEAR(I1428),MONTH(I1428),DAY(I1428)),1,LISTAFERIADOS!$B$2:$B$194)</f>
        <v>-9</v>
      </c>
      <c r="N1428" s="170" t="str">
        <f>CONCATENATE(HOUR(Tabela132[[#This Row],[DATA INICIO]]),":",MINUTE(Tabela132[[#This Row],[DATA INICIO]]))</f>
        <v>14:17</v>
      </c>
      <c r="P1428"/>
    </row>
    <row r="1429" spans="1:16" ht="25.5" customHeight="1" x14ac:dyDescent="0.25">
      <c r="A1429" s="21" t="s">
        <v>278</v>
      </c>
      <c r="B1429" s="53" t="s">
        <v>883</v>
      </c>
      <c r="C1429" s="17" t="s">
        <v>270</v>
      </c>
      <c r="D1429" s="114" t="s">
        <v>1209</v>
      </c>
      <c r="E1429" s="66" t="str">
        <f>CONCATENATE(Tabela132[[#This Row],[TRAMITE_SETOR]],"_Atualiz")</f>
        <v>CLC_Atualiz</v>
      </c>
      <c r="F1429" s="35" t="s">
        <v>911</v>
      </c>
      <c r="G1429" s="35"/>
      <c r="H1429" s="54">
        <v>42591.595833333333</v>
      </c>
      <c r="I1429" s="54">
        <v>42594.782638888886</v>
      </c>
      <c r="J1429" s="55" t="s">
        <v>873</v>
      </c>
      <c r="K1429" s="19">
        <f t="shared" si="44"/>
        <v>3.1868055555532919</v>
      </c>
      <c r="L1429" s="38">
        <f t="shared" si="45"/>
        <v>3.1868055555532919</v>
      </c>
      <c r="M1429" s="166">
        <f>NETWORKDAYS.INTL(DATE(YEAR(H1429),MONTH(I1429),DAY(H1429)),DATE(YEAR(I1429),MONTH(I1429),DAY(I1429)),1,LISTAFERIADOS!$B$2:$B$194)</f>
        <v>4</v>
      </c>
      <c r="N1429" s="170" t="str">
        <f>CONCATENATE(HOUR(Tabela132[[#This Row],[DATA INICIO]]),":",MINUTE(Tabela132[[#This Row],[DATA INICIO]]))</f>
        <v>14:18</v>
      </c>
      <c r="P1429"/>
    </row>
    <row r="1430" spans="1:16" ht="25.5" customHeight="1" x14ac:dyDescent="0.25">
      <c r="A1430" s="21" t="s">
        <v>278</v>
      </c>
      <c r="B1430" s="53" t="s">
        <v>883</v>
      </c>
      <c r="C1430" s="17" t="s">
        <v>270</v>
      </c>
      <c r="D1430" s="114" t="s">
        <v>1230</v>
      </c>
      <c r="E1430" s="66" t="str">
        <f>CONCATENATE(Tabela132[[#This Row],[TRAMITE_SETOR]],"_Atualiz")</f>
        <v>SLIC_Atualiz</v>
      </c>
      <c r="F1430" s="35" t="s">
        <v>927</v>
      </c>
      <c r="G1430" s="35"/>
      <c r="H1430" s="54">
        <v>42594.782638888886</v>
      </c>
      <c r="I1430" s="54">
        <v>42598.665972222225</v>
      </c>
      <c r="J1430" s="55" t="s">
        <v>288</v>
      </c>
      <c r="K1430" s="19">
        <f t="shared" si="44"/>
        <v>3.883333333338669</v>
      </c>
      <c r="L1430" s="38">
        <f t="shared" si="45"/>
        <v>3.883333333338669</v>
      </c>
      <c r="M1430" s="166">
        <f>NETWORKDAYS.INTL(DATE(YEAR(H1430),MONTH(I1430),DAY(H1430)),DATE(YEAR(I1430),MONTH(I1430),DAY(I1430)),1,LISTAFERIADOS!$B$2:$B$194)</f>
        <v>3</v>
      </c>
      <c r="N1430" s="170" t="str">
        <f>CONCATENATE(HOUR(Tabela132[[#This Row],[DATA INICIO]]),":",MINUTE(Tabela132[[#This Row],[DATA INICIO]]))</f>
        <v>18:47</v>
      </c>
      <c r="P1430"/>
    </row>
    <row r="1431" spans="1:16" ht="25.5" customHeight="1" x14ac:dyDescent="0.25">
      <c r="A1431" s="21" t="s">
        <v>278</v>
      </c>
      <c r="B1431" s="53" t="s">
        <v>883</v>
      </c>
      <c r="C1431" s="17" t="s">
        <v>270</v>
      </c>
      <c r="D1431" s="114" t="s">
        <v>1211</v>
      </c>
      <c r="E1431" s="66" t="str">
        <f>CONCATENATE(Tabela132[[#This Row],[TRAMITE_SETOR]],"_Atualiz")</f>
        <v>SCON_Atualiz</v>
      </c>
      <c r="F1431" s="35" t="s">
        <v>913</v>
      </c>
      <c r="G1431" s="35"/>
      <c r="H1431" s="54">
        <v>42598.665972222225</v>
      </c>
      <c r="I1431" s="54">
        <v>42604.748611111114</v>
      </c>
      <c r="J1431" s="55" t="s">
        <v>874</v>
      </c>
      <c r="K1431" s="19">
        <f t="shared" si="44"/>
        <v>6.0826388888890506</v>
      </c>
      <c r="L1431" s="38">
        <f t="shared" si="45"/>
        <v>6.0826388888890506</v>
      </c>
      <c r="M1431" s="166">
        <f>NETWORKDAYS.INTL(DATE(YEAR(H1431),MONTH(I1431),DAY(H1431)),DATE(YEAR(I1431),MONTH(I1431),DAY(I1431)),1,LISTAFERIADOS!$B$2:$B$194)</f>
        <v>5</v>
      </c>
      <c r="N1431" s="170" t="str">
        <f>CONCATENATE(HOUR(Tabela132[[#This Row],[DATA INICIO]]),":",MINUTE(Tabela132[[#This Row],[DATA INICIO]]))</f>
        <v>15:59</v>
      </c>
      <c r="P1431"/>
    </row>
    <row r="1432" spans="1:16" ht="25.5" customHeight="1" x14ac:dyDescent="0.25">
      <c r="A1432" s="21" t="s">
        <v>278</v>
      </c>
      <c r="B1432" s="53" t="s">
        <v>883</v>
      </c>
      <c r="C1432" s="17" t="s">
        <v>270</v>
      </c>
      <c r="D1432" s="114" t="s">
        <v>1230</v>
      </c>
      <c r="E1432" s="66" t="str">
        <f>CONCATENATE(Tabela132[[#This Row],[TRAMITE_SETOR]],"_Atualiz")</f>
        <v>SLIC_Atualiz</v>
      </c>
      <c r="F1432" s="35" t="s">
        <v>927</v>
      </c>
      <c r="G1432" s="35"/>
      <c r="H1432" s="54">
        <v>42604.748611111114</v>
      </c>
      <c r="I1432" s="54">
        <v>42605.749305555553</v>
      </c>
      <c r="J1432" s="55" t="s">
        <v>875</v>
      </c>
      <c r="K1432" s="19">
        <f t="shared" si="44"/>
        <v>1.0006944444394321</v>
      </c>
      <c r="L1432" s="38">
        <f t="shared" si="45"/>
        <v>1.0006944444394321</v>
      </c>
      <c r="M1432" s="166">
        <f>NETWORKDAYS.INTL(DATE(YEAR(H1432),MONTH(I1432),DAY(H1432)),DATE(YEAR(I1432),MONTH(I1432),DAY(I1432)),1,LISTAFERIADOS!$B$2:$B$194)</f>
        <v>2</v>
      </c>
      <c r="N1432" s="170" t="str">
        <f>CONCATENATE(HOUR(Tabela132[[#This Row],[DATA INICIO]]),":",MINUTE(Tabela132[[#This Row],[DATA INICIO]]))</f>
        <v>17:58</v>
      </c>
      <c r="P1432"/>
    </row>
    <row r="1433" spans="1:16" ht="25.5" customHeight="1" x14ac:dyDescent="0.25">
      <c r="A1433" s="21" t="s">
        <v>278</v>
      </c>
      <c r="B1433" s="53" t="s">
        <v>883</v>
      </c>
      <c r="C1433" s="17" t="s">
        <v>270</v>
      </c>
      <c r="D1433" s="114" t="s">
        <v>1209</v>
      </c>
      <c r="E1433" s="66" t="str">
        <f>CONCATENATE(Tabela132[[#This Row],[TRAMITE_SETOR]],"_Atualiz")</f>
        <v>CLC_Atualiz</v>
      </c>
      <c r="F1433" s="35" t="s">
        <v>911</v>
      </c>
      <c r="G1433" s="35"/>
      <c r="H1433" s="54">
        <v>42605.632638888892</v>
      </c>
      <c r="I1433" s="54">
        <v>42605.818055555559</v>
      </c>
      <c r="J1433" s="55" t="s">
        <v>349</v>
      </c>
      <c r="K1433" s="19">
        <f t="shared" si="44"/>
        <v>0.18541666666715173</v>
      </c>
      <c r="L1433" s="38">
        <f t="shared" si="45"/>
        <v>0.18541666666715173</v>
      </c>
      <c r="M1433" s="166">
        <f>NETWORKDAYS.INTL(DATE(YEAR(H1433),MONTH(I1433),DAY(H1433)),DATE(YEAR(I1433),MONTH(I1433),DAY(I1433)),1,LISTAFERIADOS!$B$2:$B$194)</f>
        <v>1</v>
      </c>
      <c r="N1433" s="170" t="str">
        <f>CONCATENATE(HOUR(Tabela132[[#This Row],[DATA INICIO]]),":",MINUTE(Tabela132[[#This Row],[DATA INICIO]]))</f>
        <v>15:11</v>
      </c>
      <c r="P1433"/>
    </row>
    <row r="1434" spans="1:16" ht="25.5" customHeight="1" x14ac:dyDescent="0.25">
      <c r="A1434" s="21" t="s">
        <v>278</v>
      </c>
      <c r="B1434" s="53" t="s">
        <v>883</v>
      </c>
      <c r="C1434" s="17" t="s">
        <v>270</v>
      </c>
      <c r="D1434" s="114" t="s">
        <v>1222</v>
      </c>
      <c r="E1434" s="66" t="str">
        <f>CONCATENATE(Tabela132[[#This Row],[TRAMITE_SETOR]],"_Atualiz")</f>
        <v>SECGA_Atualiz</v>
      </c>
      <c r="F1434" s="35" t="s">
        <v>853</v>
      </c>
      <c r="G1434" s="35"/>
      <c r="H1434" s="54">
        <v>42605.818055555559</v>
      </c>
      <c r="I1434" s="54">
        <v>42607.760416666664</v>
      </c>
      <c r="J1434" s="55" t="s">
        <v>289</v>
      </c>
      <c r="K1434" s="19">
        <f t="shared" si="44"/>
        <v>1.9423611111051287</v>
      </c>
      <c r="L1434" s="38">
        <f t="shared" si="45"/>
        <v>1.9423611111051287</v>
      </c>
      <c r="M1434" s="166">
        <f>NETWORKDAYS.INTL(DATE(YEAR(H1434),MONTH(I1434),DAY(H1434)),DATE(YEAR(I1434),MONTH(I1434),DAY(I1434)),1,LISTAFERIADOS!$B$2:$B$194)</f>
        <v>3</v>
      </c>
      <c r="N1434" s="170" t="str">
        <f>CONCATENATE(HOUR(Tabela132[[#This Row],[DATA INICIO]]),":",MINUTE(Tabela132[[#This Row],[DATA INICIO]]))</f>
        <v>19:38</v>
      </c>
      <c r="P1434"/>
    </row>
    <row r="1435" spans="1:16" ht="25.5" customHeight="1" x14ac:dyDescent="0.25">
      <c r="A1435" s="21" t="s">
        <v>278</v>
      </c>
      <c r="B1435" s="53" t="s">
        <v>883</v>
      </c>
      <c r="C1435" s="17" t="s">
        <v>270</v>
      </c>
      <c r="D1435" s="114" t="s">
        <v>1209</v>
      </c>
      <c r="E1435" s="66" t="str">
        <f>CONCATENATE(Tabela132[[#This Row],[TRAMITE_SETOR]],"_Atualiz")</f>
        <v>CLC_Atualiz</v>
      </c>
      <c r="F1435" s="35" t="s">
        <v>911</v>
      </c>
      <c r="G1435" s="35"/>
      <c r="H1435" s="54">
        <v>42607.760416666664</v>
      </c>
      <c r="I1435" s="54">
        <v>42608.754166666666</v>
      </c>
      <c r="J1435" s="55" t="s">
        <v>231</v>
      </c>
      <c r="K1435" s="19">
        <f t="shared" si="44"/>
        <v>0.99375000000145519</v>
      </c>
      <c r="L1435" s="38">
        <f t="shared" si="45"/>
        <v>0.99375000000145519</v>
      </c>
      <c r="M1435" s="166">
        <f>NETWORKDAYS.INTL(DATE(YEAR(H1435),MONTH(I1435),DAY(H1435)),DATE(YEAR(I1435),MONTH(I1435),DAY(I1435)),1,LISTAFERIADOS!$B$2:$B$194)</f>
        <v>2</v>
      </c>
      <c r="N1435" s="170" t="str">
        <f>CONCATENATE(HOUR(Tabela132[[#This Row],[DATA INICIO]]),":",MINUTE(Tabela132[[#This Row],[DATA INICIO]]))</f>
        <v>18:15</v>
      </c>
      <c r="P1435"/>
    </row>
    <row r="1436" spans="1:16" ht="25.5" customHeight="1" x14ac:dyDescent="0.25">
      <c r="A1436" s="21" t="s">
        <v>278</v>
      </c>
      <c r="B1436" s="53" t="s">
        <v>883</v>
      </c>
      <c r="C1436" s="17" t="s">
        <v>270</v>
      </c>
      <c r="D1436" s="114" t="s">
        <v>1230</v>
      </c>
      <c r="E1436" s="66" t="str">
        <f>CONCATENATE(Tabela132[[#This Row],[TRAMITE_SETOR]],"_Atualiz")</f>
        <v>SLIC_Atualiz</v>
      </c>
      <c r="F1436" s="35" t="s">
        <v>927</v>
      </c>
      <c r="G1436" s="35"/>
      <c r="H1436" s="54">
        <v>42608.754166666666</v>
      </c>
      <c r="I1436" s="54">
        <v>42608.803472222222</v>
      </c>
      <c r="J1436" s="55" t="s">
        <v>876</v>
      </c>
      <c r="K1436" s="19">
        <f t="shared" si="44"/>
        <v>4.9305555556202307E-2</v>
      </c>
      <c r="L1436" s="38">
        <f t="shared" si="45"/>
        <v>4.9305555556202307E-2</v>
      </c>
      <c r="M1436" s="166">
        <f>NETWORKDAYS.INTL(DATE(YEAR(H1436),MONTH(I1436),DAY(H1436)),DATE(YEAR(I1436),MONTH(I1436),DAY(I1436)),1,LISTAFERIADOS!$B$2:$B$194)</f>
        <v>1</v>
      </c>
      <c r="N1436" s="170" t="str">
        <f>CONCATENATE(HOUR(Tabela132[[#This Row],[DATA INICIO]]),":",MINUTE(Tabela132[[#This Row],[DATA INICIO]]))</f>
        <v>18:6</v>
      </c>
      <c r="P1436"/>
    </row>
    <row r="1437" spans="1:16" ht="25.5" customHeight="1" x14ac:dyDescent="0.25">
      <c r="A1437" s="21" t="s">
        <v>278</v>
      </c>
      <c r="B1437" s="53" t="s">
        <v>883</v>
      </c>
      <c r="C1437" s="17" t="s">
        <v>270</v>
      </c>
      <c r="D1437" s="114" t="s">
        <v>1209</v>
      </c>
      <c r="E1437" s="66" t="str">
        <f>CONCATENATE(Tabela132[[#This Row],[TRAMITE_SETOR]],"_Atualiz")</f>
        <v>CLC_Atualiz</v>
      </c>
      <c r="F1437" s="35" t="s">
        <v>911</v>
      </c>
      <c r="G1437" s="35"/>
      <c r="H1437" s="54">
        <v>42608.803472222222</v>
      </c>
      <c r="I1437" s="54">
        <v>42612.73333333333</v>
      </c>
      <c r="J1437" s="55" t="s">
        <v>877</v>
      </c>
      <c r="K1437" s="19">
        <f t="shared" si="44"/>
        <v>3.929861111108039</v>
      </c>
      <c r="L1437" s="38">
        <f t="shared" si="45"/>
        <v>3.929861111108039</v>
      </c>
      <c r="M1437" s="166">
        <f>NETWORKDAYS.INTL(DATE(YEAR(H1437),MONTH(I1437),DAY(H1437)),DATE(YEAR(I1437),MONTH(I1437),DAY(I1437)),1,LISTAFERIADOS!$B$2:$B$194)</f>
        <v>3</v>
      </c>
      <c r="N1437" s="170" t="str">
        <f>CONCATENATE(HOUR(Tabela132[[#This Row],[DATA INICIO]]),":",MINUTE(Tabela132[[#This Row],[DATA INICIO]]))</f>
        <v>19:17</v>
      </c>
      <c r="P1437"/>
    </row>
    <row r="1438" spans="1:16" ht="25.5" customHeight="1" x14ac:dyDescent="0.25">
      <c r="A1438" s="21" t="s">
        <v>278</v>
      </c>
      <c r="B1438" s="53" t="s">
        <v>883</v>
      </c>
      <c r="C1438" s="17" t="s">
        <v>270</v>
      </c>
      <c r="D1438" s="114" t="s">
        <v>1222</v>
      </c>
      <c r="E1438" s="66" t="str">
        <f>CONCATENATE(Tabela132[[#This Row],[TRAMITE_SETOR]],"_Atualiz")</f>
        <v>SECGA_Atualiz</v>
      </c>
      <c r="F1438" s="35" t="s">
        <v>853</v>
      </c>
      <c r="G1438" s="35"/>
      <c r="H1438" s="54">
        <v>42612.73333333333</v>
      </c>
      <c r="I1438" s="54">
        <v>42613.706250000003</v>
      </c>
      <c r="J1438" s="55" t="s">
        <v>878</v>
      </c>
      <c r="K1438" s="19">
        <f t="shared" si="44"/>
        <v>0.9729166666729725</v>
      </c>
      <c r="L1438" s="38">
        <f t="shared" si="45"/>
        <v>0.9729166666729725</v>
      </c>
      <c r="M1438" s="166">
        <f>NETWORKDAYS.INTL(DATE(YEAR(H1438),MONTH(I1438),DAY(H1438)),DATE(YEAR(I1438),MONTH(I1438),DAY(I1438)),1,LISTAFERIADOS!$B$2:$B$194)</f>
        <v>2</v>
      </c>
      <c r="N1438" s="170" t="str">
        <f>CONCATENATE(HOUR(Tabela132[[#This Row],[DATA INICIO]]),":",MINUTE(Tabela132[[#This Row],[DATA INICIO]]))</f>
        <v>17:36</v>
      </c>
      <c r="P1438"/>
    </row>
    <row r="1439" spans="1:16" ht="25.5" customHeight="1" x14ac:dyDescent="0.25">
      <c r="A1439" s="21" t="s">
        <v>278</v>
      </c>
      <c r="B1439" s="53" t="s">
        <v>883</v>
      </c>
      <c r="C1439" s="17" t="s">
        <v>270</v>
      </c>
      <c r="D1439" s="114" t="s">
        <v>1212</v>
      </c>
      <c r="E1439" s="66" t="str">
        <f>CONCATENATE(Tabela132[[#This Row],[TRAMITE_SETOR]],"_Atualiz")</f>
        <v>CPL_Atualiz</v>
      </c>
      <c r="F1439" s="35" t="s">
        <v>914</v>
      </c>
      <c r="G1439" s="35"/>
      <c r="H1439" s="54">
        <v>42613.706250000003</v>
      </c>
      <c r="I1439" s="54">
        <v>42613.743055555555</v>
      </c>
      <c r="J1439" s="55" t="s">
        <v>740</v>
      </c>
      <c r="K1439" s="19">
        <f t="shared" si="44"/>
        <v>3.6805555551836733E-2</v>
      </c>
      <c r="L1439" s="38">
        <f t="shared" si="45"/>
        <v>3.6805555551836733E-2</v>
      </c>
      <c r="M1439" s="166">
        <f>NETWORKDAYS.INTL(DATE(YEAR(H1439),MONTH(I1439),DAY(H1439)),DATE(YEAR(I1439),MONTH(I1439),DAY(I1439)),1,LISTAFERIADOS!$B$2:$B$194)</f>
        <v>1</v>
      </c>
      <c r="N1439" s="170" t="str">
        <f>CONCATENATE(HOUR(Tabela132[[#This Row],[DATA INICIO]]),":",MINUTE(Tabela132[[#This Row],[DATA INICIO]]))</f>
        <v>16:57</v>
      </c>
      <c r="P1439"/>
    </row>
    <row r="1440" spans="1:16" ht="25.5" customHeight="1" x14ac:dyDescent="0.25">
      <c r="A1440" s="21" t="s">
        <v>278</v>
      </c>
      <c r="B1440" s="53" t="s">
        <v>883</v>
      </c>
      <c r="C1440" s="17" t="s">
        <v>270</v>
      </c>
      <c r="D1440" s="114" t="s">
        <v>1213</v>
      </c>
      <c r="E1440" s="66" t="str">
        <f>CONCATENATE(Tabela132[[#This Row],[TRAMITE_SETOR]],"_Atualiz")</f>
        <v>ASSDG_Atualiz</v>
      </c>
      <c r="F1440" s="35" t="s">
        <v>915</v>
      </c>
      <c r="G1440" s="35"/>
      <c r="H1440" s="54">
        <v>42613.743055555555</v>
      </c>
      <c r="I1440" s="54">
        <v>42618.740277777775</v>
      </c>
      <c r="J1440" s="55" t="s">
        <v>213</v>
      </c>
      <c r="K1440" s="19">
        <f t="shared" si="44"/>
        <v>4.9972222222204437</v>
      </c>
      <c r="L1440" s="38">
        <f t="shared" si="45"/>
        <v>4.9972222222204437</v>
      </c>
      <c r="M1440" s="166">
        <f>NETWORKDAYS.INTL(DATE(YEAR(H1440),MONTH(I1440),DAY(H1440)),DATE(YEAR(I1440),MONTH(I1440),DAY(I1440)),1,LISTAFERIADOS!$B$2:$B$194)</f>
        <v>-18</v>
      </c>
      <c r="N1440" s="170" t="str">
        <f>CONCATENATE(HOUR(Tabela132[[#This Row],[DATA INICIO]]),":",MINUTE(Tabela132[[#This Row],[DATA INICIO]]))</f>
        <v>17:50</v>
      </c>
      <c r="P1440"/>
    </row>
    <row r="1441" spans="1:16" ht="25.5" customHeight="1" x14ac:dyDescent="0.25">
      <c r="A1441" s="21" t="s">
        <v>278</v>
      </c>
      <c r="B1441" s="53" t="s">
        <v>883</v>
      </c>
      <c r="C1441" s="17" t="s">
        <v>270</v>
      </c>
      <c r="D1441" s="114" t="s">
        <v>1206</v>
      </c>
      <c r="E1441" s="66" t="str">
        <f>CONCATENATE(Tabela132[[#This Row],[TRAMITE_SETOR]],"_Atualiz")</f>
        <v>SPO_Atualiz</v>
      </c>
      <c r="F1441" s="35" t="s">
        <v>908</v>
      </c>
      <c r="G1441" s="35"/>
      <c r="H1441" s="54">
        <v>42618.740277777775</v>
      </c>
      <c r="I1441" s="54">
        <v>42619.627083333333</v>
      </c>
      <c r="J1441" s="55" t="s">
        <v>106</v>
      </c>
      <c r="K1441" s="19">
        <f t="shared" si="44"/>
        <v>0.8868055555576575</v>
      </c>
      <c r="L1441" s="38">
        <f t="shared" si="45"/>
        <v>0.8868055555576575</v>
      </c>
      <c r="M1441" s="166">
        <f>NETWORKDAYS.INTL(DATE(YEAR(H1441),MONTH(I1441),DAY(H1441)),DATE(YEAR(I1441),MONTH(I1441),DAY(I1441)),1,LISTAFERIADOS!$B$2:$B$194)</f>
        <v>2</v>
      </c>
      <c r="N1441" s="170" t="str">
        <f>CONCATENATE(HOUR(Tabela132[[#This Row],[DATA INICIO]]),":",MINUTE(Tabela132[[#This Row],[DATA INICIO]]))</f>
        <v>17:46</v>
      </c>
      <c r="P1441"/>
    </row>
    <row r="1442" spans="1:16" ht="25.5" customHeight="1" x14ac:dyDescent="0.25">
      <c r="A1442" s="21" t="s">
        <v>278</v>
      </c>
      <c r="B1442" s="53" t="s">
        <v>883</v>
      </c>
      <c r="C1442" s="17" t="s">
        <v>270</v>
      </c>
      <c r="D1442" s="114" t="s">
        <v>1207</v>
      </c>
      <c r="E1442" s="66" t="str">
        <f>CONCATENATE(Tabela132[[#This Row],[TRAMITE_SETOR]],"_Atualiz")</f>
        <v>CO_Atualiz</v>
      </c>
      <c r="F1442" s="35" t="s">
        <v>909</v>
      </c>
      <c r="G1442" s="35"/>
      <c r="H1442" s="54">
        <v>42619.627083333333</v>
      </c>
      <c r="I1442" s="54">
        <v>42619.63958333333</v>
      </c>
      <c r="J1442" s="55" t="s">
        <v>68</v>
      </c>
      <c r="K1442" s="19">
        <f t="shared" si="44"/>
        <v>1.2499999997089617E-2</v>
      </c>
      <c r="L1442" s="38">
        <f t="shared" si="45"/>
        <v>1.2499999997089617E-2</v>
      </c>
      <c r="M1442" s="166">
        <f>NETWORKDAYS.INTL(DATE(YEAR(H1442),MONTH(I1442),DAY(H1442)),DATE(YEAR(I1442),MONTH(I1442),DAY(I1442)),1,LISTAFERIADOS!$B$2:$B$194)</f>
        <v>1</v>
      </c>
      <c r="N1442" s="170" t="str">
        <f>CONCATENATE(HOUR(Tabela132[[#This Row],[DATA INICIO]]),":",MINUTE(Tabela132[[#This Row],[DATA INICIO]]))</f>
        <v>15:3</v>
      </c>
      <c r="P1442"/>
    </row>
    <row r="1443" spans="1:16" ht="25.5" customHeight="1" x14ac:dyDescent="0.25">
      <c r="A1443" s="21" t="s">
        <v>278</v>
      </c>
      <c r="B1443" s="53" t="s">
        <v>883</v>
      </c>
      <c r="C1443" s="17" t="s">
        <v>270</v>
      </c>
      <c r="D1443" s="114" t="s">
        <v>1208</v>
      </c>
      <c r="E1443" s="66" t="str">
        <f>CONCATENATE(Tabela132[[#This Row],[TRAMITE_SETOR]],"_Atualiz")</f>
        <v>SECOFC_Atualiz</v>
      </c>
      <c r="F1443" s="35" t="s">
        <v>910</v>
      </c>
      <c r="G1443" s="35"/>
      <c r="H1443" s="54">
        <v>42619.63958333333</v>
      </c>
      <c r="I1443" s="54">
        <v>42619.73541666667</v>
      </c>
      <c r="J1443" s="55" t="s">
        <v>20</v>
      </c>
      <c r="K1443" s="19">
        <f t="shared" si="44"/>
        <v>9.5833333340124227E-2</v>
      </c>
      <c r="L1443" s="38">
        <f t="shared" si="45"/>
        <v>9.5833333340124227E-2</v>
      </c>
      <c r="M1443" s="166">
        <f>NETWORKDAYS.INTL(DATE(YEAR(H1443),MONTH(I1443),DAY(H1443)),DATE(YEAR(I1443),MONTH(I1443),DAY(I1443)),1,LISTAFERIADOS!$B$2:$B$194)</f>
        <v>1</v>
      </c>
      <c r="N1443" s="170" t="str">
        <f>CONCATENATE(HOUR(Tabela132[[#This Row],[DATA INICIO]]),":",MINUTE(Tabela132[[#This Row],[DATA INICIO]]))</f>
        <v>15:21</v>
      </c>
      <c r="P1443"/>
    </row>
    <row r="1444" spans="1:16" ht="25.5" customHeight="1" x14ac:dyDescent="0.25">
      <c r="A1444" s="21" t="s">
        <v>278</v>
      </c>
      <c r="B1444" s="53" t="s">
        <v>883</v>
      </c>
      <c r="C1444" s="17" t="s">
        <v>270</v>
      </c>
      <c r="D1444" s="114" t="s">
        <v>1209</v>
      </c>
      <c r="E1444" s="66" t="str">
        <f>CONCATENATE(Tabela132[[#This Row],[TRAMITE_SETOR]],"_Atualiz")</f>
        <v>CLC_Atualiz</v>
      </c>
      <c r="F1444" s="35" t="s">
        <v>911</v>
      </c>
      <c r="G1444" s="35"/>
      <c r="H1444" s="54">
        <v>42619.73541666667</v>
      </c>
      <c r="I1444" s="54">
        <v>42620.634722222225</v>
      </c>
      <c r="J1444" s="55" t="s">
        <v>423</v>
      </c>
      <c r="K1444" s="19">
        <f t="shared" si="44"/>
        <v>0.89930555555474712</v>
      </c>
      <c r="L1444" s="38">
        <f t="shared" si="45"/>
        <v>0.89930555555474712</v>
      </c>
      <c r="M1444" s="166">
        <f>NETWORKDAYS.INTL(DATE(YEAR(H1444),MONTH(I1444),DAY(H1444)),DATE(YEAR(I1444),MONTH(I1444),DAY(I1444)),1,LISTAFERIADOS!$B$2:$B$194)</f>
        <v>1</v>
      </c>
      <c r="N1444" s="170" t="str">
        <f>CONCATENATE(HOUR(Tabela132[[#This Row],[DATA INICIO]]),":",MINUTE(Tabela132[[#This Row],[DATA INICIO]]))</f>
        <v>17:39</v>
      </c>
      <c r="P1444"/>
    </row>
    <row r="1445" spans="1:16" ht="25.5" customHeight="1" x14ac:dyDescent="0.25">
      <c r="A1445" s="21" t="s">
        <v>278</v>
      </c>
      <c r="B1445" s="53" t="s">
        <v>883</v>
      </c>
      <c r="C1445" s="17" t="s">
        <v>270</v>
      </c>
      <c r="D1445" s="114" t="s">
        <v>1213</v>
      </c>
      <c r="E1445" s="66" t="str">
        <f>CONCATENATE(Tabela132[[#This Row],[TRAMITE_SETOR]],"_Atualiz")</f>
        <v>ASSDG_Atualiz</v>
      </c>
      <c r="F1445" s="35" t="s">
        <v>915</v>
      </c>
      <c r="G1445" s="35"/>
      <c r="H1445" s="54">
        <v>42620.634722222225</v>
      </c>
      <c r="I1445" s="54">
        <v>42622.784722222219</v>
      </c>
      <c r="J1445" s="55" t="s">
        <v>879</v>
      </c>
      <c r="K1445" s="19">
        <f t="shared" si="44"/>
        <v>2.1499999999941792</v>
      </c>
      <c r="L1445" s="38">
        <f t="shared" si="45"/>
        <v>2.1499999999941792</v>
      </c>
      <c r="M1445" s="166">
        <f>NETWORKDAYS.INTL(DATE(YEAR(H1445),MONTH(I1445),DAY(H1445)),DATE(YEAR(I1445),MONTH(I1445),DAY(I1445)),1,LISTAFERIADOS!$B$2:$B$194)</f>
        <v>1</v>
      </c>
      <c r="N1445" s="170" t="str">
        <f>CONCATENATE(HOUR(Tabela132[[#This Row],[DATA INICIO]]),":",MINUTE(Tabela132[[#This Row],[DATA INICIO]]))</f>
        <v>15:14</v>
      </c>
      <c r="P1445"/>
    </row>
    <row r="1446" spans="1:16" ht="25.5" customHeight="1" x14ac:dyDescent="0.25">
      <c r="A1446" s="21" t="s">
        <v>278</v>
      </c>
      <c r="B1446" s="53" t="s">
        <v>883</v>
      </c>
      <c r="C1446" s="17" t="s">
        <v>270</v>
      </c>
      <c r="D1446" s="114" t="s">
        <v>1202</v>
      </c>
      <c r="E1446" s="66" t="str">
        <f>CONCATENATE(Tabela132[[#This Row],[TRAMITE_SETOR]],"_Atualiz")</f>
        <v>DG_Atualiz</v>
      </c>
      <c r="F1446" s="35" t="s">
        <v>905</v>
      </c>
      <c r="G1446" s="35"/>
      <c r="H1446" s="54">
        <v>42622.784722222219</v>
      </c>
      <c r="I1446" s="54">
        <v>42625.768055555556</v>
      </c>
      <c r="J1446" s="55" t="s">
        <v>106</v>
      </c>
      <c r="K1446" s="19">
        <f t="shared" si="44"/>
        <v>2.9833333333372138</v>
      </c>
      <c r="L1446" s="38">
        <f t="shared" si="45"/>
        <v>2.9833333333372138</v>
      </c>
      <c r="M1446" s="166">
        <f>NETWORKDAYS.INTL(DATE(YEAR(H1446),MONTH(I1446),DAY(H1446)),DATE(YEAR(I1446),MONTH(I1446),DAY(I1446)),1,LISTAFERIADOS!$B$2:$B$194)</f>
        <v>2</v>
      </c>
      <c r="N1446" s="170" t="str">
        <f>CONCATENATE(HOUR(Tabela132[[#This Row],[DATA INICIO]]),":",MINUTE(Tabela132[[#This Row],[DATA INICIO]]))</f>
        <v>18:50</v>
      </c>
      <c r="P1446"/>
    </row>
    <row r="1447" spans="1:16" ht="25.5" customHeight="1" x14ac:dyDescent="0.25">
      <c r="A1447" s="21" t="s">
        <v>278</v>
      </c>
      <c r="B1447" s="53" t="s">
        <v>883</v>
      </c>
      <c r="C1447" s="17" t="s">
        <v>270</v>
      </c>
      <c r="D1447" s="114" t="s">
        <v>1209</v>
      </c>
      <c r="E1447" s="66" t="str">
        <f>CONCATENATE(Tabela132[[#This Row],[TRAMITE_SETOR]],"_Atualiz")</f>
        <v>CLC_Atualiz</v>
      </c>
      <c r="F1447" s="35" t="s">
        <v>911</v>
      </c>
      <c r="G1447" s="35"/>
      <c r="H1447" s="54">
        <v>42625.768055555556</v>
      </c>
      <c r="I1447" s="54">
        <v>42627.684027777781</v>
      </c>
      <c r="J1447" s="55" t="s">
        <v>225</v>
      </c>
      <c r="K1447" s="19">
        <f t="shared" si="44"/>
        <v>1.9159722222248092</v>
      </c>
      <c r="L1447" s="38">
        <f t="shared" si="45"/>
        <v>1.9159722222248092</v>
      </c>
      <c r="M1447" s="166">
        <f>NETWORKDAYS.INTL(DATE(YEAR(H1447),MONTH(I1447),DAY(H1447)),DATE(YEAR(I1447),MONTH(I1447),DAY(I1447)),1,LISTAFERIADOS!$B$2:$B$194)</f>
        <v>3</v>
      </c>
      <c r="N1447" s="170" t="str">
        <f>CONCATENATE(HOUR(Tabela132[[#This Row],[DATA INICIO]]),":",MINUTE(Tabela132[[#This Row],[DATA INICIO]]))</f>
        <v>18:26</v>
      </c>
      <c r="P1447"/>
    </row>
    <row r="1448" spans="1:16" ht="25.5" customHeight="1" x14ac:dyDescent="0.25">
      <c r="A1448" s="21" t="s">
        <v>278</v>
      </c>
      <c r="B1448" s="53" t="s">
        <v>883</v>
      </c>
      <c r="C1448" s="17" t="s">
        <v>270</v>
      </c>
      <c r="D1448" s="114" t="s">
        <v>1262</v>
      </c>
      <c r="E1448" s="66" t="str">
        <f>CONCATENATE(Tabela132[[#This Row],[TRAMITE_SETOR]],"_Atualiz")</f>
        <v>GABDG_Atualiz</v>
      </c>
      <c r="F1448" s="35" t="s">
        <v>947</v>
      </c>
      <c r="G1448" s="35"/>
      <c r="H1448" s="54">
        <v>42627.684027777781</v>
      </c>
      <c r="I1448" s="54">
        <v>42628.795138888891</v>
      </c>
      <c r="J1448" s="55" t="s">
        <v>202</v>
      </c>
      <c r="K1448" s="19">
        <f t="shared" si="44"/>
        <v>1.1111111111094942</v>
      </c>
      <c r="L1448" s="38">
        <f t="shared" si="45"/>
        <v>1.1111111111094942</v>
      </c>
      <c r="M1448" s="166">
        <f>NETWORKDAYS.INTL(DATE(YEAR(H1448),MONTH(I1448),DAY(H1448)),DATE(YEAR(I1448),MONTH(I1448),DAY(I1448)),1,LISTAFERIADOS!$B$2:$B$194)</f>
        <v>2</v>
      </c>
      <c r="N1448" s="170" t="str">
        <f>CONCATENATE(HOUR(Tabela132[[#This Row],[DATA INICIO]]),":",MINUTE(Tabela132[[#This Row],[DATA INICIO]]))</f>
        <v>16:25</v>
      </c>
      <c r="P1448"/>
    </row>
    <row r="1449" spans="1:16" ht="25.5" customHeight="1" x14ac:dyDescent="0.25">
      <c r="A1449" s="21" t="s">
        <v>278</v>
      </c>
      <c r="B1449" s="53" t="s">
        <v>883</v>
      </c>
      <c r="C1449" s="17" t="s">
        <v>270</v>
      </c>
      <c r="D1449" s="114" t="s">
        <v>1209</v>
      </c>
      <c r="E1449" s="66" t="str">
        <f>CONCATENATE(Tabela132[[#This Row],[TRAMITE_SETOR]],"_Atualiz")</f>
        <v>CLC_Atualiz</v>
      </c>
      <c r="F1449" s="35" t="s">
        <v>911</v>
      </c>
      <c r="G1449" s="35"/>
      <c r="H1449" s="54">
        <v>42628.795138888891</v>
      </c>
      <c r="I1449" s="54">
        <v>42629.785416666666</v>
      </c>
      <c r="J1449" s="55" t="s">
        <v>219</v>
      </c>
      <c r="K1449" s="19">
        <f t="shared" si="44"/>
        <v>0.99027777777519077</v>
      </c>
      <c r="L1449" s="38">
        <f t="shared" si="45"/>
        <v>0.99027777777519077</v>
      </c>
      <c r="M1449" s="166">
        <f>NETWORKDAYS.INTL(DATE(YEAR(H1449),MONTH(I1449),DAY(H1449)),DATE(YEAR(I1449),MONTH(I1449),DAY(I1449)),1,LISTAFERIADOS!$B$2:$B$194)</f>
        <v>2</v>
      </c>
      <c r="N1449" s="170" t="str">
        <f>CONCATENATE(HOUR(Tabela132[[#This Row],[DATA INICIO]]),":",MINUTE(Tabela132[[#This Row],[DATA INICIO]]))</f>
        <v>19:5</v>
      </c>
      <c r="P1449"/>
    </row>
    <row r="1450" spans="1:16" ht="25.5" customHeight="1" x14ac:dyDescent="0.25">
      <c r="A1450" s="21" t="s">
        <v>278</v>
      </c>
      <c r="B1450" s="53" t="s">
        <v>883</v>
      </c>
      <c r="C1450" s="17" t="s">
        <v>270</v>
      </c>
      <c r="D1450" s="114" t="s">
        <v>1230</v>
      </c>
      <c r="E1450" s="66" t="str">
        <f>CONCATENATE(Tabela132[[#This Row],[TRAMITE_SETOR]],"_Atualiz")</f>
        <v>SLIC_Atualiz</v>
      </c>
      <c r="F1450" s="35" t="s">
        <v>927</v>
      </c>
      <c r="G1450" s="35"/>
      <c r="H1450" s="54">
        <v>42629.785416666666</v>
      </c>
      <c r="I1450" s="54">
        <v>42632.654166666667</v>
      </c>
      <c r="J1450" s="55" t="s">
        <v>880</v>
      </c>
      <c r="K1450" s="19">
        <f t="shared" si="44"/>
        <v>2.8687500000014552</v>
      </c>
      <c r="L1450" s="38">
        <f t="shared" si="45"/>
        <v>2.8687500000014552</v>
      </c>
      <c r="M1450" s="166">
        <f>NETWORKDAYS.INTL(DATE(YEAR(H1450),MONTH(I1450),DAY(H1450)),DATE(YEAR(I1450),MONTH(I1450),DAY(I1450)),1,LISTAFERIADOS!$B$2:$B$194)</f>
        <v>2</v>
      </c>
      <c r="N1450" s="170" t="str">
        <f>CONCATENATE(HOUR(Tabela132[[#This Row],[DATA INICIO]]),":",MINUTE(Tabela132[[#This Row],[DATA INICIO]]))</f>
        <v>18:51</v>
      </c>
      <c r="P1450"/>
    </row>
    <row r="1451" spans="1:16" ht="25.5" customHeight="1" x14ac:dyDescent="0.25">
      <c r="A1451" s="21" t="s">
        <v>278</v>
      </c>
      <c r="B1451" s="53" t="s">
        <v>883</v>
      </c>
      <c r="C1451" s="17" t="s">
        <v>270</v>
      </c>
      <c r="D1451" s="114" t="s">
        <v>1212</v>
      </c>
      <c r="E1451" s="66" t="str">
        <f>CONCATENATE(Tabela132[[#This Row],[TRAMITE_SETOR]],"_Atualiz")</f>
        <v>CPL_Atualiz</v>
      </c>
      <c r="F1451" s="35" t="s">
        <v>914</v>
      </c>
      <c r="G1451" s="35"/>
      <c r="H1451" s="54">
        <v>42632.654166666667</v>
      </c>
      <c r="I1451" s="54">
        <v>42632.67083333333</v>
      </c>
      <c r="J1451" s="55" t="s">
        <v>680</v>
      </c>
      <c r="K1451" s="19">
        <f t="shared" si="44"/>
        <v>1.6666666662786156E-2</v>
      </c>
      <c r="L1451" s="38">
        <f t="shared" si="45"/>
        <v>1.6666666662786156E-2</v>
      </c>
      <c r="M1451" s="166">
        <f>NETWORKDAYS.INTL(DATE(YEAR(H1451),MONTH(I1451),DAY(H1451)),DATE(YEAR(I1451),MONTH(I1451),DAY(I1451)),1,LISTAFERIADOS!$B$2:$B$194)</f>
        <v>1</v>
      </c>
      <c r="N1451" s="170" t="str">
        <f>CONCATENATE(HOUR(Tabela132[[#This Row],[DATA INICIO]]),":",MINUTE(Tabela132[[#This Row],[DATA INICIO]]))</f>
        <v>15:42</v>
      </c>
      <c r="P1451"/>
    </row>
    <row r="1452" spans="1:16" ht="25.5" customHeight="1" x14ac:dyDescent="0.25">
      <c r="A1452" s="21" t="s">
        <v>278</v>
      </c>
      <c r="B1452" s="53" t="s">
        <v>883</v>
      </c>
      <c r="C1452" s="17" t="s">
        <v>270</v>
      </c>
      <c r="D1452" s="114" t="s">
        <v>1230</v>
      </c>
      <c r="E1452" s="66" t="str">
        <f>CONCATENATE(Tabela132[[#This Row],[TRAMITE_SETOR]],"_Atualiz")</f>
        <v>SLIC_Atualiz</v>
      </c>
      <c r="F1452" s="35" t="s">
        <v>927</v>
      </c>
      <c r="G1452" s="35"/>
      <c r="H1452" s="54">
        <v>42632.67083333333</v>
      </c>
      <c r="I1452" s="54">
        <v>42633.546527777777</v>
      </c>
      <c r="J1452" s="55" t="s">
        <v>676</v>
      </c>
      <c r="K1452" s="19">
        <f t="shared" si="44"/>
        <v>0.87569444444670808</v>
      </c>
      <c r="L1452" s="38">
        <f t="shared" si="45"/>
        <v>0.87569444444670808</v>
      </c>
      <c r="M1452" s="166">
        <f>NETWORKDAYS.INTL(DATE(YEAR(H1452),MONTH(I1452),DAY(H1452)),DATE(YEAR(I1452),MONTH(I1452),DAY(I1452)),1,LISTAFERIADOS!$B$2:$B$194)</f>
        <v>2</v>
      </c>
      <c r="N1452" s="170" t="str">
        <f>CONCATENATE(HOUR(Tabela132[[#This Row],[DATA INICIO]]),":",MINUTE(Tabela132[[#This Row],[DATA INICIO]]))</f>
        <v>16:6</v>
      </c>
      <c r="P1452"/>
    </row>
    <row r="1453" spans="1:16" ht="25.5" customHeight="1" x14ac:dyDescent="0.25">
      <c r="A1453" s="21" t="s">
        <v>278</v>
      </c>
      <c r="B1453" s="53" t="s">
        <v>883</v>
      </c>
      <c r="C1453" s="17" t="s">
        <v>270</v>
      </c>
      <c r="D1453" s="114" t="s">
        <v>1212</v>
      </c>
      <c r="E1453" s="66" t="str">
        <f>CONCATENATE(Tabela132[[#This Row],[TRAMITE_SETOR]],"_Atualiz")</f>
        <v>CPL_Atualiz</v>
      </c>
      <c r="F1453" s="35" t="s">
        <v>914</v>
      </c>
      <c r="G1453" s="35"/>
      <c r="H1453" s="54">
        <v>42633.546527777777</v>
      </c>
      <c r="I1453" s="54">
        <v>42648.738194444442</v>
      </c>
      <c r="J1453" s="55" t="s">
        <v>451</v>
      </c>
      <c r="K1453" s="19">
        <f t="shared" si="44"/>
        <v>15.191666666665697</v>
      </c>
      <c r="L1453" s="38">
        <f t="shared" si="45"/>
        <v>15.191666666665697</v>
      </c>
      <c r="M1453" s="166">
        <f>NETWORKDAYS.INTL(DATE(YEAR(H1453),MONTH(I1453),DAY(H1453)),DATE(YEAR(I1453),MONTH(I1453),DAY(I1453)),1,LISTAFERIADOS!$B$2:$B$194)</f>
        <v>-11</v>
      </c>
      <c r="N1453" s="170" t="str">
        <f>CONCATENATE(HOUR(Tabela132[[#This Row],[DATA INICIO]]),":",MINUTE(Tabela132[[#This Row],[DATA INICIO]]))</f>
        <v>13:7</v>
      </c>
      <c r="P1453"/>
    </row>
    <row r="1454" spans="1:16" ht="25.5" customHeight="1" x14ac:dyDescent="0.25">
      <c r="A1454" s="21" t="s">
        <v>278</v>
      </c>
      <c r="B1454" s="53" t="s">
        <v>883</v>
      </c>
      <c r="C1454" s="17" t="s">
        <v>270</v>
      </c>
      <c r="D1454" s="114" t="s">
        <v>1251</v>
      </c>
      <c r="E1454" s="66" t="str">
        <f>CONCATENATE(Tabela132[[#This Row],[TRAMITE_SETOR]],"_Atualiz")</f>
        <v>SMIC_Atualiz</v>
      </c>
      <c r="F1454" s="35" t="s">
        <v>891</v>
      </c>
      <c r="G1454" s="90" t="s">
        <v>1105</v>
      </c>
      <c r="H1454" s="54">
        <v>42648.738194444442</v>
      </c>
      <c r="I1454" s="54">
        <v>42649.611805555556</v>
      </c>
      <c r="J1454" s="55" t="s">
        <v>881</v>
      </c>
      <c r="K1454" s="19">
        <f t="shared" si="44"/>
        <v>0.87361111111385981</v>
      </c>
      <c r="L1454" s="38">
        <f t="shared" si="45"/>
        <v>0.87361111111385981</v>
      </c>
      <c r="M1454" s="166">
        <f>NETWORKDAYS.INTL(DATE(YEAR(H1454),MONTH(I1454),DAY(H1454)),DATE(YEAR(I1454),MONTH(I1454),DAY(I1454)),1,LISTAFERIADOS!$B$2:$B$194)</f>
        <v>2</v>
      </c>
      <c r="N1454" s="170" t="str">
        <f>CONCATENATE(HOUR(Tabela132[[#This Row],[DATA INICIO]]),":",MINUTE(Tabela132[[#This Row],[DATA INICIO]]))</f>
        <v>17:43</v>
      </c>
      <c r="P1454"/>
    </row>
    <row r="1455" spans="1:16" ht="25.5" customHeight="1" x14ac:dyDescent="0.25">
      <c r="A1455" s="21" t="s">
        <v>278</v>
      </c>
      <c r="B1455" s="53" t="s">
        <v>883</v>
      </c>
      <c r="C1455" s="17" t="s">
        <v>270</v>
      </c>
      <c r="D1455" s="114" t="s">
        <v>1212</v>
      </c>
      <c r="E1455" s="66" t="str">
        <f>CONCATENATE(Tabela132[[#This Row],[TRAMITE_SETOR]],"_Atualiz")</f>
        <v>CPL_Atualiz</v>
      </c>
      <c r="F1455" s="35" t="s">
        <v>914</v>
      </c>
      <c r="G1455" s="35"/>
      <c r="H1455" s="54">
        <v>42649.611805555556</v>
      </c>
      <c r="I1455" s="54">
        <v>42654.76458333333</v>
      </c>
      <c r="J1455" s="55" t="s">
        <v>882</v>
      </c>
      <c r="K1455" s="19">
        <f t="shared" si="44"/>
        <v>5.1527777777737356</v>
      </c>
      <c r="L1455" s="38">
        <f t="shared" si="45"/>
        <v>5.1527777777737356</v>
      </c>
      <c r="M1455" s="166">
        <f>NETWORKDAYS.INTL(DATE(YEAR(H1455),MONTH(I1455),DAY(H1455)),DATE(YEAR(I1455),MONTH(I1455),DAY(I1455)),1,LISTAFERIADOS!$B$2:$B$194)</f>
        <v>4</v>
      </c>
      <c r="N1455" s="170" t="str">
        <f>CONCATENATE(HOUR(Tabela132[[#This Row],[DATA INICIO]]),":",MINUTE(Tabela132[[#This Row],[DATA INICIO]]))</f>
        <v>14:41</v>
      </c>
      <c r="P1455"/>
    </row>
    <row r="1456" spans="1:16" ht="25.5" customHeight="1" x14ac:dyDescent="0.25">
      <c r="A1456" s="22" t="s">
        <v>278</v>
      </c>
      <c r="B1456" s="53" t="s">
        <v>883</v>
      </c>
      <c r="C1456" s="17" t="s">
        <v>270</v>
      </c>
      <c r="D1456" s="114" t="s">
        <v>1213</v>
      </c>
      <c r="E1456" s="66" t="str">
        <f>CONCATENATE(Tabela132[[#This Row],[TRAMITE_SETOR]],"_Atualiz")</f>
        <v>ASSDG_Atualiz</v>
      </c>
      <c r="F1456" s="35" t="s">
        <v>915</v>
      </c>
      <c r="G1456" s="35"/>
      <c r="H1456" s="18">
        <v>42654.76458333333</v>
      </c>
      <c r="I1456" s="18">
        <v>42657.810416666667</v>
      </c>
      <c r="J1456" s="20" t="s">
        <v>355</v>
      </c>
      <c r="K1456" s="19">
        <f t="shared" si="44"/>
        <v>3.0458333333372138</v>
      </c>
      <c r="L1456" s="38">
        <f t="shared" si="45"/>
        <v>3.0458333333372138</v>
      </c>
      <c r="M1456" s="166">
        <f>NETWORKDAYS.INTL(DATE(YEAR(H1456),MONTH(I1456),DAY(H1456)),DATE(YEAR(I1456),MONTH(I1456),DAY(I1456)),1,LISTAFERIADOS!$B$2:$B$194)</f>
        <v>3</v>
      </c>
      <c r="N1456" s="170" t="str">
        <f>CONCATENATE(HOUR(Tabela132[[#This Row],[DATA INICIO]]),":",MINUTE(Tabela132[[#This Row],[DATA INICIO]]))</f>
        <v>18:21</v>
      </c>
      <c r="P1456"/>
    </row>
    <row r="1457" spans="1:14" ht="25.5" customHeight="1" x14ac:dyDescent="0.25">
      <c r="A1457" s="60" t="s">
        <v>278</v>
      </c>
      <c r="B1457" s="61" t="s">
        <v>973</v>
      </c>
      <c r="C1457" s="62" t="s">
        <v>270</v>
      </c>
      <c r="D1457" s="115" t="s">
        <v>1232</v>
      </c>
      <c r="E1457" s="66" t="str">
        <f>CONCATENATE(Tabela132[[#This Row],[TRAMITE_SETOR]],"_Atualiz")</f>
        <v>SAPRE_Atualiz</v>
      </c>
      <c r="F1457" t="s">
        <v>272</v>
      </c>
      <c r="G1457" s="91" t="s">
        <v>1105</v>
      </c>
      <c r="H1457" s="75">
        <v>42668.651388888888</v>
      </c>
      <c r="I1457" s="75">
        <v>42669.651388888888</v>
      </c>
      <c r="J1457" s="74" t="s">
        <v>7</v>
      </c>
      <c r="K1457" s="58">
        <f>IF(OR(H1457="-",I1457="-"),0,I1457-H1457)</f>
        <v>1</v>
      </c>
      <c r="L1457" s="59">
        <f t="shared" si="45"/>
        <v>1</v>
      </c>
      <c r="M1457" s="166">
        <f>NETWORKDAYS.INTL(DATE(YEAR(H1457),MONTH(I1457),DAY(H1457)),DATE(YEAR(I1457),MONTH(I1457),DAY(I1457)),1,LISTAFERIADOS!$B$2:$B$194)</f>
        <v>2</v>
      </c>
      <c r="N1457" s="170" t="str">
        <f>CONCATENATE(HOUR(Tabela132[[#This Row],[DATA INICIO]]),":",MINUTE(Tabela132[[#This Row],[DATA INICIO]]))</f>
        <v>15:38</v>
      </c>
    </row>
    <row r="1458" spans="1:14" ht="25.5" customHeight="1" x14ac:dyDescent="0.25">
      <c r="A1458" s="60" t="s">
        <v>278</v>
      </c>
      <c r="B1458" s="61" t="s">
        <v>973</v>
      </c>
      <c r="C1458" s="62" t="s">
        <v>270</v>
      </c>
      <c r="D1458" s="115" t="s">
        <v>1226</v>
      </c>
      <c r="E1458" s="66" t="str">
        <f>CONCATENATE(Tabela132[[#This Row],[TRAMITE_SETOR]],"_Atualiz")</f>
        <v>CIP_Atualiz</v>
      </c>
      <c r="F1458" s="35" t="s">
        <v>884</v>
      </c>
      <c r="G1458" s="91" t="s">
        <v>1105</v>
      </c>
      <c r="H1458" s="75">
        <v>42669.651388888888</v>
      </c>
      <c r="I1458" s="75">
        <v>42675.561111111114</v>
      </c>
      <c r="J1458" s="74" t="s">
        <v>7</v>
      </c>
      <c r="K1458" s="58">
        <f t="shared" ref="K1458:K1492" si="46">IF(OR(H1458="-",I1458="-"),0,I1458-H1458)</f>
        <v>5.9097222222262644</v>
      </c>
      <c r="L1458" s="59">
        <f t="shared" si="45"/>
        <v>5.9097222222262644</v>
      </c>
      <c r="M1458" s="166">
        <f>NETWORKDAYS.INTL(DATE(YEAR(H1458),MONTH(I1458),DAY(H1458)),DATE(YEAR(I1458),MONTH(I1458),DAY(I1458)),1,LISTAFERIADOS!$B$2:$B$194)</f>
        <v>-15</v>
      </c>
      <c r="N1458" s="170" t="str">
        <f>CONCATENATE(HOUR(Tabela132[[#This Row],[DATA INICIO]]),":",MINUTE(Tabela132[[#This Row],[DATA INICIO]]))</f>
        <v>15:38</v>
      </c>
    </row>
    <row r="1459" spans="1:14" ht="25.5" customHeight="1" x14ac:dyDescent="0.25">
      <c r="A1459" s="60" t="s">
        <v>278</v>
      </c>
      <c r="B1459" s="61" t="s">
        <v>973</v>
      </c>
      <c r="C1459" s="62" t="s">
        <v>270</v>
      </c>
      <c r="D1459" s="115" t="s">
        <v>1220</v>
      </c>
      <c r="E1459" s="66" t="str">
        <f>CONCATENATE(Tabela132[[#This Row],[TRAMITE_SETOR]],"_Atualiz")</f>
        <v>SECGS_Atualiz</v>
      </c>
      <c r="F1459" t="s">
        <v>885</v>
      </c>
      <c r="G1459" s="91" t="s">
        <v>1105</v>
      </c>
      <c r="H1459" s="75">
        <v>42669.651388888888</v>
      </c>
      <c r="I1459" s="75">
        <v>42682.507638888892</v>
      </c>
      <c r="J1459" s="74" t="s">
        <v>7</v>
      </c>
      <c r="K1459" s="58">
        <f t="shared" si="46"/>
        <v>12.856250000004366</v>
      </c>
      <c r="L1459" s="59">
        <f t="shared" si="45"/>
        <v>12.856250000004366</v>
      </c>
      <c r="M1459" s="166">
        <f>NETWORKDAYS.INTL(DATE(YEAR(H1459),MONTH(I1459),DAY(H1459)),DATE(YEAR(I1459),MONTH(I1459),DAY(I1459)),1,LISTAFERIADOS!$B$2:$B$194)</f>
        <v>-12</v>
      </c>
      <c r="N1459" s="170" t="str">
        <f>CONCATENATE(HOUR(Tabela132[[#This Row],[DATA INICIO]]),":",MINUTE(Tabela132[[#This Row],[DATA INICIO]]))</f>
        <v>15:38</v>
      </c>
    </row>
    <row r="1460" spans="1:14" ht="25.5" customHeight="1" x14ac:dyDescent="0.25">
      <c r="A1460" s="60" t="s">
        <v>278</v>
      </c>
      <c r="B1460" s="61" t="s">
        <v>973</v>
      </c>
      <c r="C1460" s="62" t="s">
        <v>270</v>
      </c>
      <c r="D1460" s="115" t="s">
        <v>1232</v>
      </c>
      <c r="E1460" s="66" t="str">
        <f>CONCATENATE(Tabela132[[#This Row],[TRAMITE_SETOR]],"_Atualiz")</f>
        <v>SAPRE_Atualiz</v>
      </c>
      <c r="F1460" t="s">
        <v>272</v>
      </c>
      <c r="G1460" s="91" t="s">
        <v>1105</v>
      </c>
      <c r="H1460" s="75">
        <v>42682.507638888892</v>
      </c>
      <c r="I1460" s="75">
        <v>42734.605555555558</v>
      </c>
      <c r="J1460" s="74" t="s">
        <v>41</v>
      </c>
      <c r="K1460" s="58">
        <f t="shared" si="46"/>
        <v>52.097916666665697</v>
      </c>
      <c r="L1460" s="59">
        <f t="shared" si="45"/>
        <v>52.097916666665697</v>
      </c>
      <c r="M1460" s="166">
        <f>NETWORKDAYS.INTL(DATE(YEAR(H1460),MONTH(I1460),DAY(H1460)),DATE(YEAR(I1460),MONTH(I1460),DAY(I1460)),1,LISTAFERIADOS!$B$2:$B$194)</f>
        <v>7</v>
      </c>
      <c r="N1460" s="170" t="str">
        <f>CONCATENATE(HOUR(Tabela132[[#This Row],[DATA INICIO]]),":",MINUTE(Tabela132[[#This Row],[DATA INICIO]]))</f>
        <v>12:11</v>
      </c>
    </row>
    <row r="1461" spans="1:14" ht="25.5" customHeight="1" x14ac:dyDescent="0.25">
      <c r="A1461" s="60" t="s">
        <v>278</v>
      </c>
      <c r="B1461" s="61" t="s">
        <v>973</v>
      </c>
      <c r="C1461" s="62" t="s">
        <v>270</v>
      </c>
      <c r="D1461" s="115" t="s">
        <v>1226</v>
      </c>
      <c r="E1461" s="66" t="str">
        <f>CONCATENATE(Tabela132[[#This Row],[TRAMITE_SETOR]],"_Atualiz")</f>
        <v>CIP_Atualiz</v>
      </c>
      <c r="F1461" s="35" t="s">
        <v>884</v>
      </c>
      <c r="G1461" s="91" t="s">
        <v>1105</v>
      </c>
      <c r="H1461" s="75">
        <v>42734.605555555558</v>
      </c>
      <c r="I1461" s="75">
        <v>42745.775694444441</v>
      </c>
      <c r="J1461" s="74" t="s">
        <v>116</v>
      </c>
      <c r="K1461" s="58">
        <f t="shared" si="46"/>
        <v>11.17013888888323</v>
      </c>
      <c r="L1461" s="59">
        <f t="shared" si="45"/>
        <v>11.17013888888323</v>
      </c>
      <c r="M1461" s="166">
        <f>NETWORKDAYS.INTL(DATE(YEAR(H1461),MONTH(I1461),DAY(H1461)),DATE(YEAR(I1461),MONTH(I1461),DAY(I1461)),1,LISTAFERIADOS!$B$2:$B$194)</f>
        <v>217</v>
      </c>
      <c r="N1461" s="170" t="str">
        <f>CONCATENATE(HOUR(Tabela132[[#This Row],[DATA INICIO]]),":",MINUTE(Tabela132[[#This Row],[DATA INICIO]]))</f>
        <v>14:32</v>
      </c>
    </row>
    <row r="1462" spans="1:14" ht="25.5" customHeight="1" x14ac:dyDescent="0.25">
      <c r="A1462" s="60" t="s">
        <v>278</v>
      </c>
      <c r="B1462" s="61" t="s">
        <v>973</v>
      </c>
      <c r="C1462" s="62" t="s">
        <v>270</v>
      </c>
      <c r="D1462" s="115" t="s">
        <v>1220</v>
      </c>
      <c r="E1462" s="66" t="str">
        <f>CONCATENATE(Tabela132[[#This Row],[TRAMITE_SETOR]],"_Atualiz")</f>
        <v>SECGS_Atualiz</v>
      </c>
      <c r="F1462" t="s">
        <v>885</v>
      </c>
      <c r="G1462" s="91" t="s">
        <v>1105</v>
      </c>
      <c r="H1462" s="75">
        <v>42745.775694444441</v>
      </c>
      <c r="I1462" s="75">
        <v>42746.557638888888</v>
      </c>
      <c r="J1462" s="74" t="s">
        <v>195</v>
      </c>
      <c r="K1462" s="58">
        <f t="shared" si="46"/>
        <v>0.78194444444670808</v>
      </c>
      <c r="L1462" s="59">
        <f t="shared" si="45"/>
        <v>0.78194444444670808</v>
      </c>
      <c r="M1462" s="166">
        <f>NETWORKDAYS.INTL(DATE(YEAR(H1462),MONTH(I1462),DAY(H1462)),DATE(YEAR(I1462),MONTH(I1462),DAY(I1462)),1,LISTAFERIADOS!$B$2:$B$194)</f>
        <v>2</v>
      </c>
      <c r="N1462" s="170" t="str">
        <f>CONCATENATE(HOUR(Tabela132[[#This Row],[DATA INICIO]]),":",MINUTE(Tabela132[[#This Row],[DATA INICIO]]))</f>
        <v>18:37</v>
      </c>
    </row>
    <row r="1463" spans="1:14" ht="25.5" customHeight="1" x14ac:dyDescent="0.25">
      <c r="A1463" s="60" t="s">
        <v>278</v>
      </c>
      <c r="B1463" s="61" t="s">
        <v>973</v>
      </c>
      <c r="C1463" s="62" t="s">
        <v>270</v>
      </c>
      <c r="D1463" s="115" t="s">
        <v>1232</v>
      </c>
      <c r="E1463" s="66" t="str">
        <f>CONCATENATE(Tabela132[[#This Row],[TRAMITE_SETOR]],"_Atualiz")</f>
        <v>SAPRE_Atualiz</v>
      </c>
      <c r="F1463" t="s">
        <v>272</v>
      </c>
      <c r="G1463" s="91" t="s">
        <v>1105</v>
      </c>
      <c r="H1463" s="75">
        <v>42746.557638888888</v>
      </c>
      <c r="I1463" s="75">
        <v>42746.779166666667</v>
      </c>
      <c r="J1463" s="74" t="s">
        <v>60</v>
      </c>
      <c r="K1463" s="58">
        <f t="shared" si="46"/>
        <v>0.22152777777955635</v>
      </c>
      <c r="L1463" s="59">
        <f t="shared" si="45"/>
        <v>0.22152777777955635</v>
      </c>
      <c r="M1463" s="166">
        <f>NETWORKDAYS.INTL(DATE(YEAR(H1463),MONTH(I1463),DAY(H1463)),DATE(YEAR(I1463),MONTH(I1463),DAY(I1463)),1,LISTAFERIADOS!$B$2:$B$194)</f>
        <v>1</v>
      </c>
      <c r="N1463" s="170" t="str">
        <f>CONCATENATE(HOUR(Tabela132[[#This Row],[DATA INICIO]]),":",MINUTE(Tabela132[[#This Row],[DATA INICIO]]))</f>
        <v>13:23</v>
      </c>
    </row>
    <row r="1464" spans="1:14" ht="25.5" customHeight="1" x14ac:dyDescent="0.25">
      <c r="A1464" s="60" t="s">
        <v>278</v>
      </c>
      <c r="B1464" s="61" t="s">
        <v>973</v>
      </c>
      <c r="C1464" s="62" t="s">
        <v>270</v>
      </c>
      <c r="D1464" s="115" t="s">
        <v>1220</v>
      </c>
      <c r="E1464" s="66" t="str">
        <f>CONCATENATE(Tabela132[[#This Row],[TRAMITE_SETOR]],"_Atualiz")</f>
        <v>SECGS_Atualiz</v>
      </c>
      <c r="F1464" t="s">
        <v>885</v>
      </c>
      <c r="G1464" s="91" t="s">
        <v>1105</v>
      </c>
      <c r="H1464" s="75">
        <v>42746.779166666667</v>
      </c>
      <c r="I1464" s="75">
        <v>42748.737500000003</v>
      </c>
      <c r="J1464" s="74" t="s">
        <v>16</v>
      </c>
      <c r="K1464" s="58">
        <f t="shared" si="46"/>
        <v>1.9583333333357587</v>
      </c>
      <c r="L1464" s="59">
        <f t="shared" si="45"/>
        <v>1.9583333333357587</v>
      </c>
      <c r="M1464" s="166">
        <f>NETWORKDAYS.INTL(DATE(YEAR(H1464),MONTH(I1464),DAY(H1464)),DATE(YEAR(I1464),MONTH(I1464),DAY(I1464)),1,LISTAFERIADOS!$B$2:$B$194)</f>
        <v>3</v>
      </c>
      <c r="N1464" s="170" t="str">
        <f>CONCATENATE(HOUR(Tabela132[[#This Row],[DATA INICIO]]),":",MINUTE(Tabela132[[#This Row],[DATA INICIO]]))</f>
        <v>18:42</v>
      </c>
    </row>
    <row r="1465" spans="1:14" ht="25.5" customHeight="1" x14ac:dyDescent="0.25">
      <c r="A1465" s="60" t="s">
        <v>278</v>
      </c>
      <c r="B1465" s="61" t="s">
        <v>973</v>
      </c>
      <c r="C1465" s="62" t="s">
        <v>270</v>
      </c>
      <c r="D1465" s="115" t="s">
        <v>1209</v>
      </c>
      <c r="E1465" s="66" t="str">
        <f>CONCATENATE(Tabela132[[#This Row],[TRAMITE_SETOR]],"_Atualiz")</f>
        <v>CLC_Atualiz</v>
      </c>
      <c r="F1465" t="s">
        <v>911</v>
      </c>
      <c r="G1465"/>
      <c r="H1465" s="75">
        <v>42748.737500000003</v>
      </c>
      <c r="I1465" s="75">
        <v>42748.761805555558</v>
      </c>
      <c r="J1465" s="74" t="s">
        <v>959</v>
      </c>
      <c r="K1465" s="58">
        <f t="shared" si="46"/>
        <v>2.4305555554747116E-2</v>
      </c>
      <c r="L1465" s="59">
        <f t="shared" si="45"/>
        <v>2.4305555554747116E-2</v>
      </c>
      <c r="M1465" s="166">
        <f>NETWORKDAYS.INTL(DATE(YEAR(H1465),MONTH(I1465),DAY(H1465)),DATE(YEAR(I1465),MONTH(I1465),DAY(I1465)),1,LISTAFERIADOS!$B$2:$B$194)</f>
        <v>1</v>
      </c>
      <c r="N1465" s="170" t="str">
        <f>CONCATENATE(HOUR(Tabela132[[#This Row],[DATA INICIO]]),":",MINUTE(Tabela132[[#This Row],[DATA INICIO]]))</f>
        <v>17:42</v>
      </c>
    </row>
    <row r="1466" spans="1:14" ht="25.5" customHeight="1" x14ac:dyDescent="0.25">
      <c r="A1466" s="60" t="s">
        <v>278</v>
      </c>
      <c r="B1466" s="61" t="s">
        <v>973</v>
      </c>
      <c r="C1466" s="62" t="s">
        <v>270</v>
      </c>
      <c r="D1466" s="115" t="s">
        <v>1269</v>
      </c>
      <c r="E1466" s="66" t="str">
        <f>CONCATENATE(Tabela132[[#This Row],[TRAMITE_SETOR]],"_Atualiz")</f>
        <v>SC _Atualiz</v>
      </c>
      <c r="F1466" t="s">
        <v>1093</v>
      </c>
      <c r="G1466"/>
      <c r="H1466" s="75">
        <v>42748.761805555558</v>
      </c>
      <c r="I1466" s="75">
        <v>42759.759722222225</v>
      </c>
      <c r="J1466" s="74" t="s">
        <v>163</v>
      </c>
      <c r="K1466" s="58">
        <f t="shared" si="46"/>
        <v>10.997916666667152</v>
      </c>
      <c r="L1466" s="59">
        <f t="shared" si="45"/>
        <v>10.997916666667152</v>
      </c>
      <c r="M1466" s="166">
        <f>NETWORKDAYS.INTL(DATE(YEAR(H1466),MONTH(I1466),DAY(H1466)),DATE(YEAR(I1466),MONTH(I1466),DAY(I1466)),1,LISTAFERIADOS!$B$2:$B$194)</f>
        <v>8</v>
      </c>
      <c r="N1466" s="170" t="str">
        <f>CONCATENATE(HOUR(Tabela132[[#This Row],[DATA INICIO]]),":",MINUTE(Tabela132[[#This Row],[DATA INICIO]]))</f>
        <v>18:17</v>
      </c>
    </row>
    <row r="1467" spans="1:14" ht="25.5" customHeight="1" x14ac:dyDescent="0.25">
      <c r="A1467" s="60" t="s">
        <v>278</v>
      </c>
      <c r="B1467" s="61" t="s">
        <v>973</v>
      </c>
      <c r="C1467" s="62" t="s">
        <v>270</v>
      </c>
      <c r="D1467" s="115" t="s">
        <v>1209</v>
      </c>
      <c r="E1467" s="66" t="str">
        <f>CONCATENATE(Tabela132[[#This Row],[TRAMITE_SETOR]],"_Atualiz")</f>
        <v>CLC_Atualiz</v>
      </c>
      <c r="F1467" t="s">
        <v>911</v>
      </c>
      <c r="G1467"/>
      <c r="H1467" s="75">
        <v>42759.759722222225</v>
      </c>
      <c r="I1467" s="75">
        <v>42759.804861111108</v>
      </c>
      <c r="J1467" s="74" t="s">
        <v>439</v>
      </c>
      <c r="K1467" s="58">
        <f t="shared" si="46"/>
        <v>4.5138888883229811E-2</v>
      </c>
      <c r="L1467" s="59">
        <f t="shared" si="45"/>
        <v>4.5138888883229811E-2</v>
      </c>
      <c r="M1467" s="166">
        <f>NETWORKDAYS.INTL(DATE(YEAR(H1467),MONTH(I1467),DAY(H1467)),DATE(YEAR(I1467),MONTH(I1467),DAY(I1467)),1,LISTAFERIADOS!$B$2:$B$194)</f>
        <v>1</v>
      </c>
      <c r="N1467" s="170" t="str">
        <f>CONCATENATE(HOUR(Tabela132[[#This Row],[DATA INICIO]]),":",MINUTE(Tabela132[[#This Row],[DATA INICIO]]))</f>
        <v>18:14</v>
      </c>
    </row>
    <row r="1468" spans="1:14" ht="25.5" customHeight="1" x14ac:dyDescent="0.25">
      <c r="A1468" s="60" t="s">
        <v>278</v>
      </c>
      <c r="B1468" s="61" t="s">
        <v>973</v>
      </c>
      <c r="C1468" s="62" t="s">
        <v>270</v>
      </c>
      <c r="D1468" s="115" t="s">
        <v>1232</v>
      </c>
      <c r="E1468" s="66" t="str">
        <f>CONCATENATE(Tabela132[[#This Row],[TRAMITE_SETOR]],"_Atualiz")</f>
        <v>SAPRE_Atualiz</v>
      </c>
      <c r="F1468" t="s">
        <v>272</v>
      </c>
      <c r="G1468" s="91" t="s">
        <v>1105</v>
      </c>
      <c r="H1468" s="75">
        <v>42759.804861111108</v>
      </c>
      <c r="I1468" s="75">
        <v>42760.73333333333</v>
      </c>
      <c r="J1468" s="74" t="s">
        <v>960</v>
      </c>
      <c r="K1468" s="58">
        <f t="shared" si="46"/>
        <v>0.92847222222189885</v>
      </c>
      <c r="L1468" s="59">
        <f t="shared" si="45"/>
        <v>0.92847222222189885</v>
      </c>
      <c r="M1468" s="166">
        <f>NETWORKDAYS.INTL(DATE(YEAR(H1468),MONTH(I1468),DAY(H1468)),DATE(YEAR(I1468),MONTH(I1468),DAY(I1468)),1,LISTAFERIADOS!$B$2:$B$194)</f>
        <v>2</v>
      </c>
      <c r="N1468" s="170" t="str">
        <f>CONCATENATE(HOUR(Tabela132[[#This Row],[DATA INICIO]]),":",MINUTE(Tabela132[[#This Row],[DATA INICIO]]))</f>
        <v>19:19</v>
      </c>
    </row>
    <row r="1469" spans="1:14" ht="25.5" customHeight="1" x14ac:dyDescent="0.25">
      <c r="A1469" s="60" t="s">
        <v>278</v>
      </c>
      <c r="B1469" s="61" t="s">
        <v>973</v>
      </c>
      <c r="C1469" s="62" t="s">
        <v>270</v>
      </c>
      <c r="D1469" s="115" t="s">
        <v>1209</v>
      </c>
      <c r="E1469" s="66" t="str">
        <f>CONCATENATE(Tabela132[[#This Row],[TRAMITE_SETOR]],"_Atualiz")</f>
        <v>CLC_Atualiz</v>
      </c>
      <c r="F1469" t="s">
        <v>911</v>
      </c>
      <c r="G1469"/>
      <c r="H1469" s="75">
        <v>42760.73333333333</v>
      </c>
      <c r="I1469" s="75">
        <v>42760.772222222222</v>
      </c>
      <c r="J1469" s="74" t="s">
        <v>16</v>
      </c>
      <c r="K1469" s="58">
        <f t="shared" si="46"/>
        <v>3.888888889196096E-2</v>
      </c>
      <c r="L1469" s="59">
        <f t="shared" si="45"/>
        <v>3.888888889196096E-2</v>
      </c>
      <c r="M1469" s="166">
        <f>NETWORKDAYS.INTL(DATE(YEAR(H1469),MONTH(I1469),DAY(H1469)),DATE(YEAR(I1469),MONTH(I1469),DAY(I1469)),1,LISTAFERIADOS!$B$2:$B$194)</f>
        <v>1</v>
      </c>
      <c r="N1469" s="170" t="str">
        <f>CONCATENATE(HOUR(Tabela132[[#This Row],[DATA INICIO]]),":",MINUTE(Tabela132[[#This Row],[DATA INICIO]]))</f>
        <v>17:36</v>
      </c>
    </row>
    <row r="1470" spans="1:14" ht="25.5" customHeight="1" x14ac:dyDescent="0.25">
      <c r="A1470" s="60" t="s">
        <v>278</v>
      </c>
      <c r="B1470" s="61" t="s">
        <v>973</v>
      </c>
      <c r="C1470" s="62" t="s">
        <v>270</v>
      </c>
      <c r="D1470" s="115" t="s">
        <v>1206</v>
      </c>
      <c r="E1470" s="66" t="str">
        <f>CONCATENATE(Tabela132[[#This Row],[TRAMITE_SETOR]],"_Atualiz")</f>
        <v>SPO_Atualiz</v>
      </c>
      <c r="F1470" t="s">
        <v>908</v>
      </c>
      <c r="G1470"/>
      <c r="H1470" s="75">
        <v>42760.772222222222</v>
      </c>
      <c r="I1470" s="75">
        <v>42761.572222222225</v>
      </c>
      <c r="J1470" s="74" t="s">
        <v>18</v>
      </c>
      <c r="K1470" s="58">
        <f t="shared" si="46"/>
        <v>0.80000000000291038</v>
      </c>
      <c r="L1470" s="59">
        <f t="shared" si="45"/>
        <v>0.80000000000291038</v>
      </c>
      <c r="M1470" s="166">
        <f>NETWORKDAYS.INTL(DATE(YEAR(H1470),MONTH(I1470),DAY(H1470)),DATE(YEAR(I1470),MONTH(I1470),DAY(I1470)),1,LISTAFERIADOS!$B$2:$B$194)</f>
        <v>2</v>
      </c>
      <c r="N1470" s="170" t="str">
        <f>CONCATENATE(HOUR(Tabela132[[#This Row],[DATA INICIO]]),":",MINUTE(Tabela132[[#This Row],[DATA INICIO]]))</f>
        <v>18:32</v>
      </c>
    </row>
    <row r="1471" spans="1:14" ht="25.5" customHeight="1" x14ac:dyDescent="0.25">
      <c r="A1471" s="60" t="s">
        <v>278</v>
      </c>
      <c r="B1471" s="61" t="s">
        <v>973</v>
      </c>
      <c r="C1471" s="62" t="s">
        <v>270</v>
      </c>
      <c r="D1471" s="115" t="s">
        <v>1207</v>
      </c>
      <c r="E1471" s="66" t="str">
        <f>CONCATENATE(Tabela132[[#This Row],[TRAMITE_SETOR]],"_Atualiz")</f>
        <v>CO_Atualiz</v>
      </c>
      <c r="F1471" t="s">
        <v>909</v>
      </c>
      <c r="G1471"/>
      <c r="H1471" s="75">
        <v>42761.572222222225</v>
      </c>
      <c r="I1471" s="75">
        <v>42761.586111111108</v>
      </c>
      <c r="J1471" s="74" t="s">
        <v>378</v>
      </c>
      <c r="K1471" s="58">
        <f t="shared" si="46"/>
        <v>1.3888888883229811E-2</v>
      </c>
      <c r="L1471" s="59">
        <f t="shared" si="45"/>
        <v>1.3888888883229811E-2</v>
      </c>
      <c r="M1471" s="166">
        <f>NETWORKDAYS.INTL(DATE(YEAR(H1471),MONTH(I1471),DAY(H1471)),DATE(YEAR(I1471),MONTH(I1471),DAY(I1471)),1,LISTAFERIADOS!$B$2:$B$194)</f>
        <v>1</v>
      </c>
      <c r="N1471" s="170" t="str">
        <f>CONCATENATE(HOUR(Tabela132[[#This Row],[DATA INICIO]]),":",MINUTE(Tabela132[[#This Row],[DATA INICIO]]))</f>
        <v>13:44</v>
      </c>
    </row>
    <row r="1472" spans="1:14" ht="25.5" customHeight="1" x14ac:dyDescent="0.25">
      <c r="A1472" s="60" t="s">
        <v>278</v>
      </c>
      <c r="B1472" s="61" t="s">
        <v>973</v>
      </c>
      <c r="C1472" s="62" t="s">
        <v>270</v>
      </c>
      <c r="D1472" s="115" t="s">
        <v>1208</v>
      </c>
      <c r="E1472" s="66" t="str">
        <f>CONCATENATE(Tabela132[[#This Row],[TRAMITE_SETOR]],"_Atualiz")</f>
        <v>SECOFC_Atualiz</v>
      </c>
      <c r="F1472" t="s">
        <v>910</v>
      </c>
      <c r="G1472"/>
      <c r="H1472" s="75">
        <v>42761.586111111108</v>
      </c>
      <c r="I1472" s="75">
        <v>42761.711805555555</v>
      </c>
      <c r="J1472" s="74" t="s">
        <v>20</v>
      </c>
      <c r="K1472" s="58">
        <f t="shared" si="46"/>
        <v>0.12569444444670808</v>
      </c>
      <c r="L1472" s="59">
        <f t="shared" si="45"/>
        <v>0.12569444444670808</v>
      </c>
      <c r="M1472" s="166">
        <f>NETWORKDAYS.INTL(DATE(YEAR(H1472),MONTH(I1472),DAY(H1472)),DATE(YEAR(I1472),MONTH(I1472),DAY(I1472)),1,LISTAFERIADOS!$B$2:$B$194)</f>
        <v>1</v>
      </c>
      <c r="N1472" s="170" t="str">
        <f>CONCATENATE(HOUR(Tabela132[[#This Row],[DATA INICIO]]),":",MINUTE(Tabela132[[#This Row],[DATA INICIO]]))</f>
        <v>14:4</v>
      </c>
    </row>
    <row r="1473" spans="1:14" ht="25.5" customHeight="1" x14ac:dyDescent="0.25">
      <c r="A1473" s="60" t="s">
        <v>278</v>
      </c>
      <c r="B1473" s="61" t="s">
        <v>973</v>
      </c>
      <c r="C1473" s="62" t="s">
        <v>270</v>
      </c>
      <c r="D1473" s="115" t="s">
        <v>1209</v>
      </c>
      <c r="E1473" s="66" t="str">
        <f>CONCATENATE(Tabela132[[#This Row],[TRAMITE_SETOR]],"_Atualiz")</f>
        <v>CLC_Atualiz</v>
      </c>
      <c r="F1473" t="s">
        <v>911</v>
      </c>
      <c r="G1473"/>
      <c r="H1473" s="75">
        <v>42761.711805555555</v>
      </c>
      <c r="I1473" s="75">
        <v>42761.75</v>
      </c>
      <c r="J1473" s="74" t="s">
        <v>961</v>
      </c>
      <c r="K1473" s="58">
        <f t="shared" si="46"/>
        <v>3.8194444445252884E-2</v>
      </c>
      <c r="L1473" s="59">
        <f t="shared" si="45"/>
        <v>3.8194444445252884E-2</v>
      </c>
      <c r="M1473" s="166">
        <f>NETWORKDAYS.INTL(DATE(YEAR(H1473),MONTH(I1473),DAY(H1473)),DATE(YEAR(I1473),MONTH(I1473),DAY(I1473)),1,LISTAFERIADOS!$B$2:$B$194)</f>
        <v>1</v>
      </c>
      <c r="N1473" s="170" t="str">
        <f>CONCATENATE(HOUR(Tabela132[[#This Row],[DATA INICIO]]),":",MINUTE(Tabela132[[#This Row],[DATA INICIO]]))</f>
        <v>17:5</v>
      </c>
    </row>
    <row r="1474" spans="1:14" ht="25.5" customHeight="1" x14ac:dyDescent="0.25">
      <c r="A1474" s="60" t="s">
        <v>278</v>
      </c>
      <c r="B1474" s="61" t="s">
        <v>973</v>
      </c>
      <c r="C1474" s="62" t="s">
        <v>270</v>
      </c>
      <c r="D1474" s="115" t="s">
        <v>1210</v>
      </c>
      <c r="E1474" s="66" t="str">
        <f>CONCATENATE(Tabela132[[#This Row],[TRAMITE_SETOR]],"_Atualiz")</f>
        <v>SC_Atualiz</v>
      </c>
      <c r="F1474" t="s">
        <v>912</v>
      </c>
      <c r="G1474"/>
      <c r="H1474" s="75">
        <v>42761.75</v>
      </c>
      <c r="I1474" s="75">
        <v>42768.60833333333</v>
      </c>
      <c r="J1474" s="74" t="s">
        <v>166</v>
      </c>
      <c r="K1474" s="58">
        <f t="shared" si="46"/>
        <v>6.8583333333299379</v>
      </c>
      <c r="L1474" s="59">
        <f t="shared" si="45"/>
        <v>6.8583333333299379</v>
      </c>
      <c r="M1474" s="166">
        <f>NETWORKDAYS.INTL(DATE(YEAR(H1474),MONTH(I1474),DAY(H1474)),DATE(YEAR(I1474),MONTH(I1474),DAY(I1474)),1,LISTAFERIADOS!$B$2:$B$194)</f>
        <v>-17</v>
      </c>
      <c r="N1474" s="170" t="str">
        <f>CONCATENATE(HOUR(Tabela132[[#This Row],[DATA INICIO]]),":",MINUTE(Tabela132[[#This Row],[DATA INICIO]]))</f>
        <v>18:0</v>
      </c>
    </row>
    <row r="1475" spans="1:14" ht="25.5" customHeight="1" x14ac:dyDescent="0.25">
      <c r="A1475" s="60" t="s">
        <v>278</v>
      </c>
      <c r="B1475" s="61" t="s">
        <v>973</v>
      </c>
      <c r="C1475" s="62" t="s">
        <v>270</v>
      </c>
      <c r="D1475" s="115" t="s">
        <v>1209</v>
      </c>
      <c r="E1475" s="66" t="str">
        <f>CONCATENATE(Tabela132[[#This Row],[TRAMITE_SETOR]],"_Atualiz")</f>
        <v>CLC_Atualiz</v>
      </c>
      <c r="F1475" t="s">
        <v>911</v>
      </c>
      <c r="G1475"/>
      <c r="H1475" s="75">
        <v>42768.60833333333</v>
      </c>
      <c r="I1475" s="75">
        <v>42768.757638888892</v>
      </c>
      <c r="J1475" s="74" t="s">
        <v>962</v>
      </c>
      <c r="K1475" s="58">
        <f t="shared" si="46"/>
        <v>0.14930555556202307</v>
      </c>
      <c r="L1475" s="59">
        <f t="shared" ref="L1475:L1492" si="47">K1475</f>
        <v>0.14930555556202307</v>
      </c>
      <c r="M1475" s="166">
        <f>NETWORKDAYS.INTL(DATE(YEAR(H1475),MONTH(I1475),DAY(H1475)),DATE(YEAR(I1475),MONTH(I1475),DAY(I1475)),1,LISTAFERIADOS!$B$2:$B$194)</f>
        <v>1</v>
      </c>
      <c r="N1475" s="170" t="str">
        <f>CONCATENATE(HOUR(Tabela132[[#This Row],[DATA INICIO]]),":",MINUTE(Tabela132[[#This Row],[DATA INICIO]]))</f>
        <v>14:36</v>
      </c>
    </row>
    <row r="1476" spans="1:14" ht="25.5" customHeight="1" x14ac:dyDescent="0.25">
      <c r="A1476" s="60" t="s">
        <v>278</v>
      </c>
      <c r="B1476" s="61" t="s">
        <v>973</v>
      </c>
      <c r="C1476" s="62" t="s">
        <v>270</v>
      </c>
      <c r="D1476" s="115" t="s">
        <v>1210</v>
      </c>
      <c r="E1476" s="66" t="str">
        <f>CONCATENATE(Tabela132[[#This Row],[TRAMITE_SETOR]],"_Atualiz")</f>
        <v>SC_Atualiz</v>
      </c>
      <c r="F1476" t="s">
        <v>912</v>
      </c>
      <c r="G1476"/>
      <c r="H1476" s="75">
        <v>42768.757638888892</v>
      </c>
      <c r="I1476" s="75">
        <v>42773.696527777778</v>
      </c>
      <c r="J1476" s="74" t="s">
        <v>963</v>
      </c>
      <c r="K1476" s="58">
        <f t="shared" si="46"/>
        <v>4.9388888888861402</v>
      </c>
      <c r="L1476" s="59">
        <f t="shared" si="47"/>
        <v>4.9388888888861402</v>
      </c>
      <c r="M1476" s="166">
        <f>NETWORKDAYS.INTL(DATE(YEAR(H1476),MONTH(I1476),DAY(H1476)),DATE(YEAR(I1476),MONTH(I1476),DAY(I1476)),1,LISTAFERIADOS!$B$2:$B$194)</f>
        <v>4</v>
      </c>
      <c r="N1476" s="170" t="str">
        <f>CONCATENATE(HOUR(Tabela132[[#This Row],[DATA INICIO]]),":",MINUTE(Tabela132[[#This Row],[DATA INICIO]]))</f>
        <v>18:11</v>
      </c>
    </row>
    <row r="1477" spans="1:14" ht="25.5" customHeight="1" x14ac:dyDescent="0.25">
      <c r="A1477" s="60" t="s">
        <v>278</v>
      </c>
      <c r="B1477" s="61" t="s">
        <v>973</v>
      </c>
      <c r="C1477" s="62" t="s">
        <v>270</v>
      </c>
      <c r="D1477" s="115" t="s">
        <v>1209</v>
      </c>
      <c r="E1477" s="66" t="str">
        <f>CONCATENATE(Tabela132[[#This Row],[TRAMITE_SETOR]],"_Atualiz")</f>
        <v>CLC_Atualiz</v>
      </c>
      <c r="F1477" t="s">
        <v>911</v>
      </c>
      <c r="G1477"/>
      <c r="H1477" s="75">
        <v>42773.696527777778</v>
      </c>
      <c r="I1477" s="75">
        <v>42775.804166666669</v>
      </c>
      <c r="J1477" s="74" t="s">
        <v>964</v>
      </c>
      <c r="K1477" s="58">
        <f t="shared" si="46"/>
        <v>2.1076388888905058</v>
      </c>
      <c r="L1477" s="59">
        <f t="shared" si="47"/>
        <v>2.1076388888905058</v>
      </c>
      <c r="M1477" s="166">
        <f>NETWORKDAYS.INTL(DATE(YEAR(H1477),MONTH(I1477),DAY(H1477)),DATE(YEAR(I1477),MONTH(I1477),DAY(I1477)),1,LISTAFERIADOS!$B$2:$B$194)</f>
        <v>3</v>
      </c>
      <c r="N1477" s="170" t="str">
        <f>CONCATENATE(HOUR(Tabela132[[#This Row],[DATA INICIO]]),":",MINUTE(Tabela132[[#This Row],[DATA INICIO]]))</f>
        <v>16:43</v>
      </c>
    </row>
    <row r="1478" spans="1:14" ht="25.5" customHeight="1" x14ac:dyDescent="0.25">
      <c r="A1478" s="60" t="s">
        <v>278</v>
      </c>
      <c r="B1478" s="61" t="s">
        <v>973</v>
      </c>
      <c r="C1478" s="62" t="s">
        <v>270</v>
      </c>
      <c r="D1478" s="115" t="s">
        <v>1222</v>
      </c>
      <c r="E1478" s="66" t="str">
        <f>CONCATENATE(Tabela132[[#This Row],[TRAMITE_SETOR]],"_Atualiz")</f>
        <v>SECGA_Atualiz</v>
      </c>
      <c r="F1478" t="s">
        <v>853</v>
      </c>
      <c r="G1478"/>
      <c r="H1478" s="75">
        <v>42775.804166666669</v>
      </c>
      <c r="I1478" s="75">
        <v>42776.65625</v>
      </c>
      <c r="J1478" s="74" t="s">
        <v>965</v>
      </c>
      <c r="K1478" s="58">
        <f t="shared" si="46"/>
        <v>0.85208333333139308</v>
      </c>
      <c r="L1478" s="59">
        <f t="shared" si="47"/>
        <v>0.85208333333139308</v>
      </c>
      <c r="M1478" s="166">
        <f>NETWORKDAYS.INTL(DATE(YEAR(H1478),MONTH(I1478),DAY(H1478)),DATE(YEAR(I1478),MONTH(I1478),DAY(I1478)),1,LISTAFERIADOS!$B$2:$B$194)</f>
        <v>2</v>
      </c>
      <c r="N1478" s="170" t="str">
        <f>CONCATENATE(HOUR(Tabela132[[#This Row],[DATA INICIO]]),":",MINUTE(Tabela132[[#This Row],[DATA INICIO]]))</f>
        <v>19:18</v>
      </c>
    </row>
    <row r="1479" spans="1:14" ht="25.5" customHeight="1" x14ac:dyDescent="0.25">
      <c r="A1479" s="60" t="s">
        <v>278</v>
      </c>
      <c r="B1479" s="61" t="s">
        <v>973</v>
      </c>
      <c r="C1479" s="62" t="s">
        <v>270</v>
      </c>
      <c r="D1479" s="115" t="s">
        <v>1209</v>
      </c>
      <c r="E1479" s="66" t="str">
        <f>CONCATENATE(Tabela132[[#This Row],[TRAMITE_SETOR]],"_Atualiz")</f>
        <v>CLC_Atualiz</v>
      </c>
      <c r="F1479" t="s">
        <v>911</v>
      </c>
      <c r="G1479"/>
      <c r="H1479" s="75">
        <v>42776.65625</v>
      </c>
      <c r="I1479" s="75">
        <v>42776.674305555556</v>
      </c>
      <c r="J1479" s="74" t="s">
        <v>966</v>
      </c>
      <c r="K1479" s="58">
        <f t="shared" si="46"/>
        <v>1.8055555556202307E-2</v>
      </c>
      <c r="L1479" s="59">
        <f t="shared" si="47"/>
        <v>1.8055555556202307E-2</v>
      </c>
      <c r="M1479" s="166">
        <f>NETWORKDAYS.INTL(DATE(YEAR(H1479),MONTH(I1479),DAY(H1479)),DATE(YEAR(I1479),MONTH(I1479),DAY(I1479)),1,LISTAFERIADOS!$B$2:$B$194)</f>
        <v>1</v>
      </c>
      <c r="N1479" s="170" t="str">
        <f>CONCATENATE(HOUR(Tabela132[[#This Row],[DATA INICIO]]),":",MINUTE(Tabela132[[#This Row],[DATA INICIO]]))</f>
        <v>15:45</v>
      </c>
    </row>
    <row r="1480" spans="1:14" ht="25.5" customHeight="1" x14ac:dyDescent="0.25">
      <c r="A1480" s="60" t="s">
        <v>278</v>
      </c>
      <c r="B1480" s="61" t="s">
        <v>973</v>
      </c>
      <c r="C1480" s="62" t="s">
        <v>270</v>
      </c>
      <c r="D1480" s="115" t="s">
        <v>1230</v>
      </c>
      <c r="E1480" s="66" t="str">
        <f>CONCATENATE(Tabela132[[#This Row],[TRAMITE_SETOR]],"_Atualiz")</f>
        <v>SLIC_Atualiz</v>
      </c>
      <c r="F1480" t="s">
        <v>927</v>
      </c>
      <c r="G1480"/>
      <c r="H1480" s="75">
        <v>42776.674305555556</v>
      </c>
      <c r="I1480" s="75">
        <v>42786.609722222223</v>
      </c>
      <c r="J1480" s="74" t="s">
        <v>967</v>
      </c>
      <c r="K1480" s="58">
        <f t="shared" si="46"/>
        <v>9.9354166666671517</v>
      </c>
      <c r="L1480" s="59">
        <f t="shared" si="47"/>
        <v>9.9354166666671517</v>
      </c>
      <c r="M1480" s="166">
        <f>NETWORKDAYS.INTL(DATE(YEAR(H1480),MONTH(I1480),DAY(H1480)),DATE(YEAR(I1480),MONTH(I1480),DAY(I1480)),1,LISTAFERIADOS!$B$2:$B$194)</f>
        <v>7</v>
      </c>
      <c r="N1480" s="170" t="str">
        <f>CONCATENATE(HOUR(Tabela132[[#This Row],[DATA INICIO]]),":",MINUTE(Tabela132[[#This Row],[DATA INICIO]]))</f>
        <v>16:11</v>
      </c>
    </row>
    <row r="1481" spans="1:14" ht="25.5" customHeight="1" x14ac:dyDescent="0.25">
      <c r="A1481" s="60" t="s">
        <v>278</v>
      </c>
      <c r="B1481" s="61" t="s">
        <v>973</v>
      </c>
      <c r="C1481" s="62" t="s">
        <v>270</v>
      </c>
      <c r="D1481" s="115" t="s">
        <v>1211</v>
      </c>
      <c r="E1481" s="66" t="str">
        <f>CONCATENATE(Tabela132[[#This Row],[TRAMITE_SETOR]],"_Atualiz")</f>
        <v>SCON_Atualiz</v>
      </c>
      <c r="F1481" t="s">
        <v>913</v>
      </c>
      <c r="G1481"/>
      <c r="H1481" s="75">
        <v>42786.609722222223</v>
      </c>
      <c r="I1481" s="75">
        <v>42790.706944444442</v>
      </c>
      <c r="J1481" s="74" t="s">
        <v>968</v>
      </c>
      <c r="K1481" s="58">
        <f t="shared" si="46"/>
        <v>4.0972222222189885</v>
      </c>
      <c r="L1481" s="59">
        <f t="shared" si="47"/>
        <v>4.0972222222189885</v>
      </c>
      <c r="M1481" s="166">
        <f>NETWORKDAYS.INTL(DATE(YEAR(H1481),MONTH(I1481),DAY(H1481)),DATE(YEAR(I1481),MONTH(I1481),DAY(I1481)),1,LISTAFERIADOS!$B$2:$B$194)</f>
        <v>5</v>
      </c>
      <c r="N1481" s="170" t="str">
        <f>CONCATENATE(HOUR(Tabela132[[#This Row],[DATA INICIO]]),":",MINUTE(Tabela132[[#This Row],[DATA INICIO]]))</f>
        <v>14:38</v>
      </c>
    </row>
    <row r="1482" spans="1:14" ht="25.5" customHeight="1" x14ac:dyDescent="0.25">
      <c r="A1482" s="60" t="s">
        <v>278</v>
      </c>
      <c r="B1482" s="61" t="s">
        <v>973</v>
      </c>
      <c r="C1482" s="62" t="s">
        <v>270</v>
      </c>
      <c r="D1482" s="115" t="s">
        <v>1270</v>
      </c>
      <c r="E1482" s="66" t="str">
        <f>CONCATENATE(Tabela132[[#This Row],[TRAMITE_SETOR]],"_Atualiz")</f>
        <v>SLIC _Atualiz</v>
      </c>
      <c r="F1482" t="s">
        <v>1094</v>
      </c>
      <c r="G1482"/>
      <c r="H1482" s="75">
        <v>42790.706944444442</v>
      </c>
      <c r="I1482" s="75">
        <v>42796.745833333334</v>
      </c>
      <c r="J1482" s="74" t="s">
        <v>969</v>
      </c>
      <c r="K1482" s="58">
        <f t="shared" si="46"/>
        <v>6.038888888891961</v>
      </c>
      <c r="L1482" s="59">
        <f t="shared" si="47"/>
        <v>6.038888888891961</v>
      </c>
      <c r="M1482" s="166">
        <f>NETWORKDAYS.INTL(DATE(YEAR(H1482),MONTH(I1482),DAY(H1482)),DATE(YEAR(I1482),MONTH(I1482),DAY(I1482)),1,LISTAFERIADOS!$B$2:$B$194)</f>
        <v>-17</v>
      </c>
      <c r="N1482" s="170" t="str">
        <f>CONCATENATE(HOUR(Tabela132[[#This Row],[DATA INICIO]]),":",MINUTE(Tabela132[[#This Row],[DATA INICIO]]))</f>
        <v>16:58</v>
      </c>
    </row>
    <row r="1483" spans="1:14" ht="25.5" customHeight="1" x14ac:dyDescent="0.25">
      <c r="A1483" s="60" t="s">
        <v>278</v>
      </c>
      <c r="B1483" s="61" t="s">
        <v>973</v>
      </c>
      <c r="C1483" s="62" t="s">
        <v>270</v>
      </c>
      <c r="D1483" s="115" t="s">
        <v>1209</v>
      </c>
      <c r="E1483" s="66" t="str">
        <f>CONCATENATE(Tabela132[[#This Row],[TRAMITE_SETOR]],"_Atualiz")</f>
        <v>CLC_Atualiz</v>
      </c>
      <c r="F1483" t="s">
        <v>911</v>
      </c>
      <c r="G1483"/>
      <c r="H1483" s="75">
        <v>42796.745833333334</v>
      </c>
      <c r="I1483" s="75">
        <v>42797.789583333331</v>
      </c>
      <c r="J1483" s="74" t="s">
        <v>70</v>
      </c>
      <c r="K1483" s="58">
        <f t="shared" si="46"/>
        <v>1.0437499999970896</v>
      </c>
      <c r="L1483" s="59">
        <f t="shared" si="47"/>
        <v>1.0437499999970896</v>
      </c>
      <c r="M1483" s="166">
        <f>NETWORKDAYS.INTL(DATE(YEAR(H1483),MONTH(I1483),DAY(H1483)),DATE(YEAR(I1483),MONTH(I1483),DAY(I1483)),1,LISTAFERIADOS!$B$2:$B$194)</f>
        <v>2</v>
      </c>
      <c r="N1483" s="170" t="str">
        <f>CONCATENATE(HOUR(Tabela132[[#This Row],[DATA INICIO]]),":",MINUTE(Tabela132[[#This Row],[DATA INICIO]]))</f>
        <v>17:54</v>
      </c>
    </row>
    <row r="1484" spans="1:14" ht="25.5" customHeight="1" x14ac:dyDescent="0.25">
      <c r="A1484" s="60" t="s">
        <v>278</v>
      </c>
      <c r="B1484" s="61" t="s">
        <v>973</v>
      </c>
      <c r="C1484" s="62" t="s">
        <v>270</v>
      </c>
      <c r="D1484" s="115" t="s">
        <v>1222</v>
      </c>
      <c r="E1484" s="66" t="str">
        <f>CONCATENATE(Tabela132[[#This Row],[TRAMITE_SETOR]],"_Atualiz")</f>
        <v>SECGA_Atualiz</v>
      </c>
      <c r="F1484" t="s">
        <v>853</v>
      </c>
      <c r="G1484"/>
      <c r="H1484" s="75">
        <v>42797.789583333331</v>
      </c>
      <c r="I1484" s="75">
        <v>42800.85</v>
      </c>
      <c r="J1484" s="74" t="s">
        <v>970</v>
      </c>
      <c r="K1484" s="58">
        <f t="shared" si="46"/>
        <v>3.0604166666671517</v>
      </c>
      <c r="L1484" s="59">
        <f t="shared" si="47"/>
        <v>3.0604166666671517</v>
      </c>
      <c r="M1484" s="166">
        <f>NETWORKDAYS.INTL(DATE(YEAR(H1484),MONTH(I1484),DAY(H1484)),DATE(YEAR(I1484),MONTH(I1484),DAY(I1484)),1,LISTAFERIADOS!$B$2:$B$194)</f>
        <v>2</v>
      </c>
      <c r="N1484" s="170" t="str">
        <f>CONCATENATE(HOUR(Tabela132[[#This Row],[DATA INICIO]]),":",MINUTE(Tabela132[[#This Row],[DATA INICIO]]))</f>
        <v>18:57</v>
      </c>
    </row>
    <row r="1485" spans="1:14" ht="25.5" customHeight="1" x14ac:dyDescent="0.25">
      <c r="A1485" s="60" t="s">
        <v>278</v>
      </c>
      <c r="B1485" s="61" t="s">
        <v>973</v>
      </c>
      <c r="C1485" s="62" t="s">
        <v>270</v>
      </c>
      <c r="D1485" s="115" t="s">
        <v>1212</v>
      </c>
      <c r="E1485" s="66" t="str">
        <f>CONCATENATE(Tabela132[[#This Row],[TRAMITE_SETOR]],"_Atualiz")</f>
        <v>CPL_Atualiz</v>
      </c>
      <c r="F1485" t="s">
        <v>914</v>
      </c>
      <c r="G1485"/>
      <c r="H1485" s="75">
        <v>42800.85</v>
      </c>
      <c r="I1485" s="75">
        <v>42801.614583333336</v>
      </c>
      <c r="J1485" s="74" t="s">
        <v>17</v>
      </c>
      <c r="K1485" s="58">
        <f t="shared" si="46"/>
        <v>0.76458333333721384</v>
      </c>
      <c r="L1485" s="59">
        <f t="shared" si="47"/>
        <v>0.76458333333721384</v>
      </c>
      <c r="M1485" s="166">
        <f>NETWORKDAYS.INTL(DATE(YEAR(H1485),MONTH(I1485),DAY(H1485)),DATE(YEAR(I1485),MONTH(I1485),DAY(I1485)),1,LISTAFERIADOS!$B$2:$B$194)</f>
        <v>2</v>
      </c>
      <c r="N1485" s="170" t="str">
        <f>CONCATENATE(HOUR(Tabela132[[#This Row],[DATA INICIO]]),":",MINUTE(Tabela132[[#This Row],[DATA INICIO]]))</f>
        <v>20:24</v>
      </c>
    </row>
    <row r="1486" spans="1:14" ht="25.5" customHeight="1" x14ac:dyDescent="0.25">
      <c r="A1486" s="60" t="s">
        <v>278</v>
      </c>
      <c r="B1486" s="61" t="s">
        <v>973</v>
      </c>
      <c r="C1486" s="62" t="s">
        <v>270</v>
      </c>
      <c r="D1486" s="115" t="s">
        <v>1213</v>
      </c>
      <c r="E1486" s="66" t="str">
        <f>CONCATENATE(Tabela132[[#This Row],[TRAMITE_SETOR]],"_Atualiz")</f>
        <v>ASSDG_Atualiz</v>
      </c>
      <c r="F1486" t="s">
        <v>915</v>
      </c>
      <c r="G1486"/>
      <c r="H1486" s="75">
        <v>42801.614583333336</v>
      </c>
      <c r="I1486" s="75">
        <v>42801.677777777775</v>
      </c>
      <c r="J1486" s="74" t="s">
        <v>213</v>
      </c>
      <c r="K1486" s="58">
        <f t="shared" si="46"/>
        <v>6.3194444439432118E-2</v>
      </c>
      <c r="L1486" s="59">
        <f t="shared" si="47"/>
        <v>6.3194444439432118E-2</v>
      </c>
      <c r="M1486" s="166">
        <f>NETWORKDAYS.INTL(DATE(YEAR(H1486),MONTH(I1486),DAY(H1486)),DATE(YEAR(I1486),MONTH(I1486),DAY(I1486)),1,LISTAFERIADOS!$B$2:$B$194)</f>
        <v>1</v>
      </c>
      <c r="N1486" s="170" t="str">
        <f>CONCATENATE(HOUR(Tabela132[[#This Row],[DATA INICIO]]),":",MINUTE(Tabela132[[#This Row],[DATA INICIO]]))</f>
        <v>14:45</v>
      </c>
    </row>
    <row r="1487" spans="1:14" ht="25.5" customHeight="1" x14ac:dyDescent="0.25">
      <c r="A1487" s="60" t="s">
        <v>278</v>
      </c>
      <c r="B1487" s="61" t="s">
        <v>973</v>
      </c>
      <c r="C1487" s="62" t="s">
        <v>270</v>
      </c>
      <c r="D1487" s="115" t="s">
        <v>1202</v>
      </c>
      <c r="E1487" s="66" t="str">
        <f>CONCATENATE(Tabela132[[#This Row],[TRAMITE_SETOR]],"_Atualiz")</f>
        <v>DG_Atualiz</v>
      </c>
      <c r="F1487" t="s">
        <v>905</v>
      </c>
      <c r="G1487"/>
      <c r="H1487" s="75">
        <v>42801.677777777775</v>
      </c>
      <c r="I1487" s="75">
        <v>42801.786111111112</v>
      </c>
      <c r="J1487" s="74" t="s">
        <v>56</v>
      </c>
      <c r="K1487" s="58">
        <f t="shared" si="46"/>
        <v>0.10833333333721384</v>
      </c>
      <c r="L1487" s="59">
        <f t="shared" si="47"/>
        <v>0.10833333333721384</v>
      </c>
      <c r="M1487" s="166">
        <f>NETWORKDAYS.INTL(DATE(YEAR(H1487),MONTH(I1487),DAY(H1487)),DATE(YEAR(I1487),MONTH(I1487),DAY(I1487)),1,LISTAFERIADOS!$B$2:$B$194)</f>
        <v>1</v>
      </c>
      <c r="N1487" s="170" t="str">
        <f>CONCATENATE(HOUR(Tabela132[[#This Row],[DATA INICIO]]),":",MINUTE(Tabela132[[#This Row],[DATA INICIO]]))</f>
        <v>16:16</v>
      </c>
    </row>
    <row r="1488" spans="1:14" ht="25.5" customHeight="1" x14ac:dyDescent="0.25">
      <c r="A1488" s="60" t="s">
        <v>278</v>
      </c>
      <c r="B1488" s="61" t="s">
        <v>973</v>
      </c>
      <c r="C1488" s="62" t="s">
        <v>270</v>
      </c>
      <c r="D1488" s="115" t="s">
        <v>1230</v>
      </c>
      <c r="E1488" s="66" t="str">
        <f>CONCATENATE(Tabela132[[#This Row],[TRAMITE_SETOR]],"_Atualiz")</f>
        <v>SLIC_Atualiz</v>
      </c>
      <c r="F1488" t="s">
        <v>927</v>
      </c>
      <c r="G1488"/>
      <c r="H1488" s="75">
        <v>42801.786111111112</v>
      </c>
      <c r="I1488" s="75">
        <v>42802.661805555559</v>
      </c>
      <c r="J1488" s="74" t="s">
        <v>971</v>
      </c>
      <c r="K1488" s="58">
        <f t="shared" si="46"/>
        <v>0.87569444444670808</v>
      </c>
      <c r="L1488" s="59">
        <f t="shared" si="47"/>
        <v>0.87569444444670808</v>
      </c>
      <c r="M1488" s="166">
        <f>NETWORKDAYS.INTL(DATE(YEAR(H1488),MONTH(I1488),DAY(H1488)),DATE(YEAR(I1488),MONTH(I1488),DAY(I1488)),1,LISTAFERIADOS!$B$2:$B$194)</f>
        <v>2</v>
      </c>
      <c r="N1488" s="170" t="str">
        <f>CONCATENATE(HOUR(Tabela132[[#This Row],[DATA INICIO]]),":",MINUTE(Tabela132[[#This Row],[DATA INICIO]]))</f>
        <v>18:52</v>
      </c>
    </row>
    <row r="1489" spans="1:14" ht="25.5" customHeight="1" x14ac:dyDescent="0.25">
      <c r="A1489" s="60" t="s">
        <v>278</v>
      </c>
      <c r="B1489" s="61" t="s">
        <v>973</v>
      </c>
      <c r="C1489" s="62" t="s">
        <v>270</v>
      </c>
      <c r="D1489" s="115" t="s">
        <v>1212</v>
      </c>
      <c r="E1489" s="66" t="str">
        <f>CONCATENATE(Tabela132[[#This Row],[TRAMITE_SETOR]],"_Atualiz")</f>
        <v>CPL_Atualiz</v>
      </c>
      <c r="F1489" t="s">
        <v>914</v>
      </c>
      <c r="G1489"/>
      <c r="H1489" s="75">
        <v>42802.661805555559</v>
      </c>
      <c r="I1489" s="75">
        <v>42802.80972222222</v>
      </c>
      <c r="J1489" s="74" t="s">
        <v>680</v>
      </c>
      <c r="K1489" s="58">
        <f t="shared" si="46"/>
        <v>0.14791666666133096</v>
      </c>
      <c r="L1489" s="59">
        <f t="shared" si="47"/>
        <v>0.14791666666133096</v>
      </c>
      <c r="M1489" s="166">
        <f>NETWORKDAYS.INTL(DATE(YEAR(H1489),MONTH(I1489),DAY(H1489)),DATE(YEAR(I1489),MONTH(I1489),DAY(I1489)),1,LISTAFERIADOS!$B$2:$B$194)</f>
        <v>1</v>
      </c>
      <c r="N1489" s="170" t="str">
        <f>CONCATENATE(HOUR(Tabela132[[#This Row],[DATA INICIO]]),":",MINUTE(Tabela132[[#This Row],[DATA INICIO]]))</f>
        <v>15:53</v>
      </c>
    </row>
    <row r="1490" spans="1:14" ht="25.5" customHeight="1" x14ac:dyDescent="0.25">
      <c r="A1490" s="60" t="s">
        <v>278</v>
      </c>
      <c r="B1490" s="61" t="s">
        <v>973</v>
      </c>
      <c r="C1490" s="62" t="s">
        <v>270</v>
      </c>
      <c r="D1490" s="115" t="s">
        <v>1230</v>
      </c>
      <c r="E1490" s="66" t="str">
        <f>CONCATENATE(Tabela132[[#This Row],[TRAMITE_SETOR]],"_Atualiz")</f>
        <v>SLIC_Atualiz</v>
      </c>
      <c r="F1490" t="s">
        <v>927</v>
      </c>
      <c r="G1490"/>
      <c r="H1490" s="75">
        <v>42802.80972222222</v>
      </c>
      <c r="I1490" s="75">
        <v>42803.566666666666</v>
      </c>
      <c r="J1490" s="74" t="s">
        <v>180</v>
      </c>
      <c r="K1490" s="58">
        <f t="shared" si="46"/>
        <v>0.75694444444525288</v>
      </c>
      <c r="L1490" s="59">
        <f t="shared" si="47"/>
        <v>0.75694444444525288</v>
      </c>
      <c r="M1490" s="166">
        <f>NETWORKDAYS.INTL(DATE(YEAR(H1490),MONTH(I1490),DAY(H1490)),DATE(YEAR(I1490),MONTH(I1490),DAY(I1490)),1,LISTAFERIADOS!$B$2:$B$194)</f>
        <v>2</v>
      </c>
      <c r="N1490" s="170" t="str">
        <f>CONCATENATE(HOUR(Tabela132[[#This Row],[DATA INICIO]]),":",MINUTE(Tabela132[[#This Row],[DATA INICIO]]))</f>
        <v>19:26</v>
      </c>
    </row>
    <row r="1491" spans="1:14" ht="25.5" customHeight="1" x14ac:dyDescent="0.25">
      <c r="A1491" s="60" t="s">
        <v>278</v>
      </c>
      <c r="B1491" s="61" t="s">
        <v>973</v>
      </c>
      <c r="C1491" s="62" t="s">
        <v>270</v>
      </c>
      <c r="D1491" s="115" t="s">
        <v>1212</v>
      </c>
      <c r="E1491" s="66" t="str">
        <f>CONCATENATE(Tabela132[[#This Row],[TRAMITE_SETOR]],"_Atualiz")</f>
        <v>CPL_Atualiz</v>
      </c>
      <c r="F1491" t="s">
        <v>914</v>
      </c>
      <c r="G1491"/>
      <c r="H1491" s="75">
        <v>42803.566666666666</v>
      </c>
      <c r="I1491" s="75">
        <v>42817.538194444445</v>
      </c>
      <c r="J1491" s="74" t="s">
        <v>451</v>
      </c>
      <c r="K1491" s="58">
        <f t="shared" si="46"/>
        <v>13.971527777779556</v>
      </c>
      <c r="L1491" s="59">
        <f t="shared" si="47"/>
        <v>13.971527777779556</v>
      </c>
      <c r="M1491" s="166">
        <f>NETWORKDAYS.INTL(DATE(YEAR(H1491),MONTH(I1491),DAY(H1491)),DATE(YEAR(I1491),MONTH(I1491),DAY(I1491)),1,LISTAFERIADOS!$B$2:$B$194)</f>
        <v>11</v>
      </c>
      <c r="N1491" s="170" t="str">
        <f>CONCATENATE(HOUR(Tabela132[[#This Row],[DATA INICIO]]),":",MINUTE(Tabela132[[#This Row],[DATA INICIO]]))</f>
        <v>13:36</v>
      </c>
    </row>
    <row r="1492" spans="1:14" ht="25.5" customHeight="1" x14ac:dyDescent="0.25">
      <c r="A1492" s="60" t="s">
        <v>278</v>
      </c>
      <c r="B1492" s="61" t="s">
        <v>973</v>
      </c>
      <c r="C1492" s="62" t="s">
        <v>270</v>
      </c>
      <c r="D1492" s="115" t="s">
        <v>1213</v>
      </c>
      <c r="E1492" s="66" t="str">
        <f>CONCATENATE(Tabela132[[#This Row],[TRAMITE_SETOR]],"_Atualiz")</f>
        <v>ASSDG_Atualiz</v>
      </c>
      <c r="F1492" t="s">
        <v>915</v>
      </c>
      <c r="G1492"/>
      <c r="H1492" s="75">
        <v>42817.538194444445</v>
      </c>
      <c r="I1492" s="75">
        <v>42817.71875</v>
      </c>
      <c r="J1492" s="74" t="s">
        <v>355</v>
      </c>
      <c r="K1492" s="58">
        <f t="shared" si="46"/>
        <v>0.18055555555474712</v>
      </c>
      <c r="L1492" s="59">
        <f t="shared" si="47"/>
        <v>0.18055555555474712</v>
      </c>
      <c r="M1492" s="166">
        <f>NETWORKDAYS.INTL(DATE(YEAR(H1492),MONTH(I1492),DAY(H1492)),DATE(YEAR(I1492),MONTH(I1492),DAY(I1492)),1,LISTAFERIADOS!$B$2:$B$194)</f>
        <v>1</v>
      </c>
      <c r="N1492" s="170" t="str">
        <f>CONCATENATE(HOUR(Tabela132[[#This Row],[DATA INICIO]]),":",MINUTE(Tabela132[[#This Row],[DATA INICIO]]))</f>
        <v>12:55</v>
      </c>
    </row>
    <row r="1493" spans="1:14" ht="25.5" customHeight="1" x14ac:dyDescent="0.25">
      <c r="A1493" s="60" t="s">
        <v>278</v>
      </c>
      <c r="B1493" s="61" t="s">
        <v>972</v>
      </c>
      <c r="C1493" s="62" t="s">
        <v>270</v>
      </c>
      <c r="D1493" s="115" t="s">
        <v>1252</v>
      </c>
      <c r="E1493" s="66" t="str">
        <f>CONCATENATE(Tabela132[[#This Row],[TRAMITE_SETOR]],"_Atualiz")</f>
        <v>SOP_Atualiz</v>
      </c>
      <c r="F1493" t="s">
        <v>893</v>
      </c>
      <c r="G1493" s="91" t="s">
        <v>1105</v>
      </c>
      <c r="H1493" s="69">
        <v>42605.76666666667</v>
      </c>
      <c r="I1493" s="75">
        <v>42606.76666666667</v>
      </c>
      <c r="J1493" s="74" t="s">
        <v>7</v>
      </c>
      <c r="K1493" s="58">
        <f>IF(OR(H1493="-",I1493="-"),0,I1493-H1493)</f>
        <v>1</v>
      </c>
      <c r="L1493" s="63">
        <f>K1493</f>
        <v>1</v>
      </c>
      <c r="M1493" s="166">
        <f>NETWORKDAYS.INTL(DATE(YEAR(H1493),MONTH(I1493),DAY(H1493)),DATE(YEAR(I1493),MONTH(I1493),DAY(I1493)),1,LISTAFERIADOS!$B$2:$B$194)</f>
        <v>2</v>
      </c>
      <c r="N1493" s="170" t="str">
        <f>CONCATENATE(HOUR(Tabela132[[#This Row],[DATA INICIO]]),":",MINUTE(Tabela132[[#This Row],[DATA INICIO]]))</f>
        <v>18:24</v>
      </c>
    </row>
    <row r="1494" spans="1:14" ht="25.5" customHeight="1" x14ac:dyDescent="0.25">
      <c r="A1494" s="60" t="s">
        <v>278</v>
      </c>
      <c r="B1494" s="61" t="s">
        <v>972</v>
      </c>
      <c r="C1494" s="62" t="s">
        <v>270</v>
      </c>
      <c r="D1494" s="115" t="s">
        <v>1226</v>
      </c>
      <c r="E1494" s="66" t="str">
        <f>CONCATENATE(Tabela132[[#This Row],[TRAMITE_SETOR]],"_Atualiz")</f>
        <v>CIP_Atualiz</v>
      </c>
      <c r="F1494" s="35" t="s">
        <v>884</v>
      </c>
      <c r="G1494" s="91" t="s">
        <v>1105</v>
      </c>
      <c r="H1494" s="75">
        <v>42606.76666666667</v>
      </c>
      <c r="I1494" s="75">
        <v>42606.774305555555</v>
      </c>
      <c r="J1494" s="74" t="s">
        <v>294</v>
      </c>
      <c r="K1494" s="58">
        <f t="shared" ref="K1494:K1520" si="48">IF(OR(H1494="-",I1494="-"),0,I1494-H1494)</f>
        <v>7.6388888846850023E-3</v>
      </c>
      <c r="L1494" s="59">
        <f t="shared" ref="L1494:L1520" si="49">K1494</f>
        <v>7.6388888846850023E-3</v>
      </c>
      <c r="M1494" s="166">
        <f>NETWORKDAYS.INTL(DATE(YEAR(H1494),MONTH(I1494),DAY(H1494)),DATE(YEAR(I1494),MONTH(I1494),DAY(I1494)),1,LISTAFERIADOS!$B$2:$B$194)</f>
        <v>1</v>
      </c>
      <c r="N1494" s="170" t="str">
        <f>CONCATENATE(HOUR(Tabela132[[#This Row],[DATA INICIO]]),":",MINUTE(Tabela132[[#This Row],[DATA INICIO]]))</f>
        <v>18:24</v>
      </c>
    </row>
    <row r="1495" spans="1:14" ht="25.5" customHeight="1" x14ac:dyDescent="0.25">
      <c r="A1495" s="60" t="s">
        <v>278</v>
      </c>
      <c r="B1495" s="61" t="s">
        <v>972</v>
      </c>
      <c r="C1495" s="62" t="s">
        <v>270</v>
      </c>
      <c r="D1495" s="115" t="s">
        <v>1220</v>
      </c>
      <c r="E1495" s="66" t="str">
        <f>CONCATENATE(Tabela132[[#This Row],[TRAMITE_SETOR]],"_Atualiz")</f>
        <v>SECGS_Atualiz</v>
      </c>
      <c r="F1495" t="s">
        <v>885</v>
      </c>
      <c r="G1495" s="91" t="s">
        <v>1105</v>
      </c>
      <c r="H1495" s="75">
        <v>42606.774305555555</v>
      </c>
      <c r="I1495" s="75">
        <v>42606.777083333334</v>
      </c>
      <c r="J1495" s="74" t="s">
        <v>417</v>
      </c>
      <c r="K1495" s="58">
        <f t="shared" si="48"/>
        <v>2.7777777795563452E-3</v>
      </c>
      <c r="L1495" s="59">
        <f t="shared" si="49"/>
        <v>2.7777777795563452E-3</v>
      </c>
      <c r="M1495" s="166">
        <f>NETWORKDAYS.INTL(DATE(YEAR(H1495),MONTH(I1495),DAY(H1495)),DATE(YEAR(I1495),MONTH(I1495),DAY(I1495)),1,LISTAFERIADOS!$B$2:$B$194)</f>
        <v>1</v>
      </c>
      <c r="N1495" s="170" t="str">
        <f>CONCATENATE(HOUR(Tabela132[[#This Row],[DATA INICIO]]),":",MINUTE(Tabela132[[#This Row],[DATA INICIO]]))</f>
        <v>18:35</v>
      </c>
    </row>
    <row r="1496" spans="1:14" ht="25.5" customHeight="1" x14ac:dyDescent="0.25">
      <c r="A1496" s="60" t="s">
        <v>278</v>
      </c>
      <c r="B1496" s="61" t="s">
        <v>972</v>
      </c>
      <c r="C1496" s="62" t="s">
        <v>270</v>
      </c>
      <c r="D1496" s="115" t="s">
        <v>1222</v>
      </c>
      <c r="E1496" s="66" t="str">
        <f>CONCATENATE(Tabela132[[#This Row],[TRAMITE_SETOR]],"_Atualiz")</f>
        <v>SECGA_Atualiz</v>
      </c>
      <c r="F1496" t="s">
        <v>853</v>
      </c>
      <c r="G1496"/>
      <c r="H1496" s="75">
        <v>42606.777083333334</v>
      </c>
      <c r="I1496" s="75">
        <v>42606.837500000001</v>
      </c>
      <c r="J1496" s="74" t="s">
        <v>974</v>
      </c>
      <c r="K1496" s="58">
        <f t="shared" si="48"/>
        <v>6.0416666667151731E-2</v>
      </c>
      <c r="L1496" s="59">
        <f t="shared" si="49"/>
        <v>6.0416666667151731E-2</v>
      </c>
      <c r="M1496" s="166">
        <f>NETWORKDAYS.INTL(DATE(YEAR(H1496),MONTH(I1496),DAY(H1496)),DATE(YEAR(I1496),MONTH(I1496),DAY(I1496)),1,LISTAFERIADOS!$B$2:$B$194)</f>
        <v>1</v>
      </c>
      <c r="N1496" s="170" t="str">
        <f>CONCATENATE(HOUR(Tabela132[[#This Row],[DATA INICIO]]),":",MINUTE(Tabela132[[#This Row],[DATA INICIO]]))</f>
        <v>18:39</v>
      </c>
    </row>
    <row r="1497" spans="1:14" ht="25.5" customHeight="1" x14ac:dyDescent="0.25">
      <c r="A1497" s="60" t="s">
        <v>278</v>
      </c>
      <c r="B1497" s="61" t="s">
        <v>972</v>
      </c>
      <c r="C1497" s="62" t="s">
        <v>270</v>
      </c>
      <c r="D1497" s="115" t="s">
        <v>1271</v>
      </c>
      <c r="E1497" s="66" t="str">
        <f>CONCATENATE(Tabela132[[#This Row],[TRAMITE_SETOR]],"_Atualiz")</f>
        <v>CLC _Atualiz</v>
      </c>
      <c r="F1497" t="s">
        <v>1092</v>
      </c>
      <c r="G1497"/>
      <c r="H1497" s="75">
        <v>42606.837500000001</v>
      </c>
      <c r="I1497" s="75">
        <v>42607.587500000001</v>
      </c>
      <c r="J1497" s="74" t="s">
        <v>975</v>
      </c>
      <c r="K1497" s="58">
        <f t="shared" si="48"/>
        <v>0.75</v>
      </c>
      <c r="L1497" s="59">
        <f t="shared" si="49"/>
        <v>0.75</v>
      </c>
      <c r="M1497" s="166">
        <f>NETWORKDAYS.INTL(DATE(YEAR(H1497),MONTH(I1497),DAY(H1497)),DATE(YEAR(I1497),MONTH(I1497),DAY(I1497)),1,LISTAFERIADOS!$B$2:$B$194)</f>
        <v>2</v>
      </c>
      <c r="N1497" s="170" t="str">
        <f>CONCATENATE(HOUR(Tabela132[[#This Row],[DATA INICIO]]),":",MINUTE(Tabela132[[#This Row],[DATA INICIO]]))</f>
        <v>20:6</v>
      </c>
    </row>
    <row r="1498" spans="1:14" ht="25.5" customHeight="1" x14ac:dyDescent="0.25">
      <c r="A1498" s="60" t="s">
        <v>278</v>
      </c>
      <c r="B1498" s="61" t="s">
        <v>972</v>
      </c>
      <c r="C1498" s="62" t="s">
        <v>270</v>
      </c>
      <c r="D1498" s="115" t="s">
        <v>1226</v>
      </c>
      <c r="E1498" s="66" t="str">
        <f>CONCATENATE(Tabela132[[#This Row],[TRAMITE_SETOR]],"_Atualiz")</f>
        <v>CIP_Atualiz</v>
      </c>
      <c r="F1498" s="35" t="s">
        <v>884</v>
      </c>
      <c r="G1498" s="91" t="s">
        <v>1105</v>
      </c>
      <c r="H1498" s="75">
        <v>42607.587500000001</v>
      </c>
      <c r="I1498" s="75">
        <v>42607.60833333333</v>
      </c>
      <c r="J1498" s="74" t="s">
        <v>976</v>
      </c>
      <c r="K1498" s="58">
        <f t="shared" si="48"/>
        <v>2.0833333328482695E-2</v>
      </c>
      <c r="L1498" s="59">
        <f t="shared" si="49"/>
        <v>2.0833333328482695E-2</v>
      </c>
      <c r="M1498" s="166">
        <f>NETWORKDAYS.INTL(DATE(YEAR(H1498),MONTH(I1498),DAY(H1498)),DATE(YEAR(I1498),MONTH(I1498),DAY(I1498)),1,LISTAFERIADOS!$B$2:$B$194)</f>
        <v>1</v>
      </c>
      <c r="N1498" s="170" t="str">
        <f>CONCATENATE(HOUR(Tabela132[[#This Row],[DATA INICIO]]),":",MINUTE(Tabela132[[#This Row],[DATA INICIO]]))</f>
        <v>14:6</v>
      </c>
    </row>
    <row r="1499" spans="1:14" ht="25.5" customHeight="1" x14ac:dyDescent="0.25">
      <c r="A1499" s="60" t="s">
        <v>278</v>
      </c>
      <c r="B1499" s="61" t="s">
        <v>972</v>
      </c>
      <c r="C1499" s="62" t="s">
        <v>270</v>
      </c>
      <c r="D1499" s="115" t="s">
        <v>1220</v>
      </c>
      <c r="E1499" s="66" t="str">
        <f>CONCATENATE(Tabela132[[#This Row],[TRAMITE_SETOR]],"_Atualiz")</f>
        <v>SECGS_Atualiz</v>
      </c>
      <c r="F1499" t="s">
        <v>885</v>
      </c>
      <c r="G1499" s="91" t="s">
        <v>1105</v>
      </c>
      <c r="H1499" s="75">
        <v>42607.60833333333</v>
      </c>
      <c r="I1499" s="75">
        <v>42607.637499999997</v>
      </c>
      <c r="J1499" s="74" t="s">
        <v>202</v>
      </c>
      <c r="K1499" s="58">
        <f t="shared" si="48"/>
        <v>2.9166666667151731E-2</v>
      </c>
      <c r="L1499" s="59">
        <f t="shared" si="49"/>
        <v>2.9166666667151731E-2</v>
      </c>
      <c r="M1499" s="166">
        <f>NETWORKDAYS.INTL(DATE(YEAR(H1499),MONTH(I1499),DAY(H1499)),DATE(YEAR(I1499),MONTH(I1499),DAY(I1499)),1,LISTAFERIADOS!$B$2:$B$194)</f>
        <v>1</v>
      </c>
      <c r="N1499" s="170" t="str">
        <f>CONCATENATE(HOUR(Tabela132[[#This Row],[DATA INICIO]]),":",MINUTE(Tabela132[[#This Row],[DATA INICIO]]))</f>
        <v>14:36</v>
      </c>
    </row>
    <row r="1500" spans="1:14" ht="25.5" customHeight="1" x14ac:dyDescent="0.25">
      <c r="A1500" s="60" t="s">
        <v>278</v>
      </c>
      <c r="B1500" s="61" t="s">
        <v>972</v>
      </c>
      <c r="C1500" s="62" t="s">
        <v>270</v>
      </c>
      <c r="D1500" s="115" t="s">
        <v>1252</v>
      </c>
      <c r="E1500" s="66" t="str">
        <f>CONCATENATE(Tabela132[[#This Row],[TRAMITE_SETOR]],"_Atualiz")</f>
        <v>SOP_Atualiz</v>
      </c>
      <c r="F1500" t="s">
        <v>893</v>
      </c>
      <c r="G1500" s="91" t="s">
        <v>1105</v>
      </c>
      <c r="H1500" s="75">
        <v>42607.637499999997</v>
      </c>
      <c r="I1500" s="75">
        <v>42607.783333333333</v>
      </c>
      <c r="J1500" s="74" t="s">
        <v>977</v>
      </c>
      <c r="K1500" s="58">
        <f t="shared" si="48"/>
        <v>0.14583333333575865</v>
      </c>
      <c r="L1500" s="59">
        <f t="shared" si="49"/>
        <v>0.14583333333575865</v>
      </c>
      <c r="M1500" s="166">
        <f>NETWORKDAYS.INTL(DATE(YEAR(H1500),MONTH(I1500),DAY(H1500)),DATE(YEAR(I1500),MONTH(I1500),DAY(I1500)),1,LISTAFERIADOS!$B$2:$B$194)</f>
        <v>1</v>
      </c>
      <c r="N1500" s="170" t="str">
        <f>CONCATENATE(HOUR(Tabela132[[#This Row],[DATA INICIO]]),":",MINUTE(Tabela132[[#This Row],[DATA INICIO]]))</f>
        <v>15:18</v>
      </c>
    </row>
    <row r="1501" spans="1:14" ht="25.5" customHeight="1" x14ac:dyDescent="0.25">
      <c r="A1501" s="60" t="s">
        <v>278</v>
      </c>
      <c r="B1501" s="61" t="s">
        <v>972</v>
      </c>
      <c r="C1501" s="62" t="s">
        <v>270</v>
      </c>
      <c r="D1501" s="115" t="s">
        <v>1226</v>
      </c>
      <c r="E1501" s="66" t="str">
        <f>CONCATENATE(Tabela132[[#This Row],[TRAMITE_SETOR]],"_Atualiz")</f>
        <v>CIP_Atualiz</v>
      </c>
      <c r="F1501" s="35" t="s">
        <v>884</v>
      </c>
      <c r="G1501" s="91" t="s">
        <v>1105</v>
      </c>
      <c r="H1501" s="75">
        <v>42607.783333333333</v>
      </c>
      <c r="I1501" s="75">
        <v>42607.79583333333</v>
      </c>
      <c r="J1501" s="74" t="s">
        <v>978</v>
      </c>
      <c r="K1501" s="58">
        <f t="shared" si="48"/>
        <v>1.2499999997089617E-2</v>
      </c>
      <c r="L1501" s="59">
        <f t="shared" si="49"/>
        <v>1.2499999997089617E-2</v>
      </c>
      <c r="M1501" s="166">
        <f>NETWORKDAYS.INTL(DATE(YEAR(H1501),MONTH(I1501),DAY(H1501)),DATE(YEAR(I1501),MONTH(I1501),DAY(I1501)),1,LISTAFERIADOS!$B$2:$B$194)</f>
        <v>1</v>
      </c>
      <c r="N1501" s="170" t="str">
        <f>CONCATENATE(HOUR(Tabela132[[#This Row],[DATA INICIO]]),":",MINUTE(Tabela132[[#This Row],[DATA INICIO]]))</f>
        <v>18:48</v>
      </c>
    </row>
    <row r="1502" spans="1:14" ht="25.5" customHeight="1" x14ac:dyDescent="0.25">
      <c r="A1502" s="60" t="s">
        <v>278</v>
      </c>
      <c r="B1502" s="61" t="s">
        <v>972</v>
      </c>
      <c r="C1502" s="62" t="s">
        <v>270</v>
      </c>
      <c r="D1502" s="115" t="s">
        <v>1206</v>
      </c>
      <c r="E1502" s="66" t="str">
        <f>CONCATENATE(Tabela132[[#This Row],[TRAMITE_SETOR]],"_Atualiz")</f>
        <v>SPO_Atualiz</v>
      </c>
      <c r="F1502" t="s">
        <v>908</v>
      </c>
      <c r="G1502"/>
      <c r="H1502" s="75">
        <v>42607.79583333333</v>
      </c>
      <c r="I1502" s="75">
        <v>42608.54791666667</v>
      </c>
      <c r="J1502" s="74" t="s">
        <v>18</v>
      </c>
      <c r="K1502" s="58">
        <f t="shared" si="48"/>
        <v>0.75208333334012423</v>
      </c>
      <c r="L1502" s="59">
        <f t="shared" si="49"/>
        <v>0.75208333334012423</v>
      </c>
      <c r="M1502" s="166">
        <f>NETWORKDAYS.INTL(DATE(YEAR(H1502),MONTH(I1502),DAY(H1502)),DATE(YEAR(I1502),MONTH(I1502),DAY(I1502)),1,LISTAFERIADOS!$B$2:$B$194)</f>
        <v>2</v>
      </c>
      <c r="N1502" s="170" t="str">
        <f>CONCATENATE(HOUR(Tabela132[[#This Row],[DATA INICIO]]),":",MINUTE(Tabela132[[#This Row],[DATA INICIO]]))</f>
        <v>19:6</v>
      </c>
    </row>
    <row r="1503" spans="1:14" ht="25.5" customHeight="1" x14ac:dyDescent="0.25">
      <c r="A1503" s="60" t="s">
        <v>278</v>
      </c>
      <c r="B1503" s="61" t="s">
        <v>972</v>
      </c>
      <c r="C1503" s="62" t="s">
        <v>270</v>
      </c>
      <c r="D1503" s="115" t="s">
        <v>1226</v>
      </c>
      <c r="E1503" s="66" t="str">
        <f>CONCATENATE(Tabela132[[#This Row],[TRAMITE_SETOR]],"_Atualiz")</f>
        <v>CIP_Atualiz</v>
      </c>
      <c r="F1503" s="35" t="s">
        <v>884</v>
      </c>
      <c r="G1503" s="91" t="s">
        <v>1105</v>
      </c>
      <c r="H1503" s="75">
        <v>42608.54791666667</v>
      </c>
      <c r="I1503" s="75">
        <v>42608.563888888886</v>
      </c>
      <c r="J1503" s="74" t="s">
        <v>202</v>
      </c>
      <c r="K1503" s="58">
        <f t="shared" si="48"/>
        <v>1.597222221607808E-2</v>
      </c>
      <c r="L1503" s="59">
        <f t="shared" si="49"/>
        <v>1.597222221607808E-2</v>
      </c>
      <c r="M1503" s="166">
        <f>NETWORKDAYS.INTL(DATE(YEAR(H1503),MONTH(I1503),DAY(H1503)),DATE(YEAR(I1503),MONTH(I1503),DAY(I1503)),1,LISTAFERIADOS!$B$2:$B$194)</f>
        <v>1</v>
      </c>
      <c r="N1503" s="170" t="str">
        <f>CONCATENATE(HOUR(Tabela132[[#This Row],[DATA INICIO]]),":",MINUTE(Tabela132[[#This Row],[DATA INICIO]]))</f>
        <v>13:9</v>
      </c>
    </row>
    <row r="1504" spans="1:14" ht="25.5" customHeight="1" x14ac:dyDescent="0.25">
      <c r="A1504" s="60" t="s">
        <v>278</v>
      </c>
      <c r="B1504" s="61" t="s">
        <v>972</v>
      </c>
      <c r="C1504" s="62" t="s">
        <v>270</v>
      </c>
      <c r="D1504" s="115" t="s">
        <v>1206</v>
      </c>
      <c r="E1504" s="66" t="str">
        <f>CONCATENATE(Tabela132[[#This Row],[TRAMITE_SETOR]],"_Atualiz")</f>
        <v>SPO_Atualiz</v>
      </c>
      <c r="F1504" t="s">
        <v>908</v>
      </c>
      <c r="G1504"/>
      <c r="H1504" s="75">
        <v>42608.563888888886</v>
      </c>
      <c r="I1504" s="75">
        <v>42608.620833333334</v>
      </c>
      <c r="J1504" s="74" t="s">
        <v>979</v>
      </c>
      <c r="K1504" s="58">
        <f t="shared" si="48"/>
        <v>5.6944444448163267E-2</v>
      </c>
      <c r="L1504" s="59">
        <f t="shared" si="49"/>
        <v>5.6944444448163267E-2</v>
      </c>
      <c r="M1504" s="166">
        <f>NETWORKDAYS.INTL(DATE(YEAR(H1504),MONTH(I1504),DAY(H1504)),DATE(YEAR(I1504),MONTH(I1504),DAY(I1504)),1,LISTAFERIADOS!$B$2:$B$194)</f>
        <v>1</v>
      </c>
      <c r="N1504" s="170" t="str">
        <f>CONCATENATE(HOUR(Tabela132[[#This Row],[DATA INICIO]]),":",MINUTE(Tabela132[[#This Row],[DATA INICIO]]))</f>
        <v>13:32</v>
      </c>
    </row>
    <row r="1505" spans="1:14" ht="25.5" customHeight="1" x14ac:dyDescent="0.25">
      <c r="A1505" s="60" t="s">
        <v>278</v>
      </c>
      <c r="B1505" s="61" t="s">
        <v>972</v>
      </c>
      <c r="C1505" s="62" t="s">
        <v>270</v>
      </c>
      <c r="D1505" s="115" t="s">
        <v>1207</v>
      </c>
      <c r="E1505" s="66" t="str">
        <f>CONCATENATE(Tabela132[[#This Row],[TRAMITE_SETOR]],"_Atualiz")</f>
        <v>CO_Atualiz</v>
      </c>
      <c r="F1505" t="s">
        <v>909</v>
      </c>
      <c r="G1505"/>
      <c r="H1505" s="75">
        <v>42608.620833333334</v>
      </c>
      <c r="I1505" s="75">
        <v>42608.623611111114</v>
      </c>
      <c r="J1505" s="74" t="s">
        <v>378</v>
      </c>
      <c r="K1505" s="58">
        <f t="shared" si="48"/>
        <v>2.7777777795563452E-3</v>
      </c>
      <c r="L1505" s="59">
        <f t="shared" si="49"/>
        <v>2.7777777795563452E-3</v>
      </c>
      <c r="M1505" s="166">
        <f>NETWORKDAYS.INTL(DATE(YEAR(H1505),MONTH(I1505),DAY(H1505)),DATE(YEAR(I1505),MONTH(I1505),DAY(I1505)),1,LISTAFERIADOS!$B$2:$B$194)</f>
        <v>1</v>
      </c>
      <c r="N1505" s="170" t="str">
        <f>CONCATENATE(HOUR(Tabela132[[#This Row],[DATA INICIO]]),":",MINUTE(Tabela132[[#This Row],[DATA INICIO]]))</f>
        <v>14:54</v>
      </c>
    </row>
    <row r="1506" spans="1:14" ht="25.5" customHeight="1" x14ac:dyDescent="0.25">
      <c r="A1506" s="60" t="s">
        <v>278</v>
      </c>
      <c r="B1506" s="61" t="s">
        <v>972</v>
      </c>
      <c r="C1506" s="62" t="s">
        <v>270</v>
      </c>
      <c r="D1506" s="115" t="s">
        <v>1208</v>
      </c>
      <c r="E1506" s="66" t="str">
        <f>CONCATENATE(Tabela132[[#This Row],[TRAMITE_SETOR]],"_Atualiz")</f>
        <v>SECOFC_Atualiz</v>
      </c>
      <c r="F1506" t="s">
        <v>910</v>
      </c>
      <c r="G1506"/>
      <c r="H1506" s="75">
        <v>42608.623611111114</v>
      </c>
      <c r="I1506" s="75">
        <v>42608.625694444447</v>
      </c>
      <c r="J1506" s="74" t="s">
        <v>20</v>
      </c>
      <c r="K1506" s="58">
        <f t="shared" si="48"/>
        <v>2.0833333328482695E-3</v>
      </c>
      <c r="L1506" s="59">
        <f t="shared" si="49"/>
        <v>2.0833333328482695E-3</v>
      </c>
      <c r="M1506" s="166">
        <f>NETWORKDAYS.INTL(DATE(YEAR(H1506),MONTH(I1506),DAY(H1506)),DATE(YEAR(I1506),MONTH(I1506),DAY(I1506)),1,LISTAFERIADOS!$B$2:$B$194)</f>
        <v>1</v>
      </c>
      <c r="N1506" s="170" t="str">
        <f>CONCATENATE(HOUR(Tabela132[[#This Row],[DATA INICIO]]),":",MINUTE(Tabela132[[#This Row],[DATA INICIO]]))</f>
        <v>14:58</v>
      </c>
    </row>
    <row r="1507" spans="1:14" ht="25.5" customHeight="1" x14ac:dyDescent="0.25">
      <c r="A1507" s="60" t="s">
        <v>278</v>
      </c>
      <c r="B1507" s="61" t="s">
        <v>972</v>
      </c>
      <c r="C1507" s="62" t="s">
        <v>270</v>
      </c>
      <c r="D1507" s="115" t="s">
        <v>1209</v>
      </c>
      <c r="E1507" s="66" t="str">
        <f>CONCATENATE(Tabela132[[#This Row],[TRAMITE_SETOR]],"_Atualiz")</f>
        <v>CLC_Atualiz</v>
      </c>
      <c r="F1507" t="s">
        <v>911</v>
      </c>
      <c r="G1507"/>
      <c r="H1507" s="75">
        <v>42608.625694444447</v>
      </c>
      <c r="I1507" s="75">
        <v>42608.629166666666</v>
      </c>
      <c r="J1507" s="74" t="s">
        <v>21</v>
      </c>
      <c r="K1507" s="58">
        <f t="shared" si="48"/>
        <v>3.4722222189884633E-3</v>
      </c>
      <c r="L1507" s="59">
        <f t="shared" si="49"/>
        <v>3.4722222189884633E-3</v>
      </c>
      <c r="M1507" s="166">
        <f>NETWORKDAYS.INTL(DATE(YEAR(H1507),MONTH(I1507),DAY(H1507)),DATE(YEAR(I1507),MONTH(I1507),DAY(I1507)),1,LISTAFERIADOS!$B$2:$B$194)</f>
        <v>1</v>
      </c>
      <c r="N1507" s="170" t="str">
        <f>CONCATENATE(HOUR(Tabela132[[#This Row],[DATA INICIO]]),":",MINUTE(Tabela132[[#This Row],[DATA INICIO]]))</f>
        <v>15:1</v>
      </c>
    </row>
    <row r="1508" spans="1:14" ht="25.5" customHeight="1" x14ac:dyDescent="0.25">
      <c r="A1508" s="60" t="s">
        <v>278</v>
      </c>
      <c r="B1508" s="61" t="s">
        <v>972</v>
      </c>
      <c r="C1508" s="62" t="s">
        <v>270</v>
      </c>
      <c r="D1508" s="115" t="s">
        <v>1210</v>
      </c>
      <c r="E1508" s="66" t="str">
        <f>CONCATENATE(Tabela132[[#This Row],[TRAMITE_SETOR]],"_Atualiz")</f>
        <v>SC_Atualiz</v>
      </c>
      <c r="F1508" t="s">
        <v>912</v>
      </c>
      <c r="G1508"/>
      <c r="H1508" s="75">
        <v>42608.629166666666</v>
      </c>
      <c r="I1508" s="75">
        <v>42608.636805555558</v>
      </c>
      <c r="J1508" s="74" t="s">
        <v>285</v>
      </c>
      <c r="K1508" s="58">
        <f t="shared" si="48"/>
        <v>7.6388888919609599E-3</v>
      </c>
      <c r="L1508" s="59">
        <f t="shared" si="49"/>
        <v>7.6388888919609599E-3</v>
      </c>
      <c r="M1508" s="166">
        <f>NETWORKDAYS.INTL(DATE(YEAR(H1508),MONTH(I1508),DAY(H1508)),DATE(YEAR(I1508),MONTH(I1508),DAY(I1508)),1,LISTAFERIADOS!$B$2:$B$194)</f>
        <v>1</v>
      </c>
      <c r="N1508" s="170" t="str">
        <f>CONCATENATE(HOUR(Tabela132[[#This Row],[DATA INICIO]]),":",MINUTE(Tabela132[[#This Row],[DATA INICIO]]))</f>
        <v>15:6</v>
      </c>
    </row>
    <row r="1509" spans="1:14" ht="25.5" customHeight="1" x14ac:dyDescent="0.25">
      <c r="A1509" s="60" t="s">
        <v>278</v>
      </c>
      <c r="B1509" s="61" t="s">
        <v>972</v>
      </c>
      <c r="C1509" s="62" t="s">
        <v>270</v>
      </c>
      <c r="D1509" s="115" t="s">
        <v>1209</v>
      </c>
      <c r="E1509" s="66" t="str">
        <f>CONCATENATE(Tabela132[[#This Row],[TRAMITE_SETOR]],"_Atualiz")</f>
        <v>CLC_Atualiz</v>
      </c>
      <c r="F1509" t="s">
        <v>911</v>
      </c>
      <c r="G1509"/>
      <c r="H1509" s="75">
        <v>42608.636805555558</v>
      </c>
      <c r="I1509" s="75">
        <v>42608.640972222223</v>
      </c>
      <c r="J1509" s="74" t="s">
        <v>980</v>
      </c>
      <c r="K1509" s="58">
        <f t="shared" si="48"/>
        <v>4.166666665696539E-3</v>
      </c>
      <c r="L1509" s="59">
        <f t="shared" si="49"/>
        <v>4.166666665696539E-3</v>
      </c>
      <c r="M1509" s="166">
        <f>NETWORKDAYS.INTL(DATE(YEAR(H1509),MONTH(I1509),DAY(H1509)),DATE(YEAR(I1509),MONTH(I1509),DAY(I1509)),1,LISTAFERIADOS!$B$2:$B$194)</f>
        <v>1</v>
      </c>
      <c r="N1509" s="170" t="str">
        <f>CONCATENATE(HOUR(Tabela132[[#This Row],[DATA INICIO]]),":",MINUTE(Tabela132[[#This Row],[DATA INICIO]]))</f>
        <v>15:17</v>
      </c>
    </row>
    <row r="1510" spans="1:14" ht="25.5" customHeight="1" x14ac:dyDescent="0.25">
      <c r="A1510" s="60" t="s">
        <v>278</v>
      </c>
      <c r="B1510" s="61" t="s">
        <v>972</v>
      </c>
      <c r="C1510" s="62" t="s">
        <v>270</v>
      </c>
      <c r="D1510" s="115" t="s">
        <v>1222</v>
      </c>
      <c r="E1510" s="66" t="str">
        <f>CONCATENATE(Tabela132[[#This Row],[TRAMITE_SETOR]],"_Atualiz")</f>
        <v>SECGA_Atualiz</v>
      </c>
      <c r="F1510" t="s">
        <v>853</v>
      </c>
      <c r="G1510"/>
      <c r="H1510" s="75">
        <v>42608.640972222223</v>
      </c>
      <c r="I1510" s="75">
        <v>42608.681944444441</v>
      </c>
      <c r="J1510" s="74" t="s">
        <v>981</v>
      </c>
      <c r="K1510" s="58">
        <f t="shared" si="48"/>
        <v>4.0972222217533272E-2</v>
      </c>
      <c r="L1510" s="59">
        <f t="shared" si="49"/>
        <v>4.0972222217533272E-2</v>
      </c>
      <c r="M1510" s="166">
        <f>NETWORKDAYS.INTL(DATE(YEAR(H1510),MONTH(I1510),DAY(H1510)),DATE(YEAR(I1510),MONTH(I1510),DAY(I1510)),1,LISTAFERIADOS!$B$2:$B$194)</f>
        <v>1</v>
      </c>
      <c r="N1510" s="170" t="str">
        <f>CONCATENATE(HOUR(Tabela132[[#This Row],[DATA INICIO]]),":",MINUTE(Tabela132[[#This Row],[DATA INICIO]]))</f>
        <v>15:23</v>
      </c>
    </row>
    <row r="1511" spans="1:14" ht="25.5" customHeight="1" x14ac:dyDescent="0.25">
      <c r="A1511" s="60" t="s">
        <v>278</v>
      </c>
      <c r="B1511" s="61" t="s">
        <v>972</v>
      </c>
      <c r="C1511" s="62" t="s">
        <v>270</v>
      </c>
      <c r="D1511" s="115" t="s">
        <v>1209</v>
      </c>
      <c r="E1511" s="66" t="str">
        <f>CONCATENATE(Tabela132[[#This Row],[TRAMITE_SETOR]],"_Atualiz")</f>
        <v>CLC_Atualiz</v>
      </c>
      <c r="F1511" t="s">
        <v>911</v>
      </c>
      <c r="G1511"/>
      <c r="H1511" s="75">
        <v>42608.681944444441</v>
      </c>
      <c r="I1511" s="75">
        <v>42608.698611111111</v>
      </c>
      <c r="J1511" s="74" t="s">
        <v>982</v>
      </c>
      <c r="K1511" s="58">
        <f t="shared" si="48"/>
        <v>1.6666666670062114E-2</v>
      </c>
      <c r="L1511" s="59">
        <f t="shared" si="49"/>
        <v>1.6666666670062114E-2</v>
      </c>
      <c r="M1511" s="166">
        <f>NETWORKDAYS.INTL(DATE(YEAR(H1511),MONTH(I1511),DAY(H1511)),DATE(YEAR(I1511),MONTH(I1511),DAY(I1511)),1,LISTAFERIADOS!$B$2:$B$194)</f>
        <v>1</v>
      </c>
      <c r="N1511" s="170" t="str">
        <f>CONCATENATE(HOUR(Tabela132[[#This Row],[DATA INICIO]]),":",MINUTE(Tabela132[[#This Row],[DATA INICIO]]))</f>
        <v>16:22</v>
      </c>
    </row>
    <row r="1512" spans="1:14" ht="25.5" customHeight="1" x14ac:dyDescent="0.25">
      <c r="A1512" s="60" t="s">
        <v>278</v>
      </c>
      <c r="B1512" s="61" t="s">
        <v>972</v>
      </c>
      <c r="C1512" s="62" t="s">
        <v>270</v>
      </c>
      <c r="D1512" s="115" t="s">
        <v>1230</v>
      </c>
      <c r="E1512" s="66" t="str">
        <f>CONCATENATE(Tabela132[[#This Row],[TRAMITE_SETOR]],"_Atualiz")</f>
        <v>SLIC_Atualiz</v>
      </c>
      <c r="F1512" t="s">
        <v>927</v>
      </c>
      <c r="G1512"/>
      <c r="H1512" s="75">
        <v>42608.698611111111</v>
      </c>
      <c r="I1512" s="75">
        <v>42608.720833333333</v>
      </c>
      <c r="J1512" s="74" t="s">
        <v>983</v>
      </c>
      <c r="K1512" s="58">
        <f t="shared" si="48"/>
        <v>2.2222222221898846E-2</v>
      </c>
      <c r="L1512" s="59">
        <f t="shared" si="49"/>
        <v>2.2222222221898846E-2</v>
      </c>
      <c r="M1512" s="166">
        <f>NETWORKDAYS.INTL(DATE(YEAR(H1512),MONTH(I1512),DAY(H1512)),DATE(YEAR(I1512),MONTH(I1512),DAY(I1512)),1,LISTAFERIADOS!$B$2:$B$194)</f>
        <v>1</v>
      </c>
      <c r="N1512" s="170" t="str">
        <f>CONCATENATE(HOUR(Tabela132[[#This Row],[DATA INICIO]]),":",MINUTE(Tabela132[[#This Row],[DATA INICIO]]))</f>
        <v>16:46</v>
      </c>
    </row>
    <row r="1513" spans="1:14" ht="25.5" customHeight="1" x14ac:dyDescent="0.25">
      <c r="A1513" s="60" t="s">
        <v>278</v>
      </c>
      <c r="B1513" s="61" t="s">
        <v>972</v>
      </c>
      <c r="C1513" s="62" t="s">
        <v>270</v>
      </c>
      <c r="D1513" s="115" t="s">
        <v>1209</v>
      </c>
      <c r="E1513" s="66" t="str">
        <f>CONCATENATE(Tabela132[[#This Row],[TRAMITE_SETOR]],"_Atualiz")</f>
        <v>CLC_Atualiz</v>
      </c>
      <c r="F1513" t="s">
        <v>911</v>
      </c>
      <c r="G1513"/>
      <c r="H1513" s="75">
        <v>42608.720833333333</v>
      </c>
      <c r="I1513" s="75">
        <v>42608.723611111112</v>
      </c>
      <c r="J1513" s="74" t="s">
        <v>17</v>
      </c>
      <c r="K1513" s="58">
        <f t="shared" si="48"/>
        <v>2.7777777795563452E-3</v>
      </c>
      <c r="L1513" s="59">
        <f t="shared" si="49"/>
        <v>2.7777777795563452E-3</v>
      </c>
      <c r="M1513" s="166">
        <f>NETWORKDAYS.INTL(DATE(YEAR(H1513),MONTH(I1513),DAY(H1513)),DATE(YEAR(I1513),MONTH(I1513),DAY(I1513)),1,LISTAFERIADOS!$B$2:$B$194)</f>
        <v>1</v>
      </c>
      <c r="N1513" s="170" t="str">
        <f>CONCATENATE(HOUR(Tabela132[[#This Row],[DATA INICIO]]),":",MINUTE(Tabela132[[#This Row],[DATA INICIO]]))</f>
        <v>17:18</v>
      </c>
    </row>
    <row r="1514" spans="1:14" ht="25.5" customHeight="1" x14ac:dyDescent="0.25">
      <c r="A1514" s="60" t="s">
        <v>278</v>
      </c>
      <c r="B1514" s="61" t="s">
        <v>972</v>
      </c>
      <c r="C1514" s="62" t="s">
        <v>270</v>
      </c>
      <c r="D1514" s="115" t="s">
        <v>1222</v>
      </c>
      <c r="E1514" s="66" t="str">
        <f>CONCATENATE(Tabela132[[#This Row],[TRAMITE_SETOR]],"_Atualiz")</f>
        <v>SECGA_Atualiz</v>
      </c>
      <c r="F1514" t="s">
        <v>853</v>
      </c>
      <c r="G1514"/>
      <c r="H1514" s="75">
        <v>42608.723611111112</v>
      </c>
      <c r="I1514" s="75">
        <v>42608.752083333333</v>
      </c>
      <c r="J1514" s="74" t="s">
        <v>289</v>
      </c>
      <c r="K1514" s="58">
        <f t="shared" si="48"/>
        <v>2.8472222220443655E-2</v>
      </c>
      <c r="L1514" s="59">
        <f t="shared" si="49"/>
        <v>2.8472222220443655E-2</v>
      </c>
      <c r="M1514" s="166">
        <f>NETWORKDAYS.INTL(DATE(YEAR(H1514),MONTH(I1514),DAY(H1514)),DATE(YEAR(I1514),MONTH(I1514),DAY(I1514)),1,LISTAFERIADOS!$B$2:$B$194)</f>
        <v>1</v>
      </c>
      <c r="N1514" s="170" t="str">
        <f>CONCATENATE(HOUR(Tabela132[[#This Row],[DATA INICIO]]),":",MINUTE(Tabela132[[#This Row],[DATA INICIO]]))</f>
        <v>17:22</v>
      </c>
    </row>
    <row r="1515" spans="1:14" ht="25.5" customHeight="1" x14ac:dyDescent="0.25">
      <c r="A1515" s="60" t="s">
        <v>278</v>
      </c>
      <c r="B1515" s="61" t="s">
        <v>972</v>
      </c>
      <c r="C1515" s="62" t="s">
        <v>270</v>
      </c>
      <c r="D1515" s="115" t="s">
        <v>1212</v>
      </c>
      <c r="E1515" s="66" t="str">
        <f>CONCATENATE(Tabela132[[#This Row],[TRAMITE_SETOR]],"_Atualiz")</f>
        <v>CPL_Atualiz</v>
      </c>
      <c r="F1515" t="s">
        <v>914</v>
      </c>
      <c r="G1515"/>
      <c r="H1515" s="75">
        <v>42608.752083333333</v>
      </c>
      <c r="I1515" s="75">
        <v>42608.76458333333</v>
      </c>
      <c r="J1515" s="74" t="s">
        <v>984</v>
      </c>
      <c r="K1515" s="58">
        <f t="shared" si="48"/>
        <v>1.2499999997089617E-2</v>
      </c>
      <c r="L1515" s="59">
        <f t="shared" si="49"/>
        <v>1.2499999997089617E-2</v>
      </c>
      <c r="M1515" s="166">
        <f>NETWORKDAYS.INTL(DATE(YEAR(H1515),MONTH(I1515),DAY(H1515)),DATE(YEAR(I1515),MONTH(I1515),DAY(I1515)),1,LISTAFERIADOS!$B$2:$B$194)</f>
        <v>1</v>
      </c>
      <c r="N1515" s="170" t="str">
        <f>CONCATENATE(HOUR(Tabela132[[#This Row],[DATA INICIO]]),":",MINUTE(Tabela132[[#This Row],[DATA INICIO]]))</f>
        <v>18:3</v>
      </c>
    </row>
    <row r="1516" spans="1:14" ht="25.5" customHeight="1" x14ac:dyDescent="0.25">
      <c r="A1516" s="60" t="s">
        <v>278</v>
      </c>
      <c r="B1516" s="61" t="s">
        <v>972</v>
      </c>
      <c r="C1516" s="62" t="s">
        <v>270</v>
      </c>
      <c r="D1516" s="115" t="s">
        <v>1213</v>
      </c>
      <c r="E1516" s="66" t="str">
        <f>CONCATENATE(Tabela132[[#This Row],[TRAMITE_SETOR]],"_Atualiz")</f>
        <v>ASSDG_Atualiz</v>
      </c>
      <c r="F1516" t="s">
        <v>915</v>
      </c>
      <c r="G1516"/>
      <c r="H1516" s="75">
        <v>42608.76458333333</v>
      </c>
      <c r="I1516" s="75">
        <v>42608.776388888888</v>
      </c>
      <c r="J1516" s="74" t="s">
        <v>213</v>
      </c>
      <c r="K1516" s="58">
        <f t="shared" si="48"/>
        <v>1.1805555557657499E-2</v>
      </c>
      <c r="L1516" s="59">
        <f t="shared" si="49"/>
        <v>1.1805555557657499E-2</v>
      </c>
      <c r="M1516" s="166">
        <f>NETWORKDAYS.INTL(DATE(YEAR(H1516),MONTH(I1516),DAY(H1516)),DATE(YEAR(I1516),MONTH(I1516),DAY(I1516)),1,LISTAFERIADOS!$B$2:$B$194)</f>
        <v>1</v>
      </c>
      <c r="N1516" s="170" t="str">
        <f>CONCATENATE(HOUR(Tabela132[[#This Row],[DATA INICIO]]),":",MINUTE(Tabela132[[#This Row],[DATA INICIO]]))</f>
        <v>18:21</v>
      </c>
    </row>
    <row r="1517" spans="1:14" ht="25.5" customHeight="1" x14ac:dyDescent="0.25">
      <c r="A1517" s="60" t="s">
        <v>278</v>
      </c>
      <c r="B1517" s="61" t="s">
        <v>972</v>
      </c>
      <c r="C1517" s="62" t="s">
        <v>270</v>
      </c>
      <c r="D1517" s="115" t="s">
        <v>1202</v>
      </c>
      <c r="E1517" s="66" t="str">
        <f>CONCATENATE(Tabela132[[#This Row],[TRAMITE_SETOR]],"_Atualiz")</f>
        <v>DG_Atualiz</v>
      </c>
      <c r="F1517" t="s">
        <v>905</v>
      </c>
      <c r="G1517"/>
      <c r="H1517" s="75">
        <v>42608.776388888888</v>
      </c>
      <c r="I1517" s="75">
        <v>42608.781944444447</v>
      </c>
      <c r="J1517" s="74" t="s">
        <v>56</v>
      </c>
      <c r="K1517" s="58">
        <f t="shared" si="48"/>
        <v>5.5555555591126904E-3</v>
      </c>
      <c r="L1517" s="59">
        <f t="shared" si="49"/>
        <v>5.5555555591126904E-3</v>
      </c>
      <c r="M1517" s="166">
        <f>NETWORKDAYS.INTL(DATE(YEAR(H1517),MONTH(I1517),DAY(H1517)),DATE(YEAR(I1517),MONTH(I1517),DAY(I1517)),1,LISTAFERIADOS!$B$2:$B$194)</f>
        <v>1</v>
      </c>
      <c r="N1517" s="170" t="str">
        <f>CONCATENATE(HOUR(Tabela132[[#This Row],[DATA INICIO]]),":",MINUTE(Tabela132[[#This Row],[DATA INICIO]]))</f>
        <v>18:38</v>
      </c>
    </row>
    <row r="1518" spans="1:14" ht="25.5" customHeight="1" x14ac:dyDescent="0.25">
      <c r="A1518" s="60" t="s">
        <v>278</v>
      </c>
      <c r="B1518" s="61" t="s">
        <v>972</v>
      </c>
      <c r="C1518" s="62" t="s">
        <v>270</v>
      </c>
      <c r="D1518" s="115" t="s">
        <v>1230</v>
      </c>
      <c r="E1518" s="66" t="str">
        <f>CONCATENATE(Tabela132[[#This Row],[TRAMITE_SETOR]],"_Atualiz")</f>
        <v>SLIC_Atualiz</v>
      </c>
      <c r="F1518" t="s">
        <v>927</v>
      </c>
      <c r="G1518"/>
      <c r="H1518" s="75">
        <v>42608.781944444447</v>
      </c>
      <c r="I1518" s="75">
        <v>42612.695833333331</v>
      </c>
      <c r="J1518" s="74" t="s">
        <v>449</v>
      </c>
      <c r="K1518" s="58">
        <f t="shared" si="48"/>
        <v>3.913888888884685</v>
      </c>
      <c r="L1518" s="59">
        <f t="shared" si="49"/>
        <v>3.913888888884685</v>
      </c>
      <c r="M1518" s="166">
        <f>NETWORKDAYS.INTL(DATE(YEAR(H1518),MONTH(I1518),DAY(H1518)),DATE(YEAR(I1518),MONTH(I1518),DAY(I1518)),1,LISTAFERIADOS!$B$2:$B$194)</f>
        <v>3</v>
      </c>
      <c r="N1518" s="170" t="str">
        <f>CONCATENATE(HOUR(Tabela132[[#This Row],[DATA INICIO]]),":",MINUTE(Tabela132[[#This Row],[DATA INICIO]]))</f>
        <v>18:46</v>
      </c>
    </row>
    <row r="1519" spans="1:14" ht="25.5" customHeight="1" x14ac:dyDescent="0.25">
      <c r="A1519" s="60" t="s">
        <v>278</v>
      </c>
      <c r="B1519" s="61" t="s">
        <v>972</v>
      </c>
      <c r="C1519" s="62" t="s">
        <v>270</v>
      </c>
      <c r="D1519" s="115" t="s">
        <v>1212</v>
      </c>
      <c r="E1519" s="66" t="str">
        <f>CONCATENATE(Tabela132[[#This Row],[TRAMITE_SETOR]],"_Atualiz")</f>
        <v>CPL_Atualiz</v>
      </c>
      <c r="F1519" t="s">
        <v>914</v>
      </c>
      <c r="G1519"/>
      <c r="H1519" s="75">
        <v>42612.695833333331</v>
      </c>
      <c r="I1519" s="75">
        <v>42632.568055555559</v>
      </c>
      <c r="J1519" s="74" t="s">
        <v>451</v>
      </c>
      <c r="K1519" s="58">
        <f t="shared" si="48"/>
        <v>19.87222222222772</v>
      </c>
      <c r="L1519" s="59">
        <f t="shared" si="49"/>
        <v>19.87222222222772</v>
      </c>
      <c r="M1519" s="166">
        <f>NETWORKDAYS.INTL(DATE(YEAR(H1519),MONTH(I1519),DAY(H1519)),DATE(YEAR(I1519),MONTH(I1519),DAY(I1519)),1,LISTAFERIADOS!$B$2:$B$194)</f>
        <v>-10</v>
      </c>
      <c r="N1519" s="170" t="str">
        <f>CONCATENATE(HOUR(Tabela132[[#This Row],[DATA INICIO]]),":",MINUTE(Tabela132[[#This Row],[DATA INICIO]]))</f>
        <v>16:42</v>
      </c>
    </row>
    <row r="1520" spans="1:14" ht="25.5" customHeight="1" x14ac:dyDescent="0.25">
      <c r="A1520" s="60" t="s">
        <v>278</v>
      </c>
      <c r="B1520" s="61" t="s">
        <v>972</v>
      </c>
      <c r="C1520" s="62" t="s">
        <v>270</v>
      </c>
      <c r="D1520" s="115" t="s">
        <v>1213</v>
      </c>
      <c r="E1520" s="66" t="str">
        <f>CONCATENATE(Tabela132[[#This Row],[TRAMITE_SETOR]],"_Atualiz")</f>
        <v>ASSDG_Atualiz</v>
      </c>
      <c r="F1520" t="s">
        <v>915</v>
      </c>
      <c r="G1520"/>
      <c r="H1520" s="75">
        <v>42632.568055555559</v>
      </c>
      <c r="I1520" s="75">
        <v>42633.511111111111</v>
      </c>
      <c r="J1520" s="74" t="s">
        <v>391</v>
      </c>
      <c r="K1520" s="58">
        <f t="shared" si="48"/>
        <v>0.94305555555183673</v>
      </c>
      <c r="L1520" s="59">
        <f t="shared" si="49"/>
        <v>0.94305555555183673</v>
      </c>
      <c r="M1520" s="166">
        <f>NETWORKDAYS.INTL(DATE(YEAR(H1520),MONTH(I1520),DAY(H1520)),DATE(YEAR(I1520),MONTH(I1520),DAY(I1520)),1,LISTAFERIADOS!$B$2:$B$194)</f>
        <v>2</v>
      </c>
      <c r="N1520" s="170" t="str">
        <f>CONCATENATE(HOUR(Tabela132[[#This Row],[DATA INICIO]]),":",MINUTE(Tabela132[[#This Row],[DATA INICIO]]))</f>
        <v>13:38</v>
      </c>
    </row>
    <row r="1521" spans="1:14" ht="25.5" customHeight="1" x14ac:dyDescent="0.25">
      <c r="A1521" s="60" t="s">
        <v>278</v>
      </c>
      <c r="B1521" s="61" t="s">
        <v>985</v>
      </c>
      <c r="C1521" s="34" t="s">
        <v>8</v>
      </c>
      <c r="D1521" s="66" t="s">
        <v>1252</v>
      </c>
      <c r="E1521" s="66" t="str">
        <f>CONCATENATE(Tabela132[[#This Row],[TRAMITE_SETOR]],"_Atualiz")</f>
        <v>SOP_Atualiz</v>
      </c>
      <c r="F1521" t="s">
        <v>893</v>
      </c>
      <c r="G1521" s="91" t="s">
        <v>1105</v>
      </c>
      <c r="H1521" s="75">
        <v>42611.702777777777</v>
      </c>
      <c r="I1521" s="75">
        <v>42612.702777777777</v>
      </c>
      <c r="J1521" s="74" t="s">
        <v>7</v>
      </c>
      <c r="K1521" s="58">
        <f>IF(OR(H1521="-",I1521="-"),0,I1521-H1521)</f>
        <v>1</v>
      </c>
      <c r="L1521" s="63">
        <f>K1521</f>
        <v>1</v>
      </c>
      <c r="M1521" s="166">
        <f>NETWORKDAYS.INTL(DATE(YEAR(H1521),MONTH(I1521),DAY(H1521)),DATE(YEAR(I1521),MONTH(I1521),DAY(I1521)),1,LISTAFERIADOS!$B$2:$B$194)</f>
        <v>2</v>
      </c>
      <c r="N1521" s="170" t="str">
        <f>CONCATENATE(HOUR(Tabela132[[#This Row],[DATA INICIO]]),":",MINUTE(Tabela132[[#This Row],[DATA INICIO]]))</f>
        <v>16:52</v>
      </c>
    </row>
    <row r="1522" spans="1:14" ht="25.5" customHeight="1" x14ac:dyDescent="0.25">
      <c r="A1522" s="60" t="s">
        <v>278</v>
      </c>
      <c r="B1522" s="61" t="s">
        <v>985</v>
      </c>
      <c r="C1522" s="34" t="s">
        <v>8</v>
      </c>
      <c r="D1522" s="66" t="s">
        <v>1226</v>
      </c>
      <c r="E1522" s="66" t="str">
        <f>CONCATENATE(Tabela132[[#This Row],[TRAMITE_SETOR]],"_Atualiz")</f>
        <v>CIP_Atualiz</v>
      </c>
      <c r="F1522" s="35" t="s">
        <v>884</v>
      </c>
      <c r="G1522" s="91" t="s">
        <v>1105</v>
      </c>
      <c r="H1522" s="75">
        <v>42612.702777777777</v>
      </c>
      <c r="I1522" s="75">
        <v>42613.541666666664</v>
      </c>
      <c r="J1522" s="74" t="s">
        <v>294</v>
      </c>
      <c r="K1522" s="58">
        <f t="shared" ref="K1522:K1533" si="50">IF(OR(H1522="-",I1522="-"),0,I1522-H1522)</f>
        <v>0.83888888888759539</v>
      </c>
      <c r="L1522" s="59">
        <f t="shared" ref="L1522:L1533" si="51">K1522</f>
        <v>0.83888888888759539</v>
      </c>
      <c r="M1522" s="166">
        <f>NETWORKDAYS.INTL(DATE(YEAR(H1522),MONTH(I1522),DAY(H1522)),DATE(YEAR(I1522),MONTH(I1522),DAY(I1522)),1,LISTAFERIADOS!$B$2:$B$194)</f>
        <v>2</v>
      </c>
      <c r="N1522" s="170" t="str">
        <f>CONCATENATE(HOUR(Tabela132[[#This Row],[DATA INICIO]]),":",MINUTE(Tabela132[[#This Row],[DATA INICIO]]))</f>
        <v>16:52</v>
      </c>
    </row>
    <row r="1523" spans="1:14" ht="25.5" customHeight="1" x14ac:dyDescent="0.25">
      <c r="A1523" s="60" t="s">
        <v>278</v>
      </c>
      <c r="B1523" s="61" t="s">
        <v>985</v>
      </c>
      <c r="C1523" s="34" t="s">
        <v>8</v>
      </c>
      <c r="D1523" s="66" t="s">
        <v>1220</v>
      </c>
      <c r="E1523" s="66" t="str">
        <f>CONCATENATE(Tabela132[[#This Row],[TRAMITE_SETOR]],"_Atualiz")</f>
        <v>SECGS_Atualiz</v>
      </c>
      <c r="F1523" t="s">
        <v>885</v>
      </c>
      <c r="G1523" s="91" t="s">
        <v>1105</v>
      </c>
      <c r="H1523" s="75">
        <v>42613.541666666664</v>
      </c>
      <c r="I1523" s="75">
        <v>42613.740277777775</v>
      </c>
      <c r="J1523" s="74" t="s">
        <v>408</v>
      </c>
      <c r="K1523" s="58">
        <f t="shared" si="50"/>
        <v>0.19861111111094942</v>
      </c>
      <c r="L1523" s="59">
        <f t="shared" si="51"/>
        <v>0.19861111111094942</v>
      </c>
      <c r="M1523" s="166">
        <f>NETWORKDAYS.INTL(DATE(YEAR(H1523),MONTH(I1523),DAY(H1523)),DATE(YEAR(I1523),MONTH(I1523),DAY(I1523)),1,LISTAFERIADOS!$B$2:$B$194)</f>
        <v>1</v>
      </c>
      <c r="N1523" s="170" t="str">
        <f>CONCATENATE(HOUR(Tabela132[[#This Row],[DATA INICIO]]),":",MINUTE(Tabela132[[#This Row],[DATA INICIO]]))</f>
        <v>13:0</v>
      </c>
    </row>
    <row r="1524" spans="1:14" ht="25.5" customHeight="1" x14ac:dyDescent="0.25">
      <c r="A1524" s="60" t="s">
        <v>278</v>
      </c>
      <c r="B1524" s="61" t="s">
        <v>985</v>
      </c>
      <c r="C1524" s="34" t="s">
        <v>8</v>
      </c>
      <c r="D1524" s="66" t="s">
        <v>1209</v>
      </c>
      <c r="E1524" s="66" t="str">
        <f>CONCATENATE(Tabela132[[#This Row],[TRAMITE_SETOR]],"_Atualiz")</f>
        <v>CLC_Atualiz</v>
      </c>
      <c r="F1524" t="s">
        <v>911</v>
      </c>
      <c r="G1524"/>
      <c r="H1524" s="75">
        <v>42613.740277777775</v>
      </c>
      <c r="I1524" s="75">
        <v>42615.773611111108</v>
      </c>
      <c r="J1524" s="74" t="s">
        <v>992</v>
      </c>
      <c r="K1524" s="58">
        <f t="shared" si="50"/>
        <v>2.0333333333328483</v>
      </c>
      <c r="L1524" s="59">
        <f t="shared" si="51"/>
        <v>2.0333333333328483</v>
      </c>
      <c r="M1524" s="166">
        <f>NETWORKDAYS.INTL(DATE(YEAR(H1524),MONTH(I1524),DAY(H1524)),DATE(YEAR(I1524),MONTH(I1524),DAY(I1524)),1,LISTAFERIADOS!$B$2:$B$194)</f>
        <v>-19</v>
      </c>
      <c r="N1524" s="170" t="str">
        <f>CONCATENATE(HOUR(Tabela132[[#This Row],[DATA INICIO]]),":",MINUTE(Tabela132[[#This Row],[DATA INICIO]]))</f>
        <v>17:46</v>
      </c>
    </row>
    <row r="1525" spans="1:14" ht="25.5" customHeight="1" x14ac:dyDescent="0.25">
      <c r="A1525" s="60" t="s">
        <v>278</v>
      </c>
      <c r="B1525" s="61" t="s">
        <v>985</v>
      </c>
      <c r="C1525" s="34" t="s">
        <v>8</v>
      </c>
      <c r="D1525" s="66" t="s">
        <v>1210</v>
      </c>
      <c r="E1525" s="66" t="str">
        <f>CONCATENATE(Tabela132[[#This Row],[TRAMITE_SETOR]],"_Atualiz")</f>
        <v>SC_Atualiz</v>
      </c>
      <c r="F1525" t="s">
        <v>912</v>
      </c>
      <c r="G1525"/>
      <c r="H1525" s="75">
        <v>42615.773611111108</v>
      </c>
      <c r="I1525" s="75">
        <v>42618.693055555559</v>
      </c>
      <c r="J1525" s="74" t="s">
        <v>986</v>
      </c>
      <c r="K1525" s="58">
        <f t="shared" si="50"/>
        <v>2.9194444444510737</v>
      </c>
      <c r="L1525" s="59">
        <f t="shared" si="51"/>
        <v>2.9194444444510737</v>
      </c>
      <c r="M1525" s="166">
        <f>NETWORKDAYS.INTL(DATE(YEAR(H1525),MONTH(I1525),DAY(H1525)),DATE(YEAR(I1525),MONTH(I1525),DAY(I1525)),1,LISTAFERIADOS!$B$2:$B$194)</f>
        <v>2</v>
      </c>
      <c r="N1525" s="170" t="str">
        <f>CONCATENATE(HOUR(Tabela132[[#This Row],[DATA INICIO]]),":",MINUTE(Tabela132[[#This Row],[DATA INICIO]]))</f>
        <v>18:34</v>
      </c>
    </row>
    <row r="1526" spans="1:14" ht="25.5" customHeight="1" x14ac:dyDescent="0.25">
      <c r="A1526" s="60" t="s">
        <v>278</v>
      </c>
      <c r="B1526" s="61" t="s">
        <v>985</v>
      </c>
      <c r="C1526" s="34" t="s">
        <v>8</v>
      </c>
      <c r="D1526" s="66" t="s">
        <v>1209</v>
      </c>
      <c r="E1526" s="66" t="str">
        <f>CONCATENATE(Tabela132[[#This Row],[TRAMITE_SETOR]],"_Atualiz")</f>
        <v>CLC_Atualiz</v>
      </c>
      <c r="F1526" t="s">
        <v>911</v>
      </c>
      <c r="G1526"/>
      <c r="H1526" s="75">
        <v>42618.693055555559</v>
      </c>
      <c r="I1526" s="75">
        <v>42618.796527777777</v>
      </c>
      <c r="J1526" s="74" t="s">
        <v>987</v>
      </c>
      <c r="K1526" s="58">
        <f t="shared" si="50"/>
        <v>0.10347222221753327</v>
      </c>
      <c r="L1526" s="59">
        <f t="shared" si="51"/>
        <v>0.10347222221753327</v>
      </c>
      <c r="M1526" s="166">
        <f>NETWORKDAYS.INTL(DATE(YEAR(H1526),MONTH(I1526),DAY(H1526)),DATE(YEAR(I1526),MONTH(I1526),DAY(I1526)),1,LISTAFERIADOS!$B$2:$B$194)</f>
        <v>1</v>
      </c>
      <c r="N1526" s="170" t="str">
        <f>CONCATENATE(HOUR(Tabela132[[#This Row],[DATA INICIO]]),":",MINUTE(Tabela132[[#This Row],[DATA INICIO]]))</f>
        <v>16:38</v>
      </c>
    </row>
    <row r="1527" spans="1:14" ht="25.5" customHeight="1" x14ac:dyDescent="0.25">
      <c r="A1527" s="60" t="s">
        <v>278</v>
      </c>
      <c r="B1527" s="61" t="s">
        <v>985</v>
      </c>
      <c r="C1527" s="34" t="s">
        <v>8</v>
      </c>
      <c r="D1527" s="66" t="s">
        <v>1206</v>
      </c>
      <c r="E1527" s="66" t="str">
        <f>CONCATENATE(Tabela132[[#This Row],[TRAMITE_SETOR]],"_Atualiz")</f>
        <v>SPO_Atualiz</v>
      </c>
      <c r="F1527" t="s">
        <v>908</v>
      </c>
      <c r="G1527"/>
      <c r="H1527" s="75">
        <v>42618.796527777777</v>
      </c>
      <c r="I1527" s="75">
        <v>42619.558333333334</v>
      </c>
      <c r="J1527" s="74" t="s">
        <v>988</v>
      </c>
      <c r="K1527" s="58">
        <f t="shared" si="50"/>
        <v>0.7618055555576575</v>
      </c>
      <c r="L1527" s="59">
        <f t="shared" si="51"/>
        <v>0.7618055555576575</v>
      </c>
      <c r="M1527" s="166">
        <f>NETWORKDAYS.INTL(DATE(YEAR(H1527),MONTH(I1527),DAY(H1527)),DATE(YEAR(I1527),MONTH(I1527),DAY(I1527)),1,LISTAFERIADOS!$B$2:$B$194)</f>
        <v>2</v>
      </c>
      <c r="N1527" s="170" t="str">
        <f>CONCATENATE(HOUR(Tabela132[[#This Row],[DATA INICIO]]),":",MINUTE(Tabela132[[#This Row],[DATA INICIO]]))</f>
        <v>19:7</v>
      </c>
    </row>
    <row r="1528" spans="1:14" ht="25.5" customHeight="1" x14ac:dyDescent="0.25">
      <c r="A1528" s="60" t="s">
        <v>278</v>
      </c>
      <c r="B1528" s="61" t="s">
        <v>985</v>
      </c>
      <c r="C1528" s="34" t="s">
        <v>8</v>
      </c>
      <c r="D1528" s="66" t="s">
        <v>1207</v>
      </c>
      <c r="E1528" s="66" t="str">
        <f>CONCATENATE(Tabela132[[#This Row],[TRAMITE_SETOR]],"_Atualiz")</f>
        <v>CO_Atualiz</v>
      </c>
      <c r="F1528" t="s">
        <v>909</v>
      </c>
      <c r="G1528"/>
      <c r="H1528" s="75">
        <v>42619.558333333334</v>
      </c>
      <c r="I1528" s="75">
        <v>42619.586111111108</v>
      </c>
      <c r="J1528" s="74" t="s">
        <v>234</v>
      </c>
      <c r="K1528" s="58">
        <f t="shared" si="50"/>
        <v>2.7777777773735579E-2</v>
      </c>
      <c r="L1528" s="59">
        <f t="shared" si="51"/>
        <v>2.7777777773735579E-2</v>
      </c>
      <c r="M1528" s="166">
        <f>NETWORKDAYS.INTL(DATE(YEAR(H1528),MONTH(I1528),DAY(H1528)),DATE(YEAR(I1528),MONTH(I1528),DAY(I1528)),1,LISTAFERIADOS!$B$2:$B$194)</f>
        <v>1</v>
      </c>
      <c r="N1528" s="170" t="str">
        <f>CONCATENATE(HOUR(Tabela132[[#This Row],[DATA INICIO]]),":",MINUTE(Tabela132[[#This Row],[DATA INICIO]]))</f>
        <v>13:24</v>
      </c>
    </row>
    <row r="1529" spans="1:14" ht="25.5" customHeight="1" x14ac:dyDescent="0.25">
      <c r="A1529" s="60" t="s">
        <v>278</v>
      </c>
      <c r="B1529" s="61" t="s">
        <v>985</v>
      </c>
      <c r="C1529" s="34" t="s">
        <v>8</v>
      </c>
      <c r="D1529" s="66" t="s">
        <v>1208</v>
      </c>
      <c r="E1529" s="66" t="str">
        <f>CONCATENATE(Tabela132[[#This Row],[TRAMITE_SETOR]],"_Atualiz")</f>
        <v>SECOFC_Atualiz</v>
      </c>
      <c r="F1529" t="s">
        <v>910</v>
      </c>
      <c r="G1529"/>
      <c r="H1529" s="75">
        <v>42619.586111111108</v>
      </c>
      <c r="I1529" s="75">
        <v>42619.731944444444</v>
      </c>
      <c r="J1529" s="74" t="s">
        <v>20</v>
      </c>
      <c r="K1529" s="58">
        <f t="shared" si="50"/>
        <v>0.14583333333575865</v>
      </c>
      <c r="L1529" s="59">
        <f t="shared" si="51"/>
        <v>0.14583333333575865</v>
      </c>
      <c r="M1529" s="166">
        <f>NETWORKDAYS.INTL(DATE(YEAR(H1529),MONTH(I1529),DAY(H1529)),DATE(YEAR(I1529),MONTH(I1529),DAY(I1529)),1,LISTAFERIADOS!$B$2:$B$194)</f>
        <v>1</v>
      </c>
      <c r="N1529" s="170" t="str">
        <f>CONCATENATE(HOUR(Tabela132[[#This Row],[DATA INICIO]]),":",MINUTE(Tabela132[[#This Row],[DATA INICIO]]))</f>
        <v>14:4</v>
      </c>
    </row>
    <row r="1530" spans="1:14" ht="25.5" customHeight="1" x14ac:dyDescent="0.25">
      <c r="A1530" s="60" t="s">
        <v>278</v>
      </c>
      <c r="B1530" s="61" t="s">
        <v>985</v>
      </c>
      <c r="C1530" s="34" t="s">
        <v>8</v>
      </c>
      <c r="D1530" s="66" t="s">
        <v>1209</v>
      </c>
      <c r="E1530" s="66" t="str">
        <f>CONCATENATE(Tabela132[[#This Row],[TRAMITE_SETOR]],"_Atualiz")</f>
        <v>CLC_Atualiz</v>
      </c>
      <c r="F1530" t="s">
        <v>911</v>
      </c>
      <c r="G1530"/>
      <c r="H1530" s="75">
        <v>42619.731944444444</v>
      </c>
      <c r="I1530" s="75">
        <v>42619.832638888889</v>
      </c>
      <c r="J1530" s="74" t="s">
        <v>423</v>
      </c>
      <c r="K1530" s="58">
        <f t="shared" si="50"/>
        <v>0.10069444444525288</v>
      </c>
      <c r="L1530" s="59">
        <f t="shared" si="51"/>
        <v>0.10069444444525288</v>
      </c>
      <c r="M1530" s="166">
        <f>NETWORKDAYS.INTL(DATE(YEAR(H1530),MONTH(I1530),DAY(H1530)),DATE(YEAR(I1530),MONTH(I1530),DAY(I1530)),1,LISTAFERIADOS!$B$2:$B$194)</f>
        <v>1</v>
      </c>
      <c r="N1530" s="170" t="str">
        <f>CONCATENATE(HOUR(Tabela132[[#This Row],[DATA INICIO]]),":",MINUTE(Tabela132[[#This Row],[DATA INICIO]]))</f>
        <v>17:34</v>
      </c>
    </row>
    <row r="1531" spans="1:14" ht="25.5" customHeight="1" x14ac:dyDescent="0.25">
      <c r="A1531" s="60" t="s">
        <v>278</v>
      </c>
      <c r="B1531" s="61" t="s">
        <v>985</v>
      </c>
      <c r="C1531" s="34" t="s">
        <v>8</v>
      </c>
      <c r="D1531" s="66" t="s">
        <v>1210</v>
      </c>
      <c r="E1531" s="66" t="str">
        <f>CONCATENATE(Tabela132[[#This Row],[TRAMITE_SETOR]],"_Atualiz")</f>
        <v>SC_Atualiz</v>
      </c>
      <c r="F1531" t="s">
        <v>912</v>
      </c>
      <c r="G1531"/>
      <c r="H1531" s="75">
        <v>42619.832638888889</v>
      </c>
      <c r="I1531" s="75">
        <v>42625.715277777781</v>
      </c>
      <c r="J1531" s="74" t="s">
        <v>989</v>
      </c>
      <c r="K1531" s="58">
        <f t="shared" si="50"/>
        <v>5.882638888891961</v>
      </c>
      <c r="L1531" s="59">
        <f t="shared" si="51"/>
        <v>5.882638888891961</v>
      </c>
      <c r="M1531" s="166">
        <f>NETWORKDAYS.INTL(DATE(YEAR(H1531),MONTH(I1531),DAY(H1531)),DATE(YEAR(I1531),MONTH(I1531),DAY(I1531)),1,LISTAFERIADOS!$B$2:$B$194)</f>
        <v>3</v>
      </c>
      <c r="N1531" s="170" t="str">
        <f>CONCATENATE(HOUR(Tabela132[[#This Row],[DATA INICIO]]),":",MINUTE(Tabela132[[#This Row],[DATA INICIO]]))</f>
        <v>19:59</v>
      </c>
    </row>
    <row r="1532" spans="1:14" ht="25.5" customHeight="1" x14ac:dyDescent="0.25">
      <c r="A1532" s="60" t="s">
        <v>278</v>
      </c>
      <c r="B1532" s="61" t="s">
        <v>985</v>
      </c>
      <c r="C1532" s="34" t="s">
        <v>8</v>
      </c>
      <c r="D1532" s="66" t="s">
        <v>1209</v>
      </c>
      <c r="E1532" s="66" t="str">
        <f>CONCATENATE(Tabela132[[#This Row],[TRAMITE_SETOR]],"_Atualiz")</f>
        <v>CLC_Atualiz</v>
      </c>
      <c r="F1532" t="s">
        <v>911</v>
      </c>
      <c r="G1532"/>
      <c r="H1532" s="75">
        <v>42625.715277777781</v>
      </c>
      <c r="I1532" s="75">
        <v>42625.821527777778</v>
      </c>
      <c r="J1532" s="74" t="s">
        <v>990</v>
      </c>
      <c r="K1532" s="58">
        <f t="shared" si="50"/>
        <v>0.10624999999708962</v>
      </c>
      <c r="L1532" s="59">
        <f t="shared" si="51"/>
        <v>0.10624999999708962</v>
      </c>
      <c r="M1532" s="166">
        <f>NETWORKDAYS.INTL(DATE(YEAR(H1532),MONTH(I1532),DAY(H1532)),DATE(YEAR(I1532),MONTH(I1532),DAY(I1532)),1,LISTAFERIADOS!$B$2:$B$194)</f>
        <v>1</v>
      </c>
      <c r="N1532" s="170" t="str">
        <f>CONCATENATE(HOUR(Tabela132[[#This Row],[DATA INICIO]]),":",MINUTE(Tabela132[[#This Row],[DATA INICIO]]))</f>
        <v>17:10</v>
      </c>
    </row>
    <row r="1533" spans="1:14" ht="25.5" customHeight="1" x14ac:dyDescent="0.25">
      <c r="A1533" s="60" t="s">
        <v>278</v>
      </c>
      <c r="B1533" s="61" t="s">
        <v>985</v>
      </c>
      <c r="C1533" s="34" t="s">
        <v>8</v>
      </c>
      <c r="D1533" s="66" t="s">
        <v>1222</v>
      </c>
      <c r="E1533" s="66" t="str">
        <f>CONCATENATE(Tabela132[[#This Row],[TRAMITE_SETOR]],"_Atualiz")</f>
        <v>SECGA_Atualiz</v>
      </c>
      <c r="F1533" t="s">
        <v>853</v>
      </c>
      <c r="G1533"/>
      <c r="H1533" s="75">
        <v>42625.821527777778</v>
      </c>
      <c r="I1533" s="75">
        <v>42626.576388888891</v>
      </c>
      <c r="J1533" s="74" t="s">
        <v>991</v>
      </c>
      <c r="K1533" s="58">
        <f t="shared" si="50"/>
        <v>0.75486111111240461</v>
      </c>
      <c r="L1533" s="59">
        <f t="shared" si="51"/>
        <v>0.75486111111240461</v>
      </c>
      <c r="M1533" s="166">
        <f>NETWORKDAYS.INTL(DATE(YEAR(H1533),MONTH(I1533),DAY(H1533)),DATE(YEAR(I1533),MONTH(I1533),DAY(I1533)),1,LISTAFERIADOS!$B$2:$B$194)</f>
        <v>2</v>
      </c>
      <c r="N1533" s="170" t="str">
        <f>CONCATENATE(HOUR(Tabela132[[#This Row],[DATA INICIO]]),":",MINUTE(Tabela132[[#This Row],[DATA INICIO]]))</f>
        <v>19:43</v>
      </c>
    </row>
    <row r="1534" spans="1:14" ht="25.5" customHeight="1" x14ac:dyDescent="0.25">
      <c r="A1534" s="60" t="s">
        <v>278</v>
      </c>
      <c r="B1534" s="61" t="s">
        <v>993</v>
      </c>
      <c r="C1534" s="62" t="s">
        <v>270</v>
      </c>
      <c r="D1534" s="115" t="s">
        <v>1252</v>
      </c>
      <c r="E1534" s="66" t="str">
        <f>CONCATENATE(Tabela132[[#This Row],[TRAMITE_SETOR]],"_Atualiz")</f>
        <v>SOP_Atualiz</v>
      </c>
      <c r="F1534" t="s">
        <v>893</v>
      </c>
      <c r="G1534" s="91" t="s">
        <v>1105</v>
      </c>
      <c r="H1534" s="75">
        <v>42662.770138888889</v>
      </c>
      <c r="I1534" s="75">
        <v>42663.770138888889</v>
      </c>
      <c r="J1534" s="74" t="s">
        <v>7</v>
      </c>
      <c r="K1534" s="58">
        <f>IF(OR(H1534="-",I1534="-"),0,I1534-H1534)</f>
        <v>1</v>
      </c>
      <c r="L1534" s="63">
        <f>K1534</f>
        <v>1</v>
      </c>
      <c r="M1534" s="166">
        <f>NETWORKDAYS.INTL(DATE(YEAR(H1534),MONTH(I1534),DAY(H1534)),DATE(YEAR(I1534),MONTH(I1534),DAY(I1534)),1,LISTAFERIADOS!$B$2:$B$194)</f>
        <v>2</v>
      </c>
      <c r="N1534" s="170" t="str">
        <f>CONCATENATE(HOUR(Tabela132[[#This Row],[DATA INICIO]]),":",MINUTE(Tabela132[[#This Row],[DATA INICIO]]))</f>
        <v>18:29</v>
      </c>
    </row>
    <row r="1535" spans="1:14" ht="25.5" customHeight="1" x14ac:dyDescent="0.25">
      <c r="A1535" s="60" t="s">
        <v>278</v>
      </c>
      <c r="B1535" s="61" t="s">
        <v>993</v>
      </c>
      <c r="C1535" s="62" t="s">
        <v>270</v>
      </c>
      <c r="D1535" s="115" t="s">
        <v>1226</v>
      </c>
      <c r="E1535" s="66" t="str">
        <f>CONCATENATE(Tabela132[[#This Row],[TRAMITE_SETOR]],"_Atualiz")</f>
        <v>CIP_Atualiz</v>
      </c>
      <c r="F1535" s="35" t="s">
        <v>884</v>
      </c>
      <c r="G1535" s="91" t="s">
        <v>1105</v>
      </c>
      <c r="H1535" s="75">
        <v>42663.770138888889</v>
      </c>
      <c r="I1535" s="75">
        <v>42664.560416666667</v>
      </c>
      <c r="J1535" s="74" t="s">
        <v>294</v>
      </c>
      <c r="K1535" s="58">
        <f t="shared" ref="K1535:K1566" si="52">IF(OR(H1535="-",I1535="-"),0,I1535-H1535)</f>
        <v>0.79027777777810115</v>
      </c>
      <c r="L1535" s="59">
        <f t="shared" ref="L1535:L1566" si="53">K1535</f>
        <v>0.79027777777810115</v>
      </c>
      <c r="M1535" s="166">
        <f>NETWORKDAYS.INTL(DATE(YEAR(H1535),MONTH(I1535),DAY(H1535)),DATE(YEAR(I1535),MONTH(I1535),DAY(I1535)),1,LISTAFERIADOS!$B$2:$B$194)</f>
        <v>2</v>
      </c>
      <c r="N1535" s="170" t="str">
        <f>CONCATENATE(HOUR(Tabela132[[#This Row],[DATA INICIO]]),":",MINUTE(Tabela132[[#This Row],[DATA INICIO]]))</f>
        <v>18:29</v>
      </c>
    </row>
    <row r="1536" spans="1:14" ht="25.5" customHeight="1" x14ac:dyDescent="0.25">
      <c r="A1536" s="60" t="s">
        <v>278</v>
      </c>
      <c r="B1536" s="61" t="s">
        <v>993</v>
      </c>
      <c r="C1536" s="62" t="s">
        <v>270</v>
      </c>
      <c r="D1536" s="115" t="s">
        <v>1220</v>
      </c>
      <c r="E1536" s="66" t="str">
        <f>CONCATENATE(Tabela132[[#This Row],[TRAMITE_SETOR]],"_Atualiz")</f>
        <v>SECGS_Atualiz</v>
      </c>
      <c r="F1536" t="s">
        <v>885</v>
      </c>
      <c r="G1536" s="91" t="s">
        <v>1105</v>
      </c>
      <c r="H1536" s="75">
        <v>42664.560416666667</v>
      </c>
      <c r="I1536" s="75">
        <v>42664.757638888892</v>
      </c>
      <c r="J1536" s="74" t="s">
        <v>994</v>
      </c>
      <c r="K1536" s="58">
        <f t="shared" si="52"/>
        <v>0.19722222222480923</v>
      </c>
      <c r="L1536" s="59">
        <f t="shared" si="53"/>
        <v>0.19722222222480923</v>
      </c>
      <c r="M1536" s="166">
        <f>NETWORKDAYS.INTL(DATE(YEAR(H1536),MONTH(I1536),DAY(H1536)),DATE(YEAR(I1536),MONTH(I1536),DAY(I1536)),1,LISTAFERIADOS!$B$2:$B$194)</f>
        <v>1</v>
      </c>
      <c r="N1536" s="170" t="str">
        <f>CONCATENATE(HOUR(Tabela132[[#This Row],[DATA INICIO]]),":",MINUTE(Tabela132[[#This Row],[DATA INICIO]]))</f>
        <v>13:27</v>
      </c>
    </row>
    <row r="1537" spans="1:14" ht="25.5" customHeight="1" x14ac:dyDescent="0.25">
      <c r="A1537" s="60" t="s">
        <v>278</v>
      </c>
      <c r="B1537" s="61" t="s">
        <v>993</v>
      </c>
      <c r="C1537" s="62" t="s">
        <v>270</v>
      </c>
      <c r="D1537" s="115" t="s">
        <v>1206</v>
      </c>
      <c r="E1537" s="66" t="str">
        <f>CONCATENATE(Tabela132[[#This Row],[TRAMITE_SETOR]],"_Atualiz")</f>
        <v>SPO_Atualiz</v>
      </c>
      <c r="F1537" t="s">
        <v>908</v>
      </c>
      <c r="G1537"/>
      <c r="H1537" s="75">
        <v>42664.757638888892</v>
      </c>
      <c r="I1537" s="75">
        <v>42664.787499999999</v>
      </c>
      <c r="J1537" s="74" t="s">
        <v>995</v>
      </c>
      <c r="K1537" s="58">
        <f t="shared" si="52"/>
        <v>2.9861111106583849E-2</v>
      </c>
      <c r="L1537" s="59">
        <f t="shared" si="53"/>
        <v>2.9861111106583849E-2</v>
      </c>
      <c r="M1537" s="166">
        <f>NETWORKDAYS.INTL(DATE(YEAR(H1537),MONTH(I1537),DAY(H1537)),DATE(YEAR(I1537),MONTH(I1537),DAY(I1537)),1,LISTAFERIADOS!$B$2:$B$194)</f>
        <v>1</v>
      </c>
      <c r="N1537" s="170" t="str">
        <f>CONCATENATE(HOUR(Tabela132[[#This Row],[DATA INICIO]]),":",MINUTE(Tabela132[[#This Row],[DATA INICIO]]))</f>
        <v>18:11</v>
      </c>
    </row>
    <row r="1538" spans="1:14" ht="25.5" customHeight="1" x14ac:dyDescent="0.25">
      <c r="A1538" s="60" t="s">
        <v>278</v>
      </c>
      <c r="B1538" s="61" t="s">
        <v>993</v>
      </c>
      <c r="C1538" s="62" t="s">
        <v>270</v>
      </c>
      <c r="D1538" s="115" t="s">
        <v>1207</v>
      </c>
      <c r="E1538" s="66" t="str">
        <f>CONCATENATE(Tabela132[[#This Row],[TRAMITE_SETOR]],"_Atualiz")</f>
        <v>CO_Atualiz</v>
      </c>
      <c r="F1538" t="s">
        <v>909</v>
      </c>
      <c r="G1538"/>
      <c r="H1538" s="75">
        <v>42664.787499999999</v>
      </c>
      <c r="I1538" s="75">
        <v>42664.802777777775</v>
      </c>
      <c r="J1538" s="74" t="s">
        <v>234</v>
      </c>
      <c r="K1538" s="58">
        <f t="shared" si="52"/>
        <v>1.5277777776645962E-2</v>
      </c>
      <c r="L1538" s="59">
        <f t="shared" si="53"/>
        <v>1.5277777776645962E-2</v>
      </c>
      <c r="M1538" s="166">
        <f>NETWORKDAYS.INTL(DATE(YEAR(H1538),MONTH(I1538),DAY(H1538)),DATE(YEAR(I1538),MONTH(I1538),DAY(I1538)),1,LISTAFERIADOS!$B$2:$B$194)</f>
        <v>1</v>
      </c>
      <c r="N1538" s="170" t="str">
        <f>CONCATENATE(HOUR(Tabela132[[#This Row],[DATA INICIO]]),":",MINUTE(Tabela132[[#This Row],[DATA INICIO]]))</f>
        <v>18:54</v>
      </c>
    </row>
    <row r="1539" spans="1:14" ht="25.5" customHeight="1" x14ac:dyDescent="0.25">
      <c r="A1539" s="60" t="s">
        <v>278</v>
      </c>
      <c r="B1539" s="61" t="s">
        <v>993</v>
      </c>
      <c r="C1539" s="62" t="s">
        <v>270</v>
      </c>
      <c r="D1539" s="115" t="s">
        <v>1208</v>
      </c>
      <c r="E1539" s="66" t="str">
        <f>CONCATENATE(Tabela132[[#This Row],[TRAMITE_SETOR]],"_Atualiz")</f>
        <v>SECOFC_Atualiz</v>
      </c>
      <c r="F1539" t="s">
        <v>910</v>
      </c>
      <c r="G1539"/>
      <c r="H1539" s="75">
        <v>42664.802777777775</v>
      </c>
      <c r="I1539" s="75">
        <v>42667.606249999997</v>
      </c>
      <c r="J1539" s="74" t="s">
        <v>996</v>
      </c>
      <c r="K1539" s="58">
        <f t="shared" si="52"/>
        <v>2.8034722222218988</v>
      </c>
      <c r="L1539" s="59">
        <f t="shared" si="53"/>
        <v>2.8034722222218988</v>
      </c>
      <c r="M1539" s="166">
        <f>NETWORKDAYS.INTL(DATE(YEAR(H1539),MONTH(I1539),DAY(H1539)),DATE(YEAR(I1539),MONTH(I1539),DAY(I1539)),1,LISTAFERIADOS!$B$2:$B$194)</f>
        <v>2</v>
      </c>
      <c r="N1539" s="170" t="str">
        <f>CONCATENATE(HOUR(Tabela132[[#This Row],[DATA INICIO]]),":",MINUTE(Tabela132[[#This Row],[DATA INICIO]]))</f>
        <v>19:16</v>
      </c>
    </row>
    <row r="1540" spans="1:14" ht="25.5" customHeight="1" x14ac:dyDescent="0.25">
      <c r="A1540" s="60" t="s">
        <v>278</v>
      </c>
      <c r="B1540" s="61" t="s">
        <v>993</v>
      </c>
      <c r="C1540" s="62" t="s">
        <v>270</v>
      </c>
      <c r="D1540" s="115" t="s">
        <v>1209</v>
      </c>
      <c r="E1540" s="66" t="str">
        <f>CONCATENATE(Tabela132[[#This Row],[TRAMITE_SETOR]],"_Atualiz")</f>
        <v>CLC_Atualiz</v>
      </c>
      <c r="F1540" t="s">
        <v>911</v>
      </c>
      <c r="G1540"/>
      <c r="H1540" s="75">
        <v>42667.606249999997</v>
      </c>
      <c r="I1540" s="75">
        <v>42667.790972222225</v>
      </c>
      <c r="J1540" s="74" t="s">
        <v>551</v>
      </c>
      <c r="K1540" s="58">
        <f t="shared" si="52"/>
        <v>0.18472222222771961</v>
      </c>
      <c r="L1540" s="59">
        <f t="shared" si="53"/>
        <v>0.18472222222771961</v>
      </c>
      <c r="M1540" s="166">
        <f>NETWORKDAYS.INTL(DATE(YEAR(H1540),MONTH(I1540),DAY(H1540)),DATE(YEAR(I1540),MONTH(I1540),DAY(I1540)),1,LISTAFERIADOS!$B$2:$B$194)</f>
        <v>1</v>
      </c>
      <c r="N1540" s="170" t="str">
        <f>CONCATENATE(HOUR(Tabela132[[#This Row],[DATA INICIO]]),":",MINUTE(Tabela132[[#This Row],[DATA INICIO]]))</f>
        <v>14:33</v>
      </c>
    </row>
    <row r="1541" spans="1:14" ht="25.5" customHeight="1" x14ac:dyDescent="0.25">
      <c r="A1541" s="60" t="s">
        <v>278</v>
      </c>
      <c r="B1541" s="61" t="s">
        <v>993</v>
      </c>
      <c r="C1541" s="62" t="s">
        <v>270</v>
      </c>
      <c r="D1541" s="115" t="s">
        <v>1222</v>
      </c>
      <c r="E1541" s="66" t="str">
        <f>CONCATENATE(Tabela132[[#This Row],[TRAMITE_SETOR]],"_Atualiz")</f>
        <v>SECGA_Atualiz</v>
      </c>
      <c r="F1541" t="s">
        <v>853</v>
      </c>
      <c r="G1541"/>
      <c r="H1541" s="75">
        <v>42667.790972222225</v>
      </c>
      <c r="I1541" s="75">
        <v>42668.703472222223</v>
      </c>
      <c r="J1541" s="74" t="s">
        <v>997</v>
      </c>
      <c r="K1541" s="58">
        <f t="shared" si="52"/>
        <v>0.91249999999854481</v>
      </c>
      <c r="L1541" s="59">
        <f t="shared" si="53"/>
        <v>0.91249999999854481</v>
      </c>
      <c r="M1541" s="166">
        <f>NETWORKDAYS.INTL(DATE(YEAR(H1541),MONTH(I1541),DAY(H1541)),DATE(YEAR(I1541),MONTH(I1541),DAY(I1541)),1,LISTAFERIADOS!$B$2:$B$194)</f>
        <v>2</v>
      </c>
      <c r="N1541" s="170" t="str">
        <f>CONCATENATE(HOUR(Tabela132[[#This Row],[DATA INICIO]]),":",MINUTE(Tabela132[[#This Row],[DATA INICIO]]))</f>
        <v>18:59</v>
      </c>
    </row>
    <row r="1542" spans="1:14" ht="25.5" customHeight="1" x14ac:dyDescent="0.25">
      <c r="A1542" s="60" t="s">
        <v>278</v>
      </c>
      <c r="B1542" s="61" t="s">
        <v>993</v>
      </c>
      <c r="C1542" s="62" t="s">
        <v>270</v>
      </c>
      <c r="D1542" s="115" t="s">
        <v>1207</v>
      </c>
      <c r="E1542" s="66" t="str">
        <f>CONCATENATE(Tabela132[[#This Row],[TRAMITE_SETOR]],"_Atualiz")</f>
        <v>CO_Atualiz</v>
      </c>
      <c r="F1542" t="s">
        <v>909</v>
      </c>
      <c r="G1542"/>
      <c r="H1542" s="75">
        <v>42668.703472222223</v>
      </c>
      <c r="I1542" s="75">
        <v>42668.841666666667</v>
      </c>
      <c r="J1542" s="74" t="s">
        <v>998</v>
      </c>
      <c r="K1542" s="58">
        <f t="shared" si="52"/>
        <v>0.13819444444379769</v>
      </c>
      <c r="L1542" s="59">
        <f t="shared" si="53"/>
        <v>0.13819444444379769</v>
      </c>
      <c r="M1542" s="166">
        <f>NETWORKDAYS.INTL(DATE(YEAR(H1542),MONTH(I1542),DAY(H1542)),DATE(YEAR(I1542),MONTH(I1542),DAY(I1542)),1,LISTAFERIADOS!$B$2:$B$194)</f>
        <v>1</v>
      </c>
      <c r="N1542" s="170" t="str">
        <f>CONCATENATE(HOUR(Tabela132[[#This Row],[DATA INICIO]]),":",MINUTE(Tabela132[[#This Row],[DATA INICIO]]))</f>
        <v>16:53</v>
      </c>
    </row>
    <row r="1543" spans="1:14" ht="25.5" customHeight="1" x14ac:dyDescent="0.25">
      <c r="A1543" s="60" t="s">
        <v>278</v>
      </c>
      <c r="B1543" s="61" t="s">
        <v>993</v>
      </c>
      <c r="C1543" s="62" t="s">
        <v>270</v>
      </c>
      <c r="D1543" s="115" t="s">
        <v>1206</v>
      </c>
      <c r="E1543" s="66" t="str">
        <f>CONCATENATE(Tabela132[[#This Row],[TRAMITE_SETOR]],"_Atualiz")</f>
        <v>SPO_Atualiz</v>
      </c>
      <c r="F1543" t="s">
        <v>908</v>
      </c>
      <c r="G1543"/>
      <c r="H1543" s="75">
        <v>42668.841666666667</v>
      </c>
      <c r="I1543" s="75">
        <v>42669.576388888891</v>
      </c>
      <c r="J1543" s="74" t="s">
        <v>999</v>
      </c>
      <c r="K1543" s="58">
        <f t="shared" si="52"/>
        <v>0.73472222222335404</v>
      </c>
      <c r="L1543" s="59">
        <f t="shared" si="53"/>
        <v>0.73472222222335404</v>
      </c>
      <c r="M1543" s="166">
        <f>NETWORKDAYS.INTL(DATE(YEAR(H1543),MONTH(I1543),DAY(H1543)),DATE(YEAR(I1543),MONTH(I1543),DAY(I1543)),1,LISTAFERIADOS!$B$2:$B$194)</f>
        <v>2</v>
      </c>
      <c r="N1543" s="170" t="str">
        <f>CONCATENATE(HOUR(Tabela132[[#This Row],[DATA INICIO]]),":",MINUTE(Tabela132[[#This Row],[DATA INICIO]]))</f>
        <v>20:12</v>
      </c>
    </row>
    <row r="1544" spans="1:14" ht="25.5" customHeight="1" x14ac:dyDescent="0.25">
      <c r="A1544" s="60" t="s">
        <v>278</v>
      </c>
      <c r="B1544" s="61" t="s">
        <v>993</v>
      </c>
      <c r="C1544" s="62" t="s">
        <v>270</v>
      </c>
      <c r="D1544" s="115" t="s">
        <v>1207</v>
      </c>
      <c r="E1544" s="66" t="str">
        <f>CONCATENATE(Tabela132[[#This Row],[TRAMITE_SETOR]],"_Atualiz")</f>
        <v>CO_Atualiz</v>
      </c>
      <c r="F1544" t="s">
        <v>909</v>
      </c>
      <c r="G1544"/>
      <c r="H1544" s="75">
        <v>42669.576388888891</v>
      </c>
      <c r="I1544" s="75">
        <v>42669.701388888891</v>
      </c>
      <c r="J1544" s="74" t="s">
        <v>97</v>
      </c>
      <c r="K1544" s="58">
        <f t="shared" si="52"/>
        <v>0.125</v>
      </c>
      <c r="L1544" s="59">
        <f t="shared" si="53"/>
        <v>0.125</v>
      </c>
      <c r="M1544" s="166">
        <f>NETWORKDAYS.INTL(DATE(YEAR(H1544),MONTH(I1544),DAY(H1544)),DATE(YEAR(I1544),MONTH(I1544),DAY(I1544)),1,LISTAFERIADOS!$B$2:$B$194)</f>
        <v>1</v>
      </c>
      <c r="N1544" s="170" t="str">
        <f>CONCATENATE(HOUR(Tabela132[[#This Row],[DATA INICIO]]),":",MINUTE(Tabela132[[#This Row],[DATA INICIO]]))</f>
        <v>13:50</v>
      </c>
    </row>
    <row r="1545" spans="1:14" ht="25.5" customHeight="1" x14ac:dyDescent="0.25">
      <c r="A1545" s="60" t="s">
        <v>278</v>
      </c>
      <c r="B1545" s="61" t="s">
        <v>993</v>
      </c>
      <c r="C1545" s="62" t="s">
        <v>270</v>
      </c>
      <c r="D1545" s="115" t="s">
        <v>1208</v>
      </c>
      <c r="E1545" s="66" t="str">
        <f>CONCATENATE(Tabela132[[#This Row],[TRAMITE_SETOR]],"_Atualiz")</f>
        <v>SECOFC_Atualiz</v>
      </c>
      <c r="F1545" t="s">
        <v>910</v>
      </c>
      <c r="G1545"/>
      <c r="H1545" s="75">
        <v>42669.701388888891</v>
      </c>
      <c r="I1545" s="75">
        <v>42669.819444444445</v>
      </c>
      <c r="J1545" s="74" t="s">
        <v>20</v>
      </c>
      <c r="K1545" s="58">
        <f t="shared" si="52"/>
        <v>0.11805555555474712</v>
      </c>
      <c r="L1545" s="59">
        <f t="shared" si="53"/>
        <v>0.11805555555474712</v>
      </c>
      <c r="M1545" s="166">
        <f>NETWORKDAYS.INTL(DATE(YEAR(H1545),MONTH(I1545),DAY(H1545)),DATE(YEAR(I1545),MONTH(I1545),DAY(I1545)),1,LISTAFERIADOS!$B$2:$B$194)</f>
        <v>1</v>
      </c>
      <c r="N1545" s="170" t="str">
        <f>CONCATENATE(HOUR(Tabela132[[#This Row],[DATA INICIO]]),":",MINUTE(Tabela132[[#This Row],[DATA INICIO]]))</f>
        <v>16:50</v>
      </c>
    </row>
    <row r="1546" spans="1:14" ht="25.5" customHeight="1" x14ac:dyDescent="0.25">
      <c r="A1546" s="60" t="s">
        <v>278</v>
      </c>
      <c r="B1546" s="61" t="s">
        <v>993</v>
      </c>
      <c r="C1546" s="62" t="s">
        <v>270</v>
      </c>
      <c r="D1546" s="115" t="s">
        <v>1209</v>
      </c>
      <c r="E1546" s="66" t="str">
        <f>CONCATENATE(Tabela132[[#This Row],[TRAMITE_SETOR]],"_Atualiz")</f>
        <v>CLC_Atualiz</v>
      </c>
      <c r="F1546" t="s">
        <v>911</v>
      </c>
      <c r="G1546"/>
      <c r="H1546" s="75">
        <v>42669.819444444445</v>
      </c>
      <c r="I1546" s="75">
        <v>42670.54791666667</v>
      </c>
      <c r="J1546" s="74" t="s">
        <v>551</v>
      </c>
      <c r="K1546" s="58">
        <f t="shared" si="52"/>
        <v>0.72847222222480923</v>
      </c>
      <c r="L1546" s="59">
        <f t="shared" si="53"/>
        <v>0.72847222222480923</v>
      </c>
      <c r="M1546" s="166">
        <f>NETWORKDAYS.INTL(DATE(YEAR(H1546),MONTH(I1546),DAY(H1546)),DATE(YEAR(I1546),MONTH(I1546),DAY(I1546)),1,LISTAFERIADOS!$B$2:$B$194)</f>
        <v>2</v>
      </c>
      <c r="N1546" s="170" t="str">
        <f>CONCATENATE(HOUR(Tabela132[[#This Row],[DATA INICIO]]),":",MINUTE(Tabela132[[#This Row],[DATA INICIO]]))</f>
        <v>19:40</v>
      </c>
    </row>
    <row r="1547" spans="1:14" ht="25.5" customHeight="1" x14ac:dyDescent="0.25">
      <c r="A1547" s="60" t="s">
        <v>278</v>
      </c>
      <c r="B1547" s="61" t="s">
        <v>993</v>
      </c>
      <c r="C1547" s="62" t="s">
        <v>270</v>
      </c>
      <c r="D1547" s="115" t="s">
        <v>1220</v>
      </c>
      <c r="E1547" s="66" t="str">
        <f>CONCATENATE(Tabela132[[#This Row],[TRAMITE_SETOR]],"_Atualiz")</f>
        <v>SECGS_Atualiz</v>
      </c>
      <c r="F1547" t="s">
        <v>885</v>
      </c>
      <c r="G1547" s="91" t="s">
        <v>1105</v>
      </c>
      <c r="H1547" s="75">
        <v>42670.54791666667</v>
      </c>
      <c r="I1547" s="75">
        <v>42670.605555555558</v>
      </c>
      <c r="J1547" s="74" t="s">
        <v>1000</v>
      </c>
      <c r="K1547" s="58">
        <f t="shared" si="52"/>
        <v>5.7638888887595385E-2</v>
      </c>
      <c r="L1547" s="59">
        <f t="shared" si="53"/>
        <v>5.7638888887595385E-2</v>
      </c>
      <c r="M1547" s="166">
        <f>NETWORKDAYS.INTL(DATE(YEAR(H1547),MONTH(I1547),DAY(H1547)),DATE(YEAR(I1547),MONTH(I1547),DAY(I1547)),1,LISTAFERIADOS!$B$2:$B$194)</f>
        <v>1</v>
      </c>
      <c r="N1547" s="170" t="str">
        <f>CONCATENATE(HOUR(Tabela132[[#This Row],[DATA INICIO]]),":",MINUTE(Tabela132[[#This Row],[DATA INICIO]]))</f>
        <v>13:9</v>
      </c>
    </row>
    <row r="1548" spans="1:14" ht="25.5" customHeight="1" x14ac:dyDescent="0.25">
      <c r="A1548" s="60" t="s">
        <v>278</v>
      </c>
      <c r="B1548" s="61" t="s">
        <v>993</v>
      </c>
      <c r="C1548" s="62" t="s">
        <v>270</v>
      </c>
      <c r="D1548" s="115" t="s">
        <v>1252</v>
      </c>
      <c r="E1548" s="66" t="str">
        <f>CONCATENATE(Tabela132[[#This Row],[TRAMITE_SETOR]],"_Atualiz")</f>
        <v>SOP_Atualiz</v>
      </c>
      <c r="F1548" t="s">
        <v>893</v>
      </c>
      <c r="G1548" s="91" t="s">
        <v>1105</v>
      </c>
      <c r="H1548" s="75">
        <v>42670.605555555558</v>
      </c>
      <c r="I1548" s="75">
        <v>42672.425694444442</v>
      </c>
      <c r="J1548" s="74" t="s">
        <v>1001</v>
      </c>
      <c r="K1548" s="58">
        <f t="shared" si="52"/>
        <v>1.820138888884685</v>
      </c>
      <c r="L1548" s="59">
        <f t="shared" si="53"/>
        <v>1.820138888884685</v>
      </c>
      <c r="M1548" s="166">
        <f>NETWORKDAYS.INTL(DATE(YEAR(H1548),MONTH(I1548),DAY(H1548)),DATE(YEAR(I1548),MONTH(I1548),DAY(I1548)),1,LISTAFERIADOS!$B$2:$B$194)</f>
        <v>2</v>
      </c>
      <c r="N1548" s="170" t="str">
        <f>CONCATENATE(HOUR(Tabela132[[#This Row],[DATA INICIO]]),":",MINUTE(Tabela132[[#This Row],[DATA INICIO]]))</f>
        <v>14:32</v>
      </c>
    </row>
    <row r="1549" spans="1:14" ht="25.5" customHeight="1" x14ac:dyDescent="0.25">
      <c r="A1549" s="60" t="s">
        <v>278</v>
      </c>
      <c r="B1549" s="61" t="s">
        <v>993</v>
      </c>
      <c r="C1549" s="62" t="s">
        <v>270</v>
      </c>
      <c r="D1549" s="115" t="s">
        <v>1209</v>
      </c>
      <c r="E1549" s="66" t="str">
        <f>CONCATENATE(Tabela132[[#This Row],[TRAMITE_SETOR]],"_Atualiz")</f>
        <v>CLC_Atualiz</v>
      </c>
      <c r="F1549" t="s">
        <v>911</v>
      </c>
      <c r="G1549"/>
      <c r="H1549" s="75">
        <v>42672.425694444442</v>
      </c>
      <c r="I1549" s="75">
        <v>42672.668749999997</v>
      </c>
      <c r="J1549" s="74" t="s">
        <v>1002</v>
      </c>
      <c r="K1549" s="58">
        <f t="shared" si="52"/>
        <v>0.24305555555474712</v>
      </c>
      <c r="L1549" s="59">
        <f t="shared" si="53"/>
        <v>0.24305555555474712</v>
      </c>
      <c r="M1549" s="166">
        <f>NETWORKDAYS.INTL(DATE(YEAR(H1549),MONTH(I1549),DAY(H1549)),DATE(YEAR(I1549),MONTH(I1549),DAY(I1549)),1,LISTAFERIADOS!$B$2:$B$194)</f>
        <v>0</v>
      </c>
      <c r="N1549" s="170" t="str">
        <f>CONCATENATE(HOUR(Tabela132[[#This Row],[DATA INICIO]]),":",MINUTE(Tabela132[[#This Row],[DATA INICIO]]))</f>
        <v>10:13</v>
      </c>
    </row>
    <row r="1550" spans="1:14" ht="25.5" customHeight="1" x14ac:dyDescent="0.25">
      <c r="A1550" s="60" t="s">
        <v>278</v>
      </c>
      <c r="B1550" s="61" t="s">
        <v>993</v>
      </c>
      <c r="C1550" s="62" t="s">
        <v>270</v>
      </c>
      <c r="D1550" s="115" t="s">
        <v>1222</v>
      </c>
      <c r="E1550" s="66" t="str">
        <f>CONCATENATE(Tabela132[[#This Row],[TRAMITE_SETOR]],"_Atualiz")</f>
        <v>SECGA_Atualiz</v>
      </c>
      <c r="F1550" t="s">
        <v>853</v>
      </c>
      <c r="G1550"/>
      <c r="H1550" s="75">
        <v>42672.668749999997</v>
      </c>
      <c r="I1550" s="75">
        <v>42672.813194444447</v>
      </c>
      <c r="J1550" s="74" t="s">
        <v>1003</v>
      </c>
      <c r="K1550" s="58">
        <f t="shared" si="52"/>
        <v>0.14444444444961846</v>
      </c>
      <c r="L1550" s="59">
        <f t="shared" si="53"/>
        <v>0.14444444444961846</v>
      </c>
      <c r="M1550" s="166">
        <f>NETWORKDAYS.INTL(DATE(YEAR(H1550),MONTH(I1550),DAY(H1550)),DATE(YEAR(I1550),MONTH(I1550),DAY(I1550)),1,LISTAFERIADOS!$B$2:$B$194)</f>
        <v>0</v>
      </c>
      <c r="N1550" s="170" t="str">
        <f>CONCATENATE(HOUR(Tabela132[[#This Row],[DATA INICIO]]),":",MINUTE(Tabela132[[#This Row],[DATA INICIO]]))</f>
        <v>16:3</v>
      </c>
    </row>
    <row r="1551" spans="1:14" ht="25.5" customHeight="1" x14ac:dyDescent="0.25">
      <c r="A1551" s="60" t="s">
        <v>278</v>
      </c>
      <c r="B1551" s="61" t="s">
        <v>993</v>
      </c>
      <c r="C1551" s="62" t="s">
        <v>270</v>
      </c>
      <c r="D1551" s="115" t="s">
        <v>1209</v>
      </c>
      <c r="E1551" s="66" t="str">
        <f>CONCATENATE(Tabela132[[#This Row],[TRAMITE_SETOR]],"_Atualiz")</f>
        <v>CLC_Atualiz</v>
      </c>
      <c r="F1551" t="s">
        <v>911</v>
      </c>
      <c r="G1551"/>
      <c r="H1551" s="75">
        <v>42672.813194444447</v>
      </c>
      <c r="I1551" s="75">
        <v>42674.709027777775</v>
      </c>
      <c r="J1551" s="74" t="s">
        <v>1004</v>
      </c>
      <c r="K1551" s="58">
        <f t="shared" si="52"/>
        <v>1.8958333333284827</v>
      </c>
      <c r="L1551" s="59">
        <f t="shared" si="53"/>
        <v>1.8958333333284827</v>
      </c>
      <c r="M1551" s="166">
        <f>NETWORKDAYS.INTL(DATE(YEAR(H1551),MONTH(I1551),DAY(H1551)),DATE(YEAR(I1551),MONTH(I1551),DAY(I1551)),1,LISTAFERIADOS!$B$2:$B$194)</f>
        <v>1</v>
      </c>
      <c r="N1551" s="170" t="str">
        <f>CONCATENATE(HOUR(Tabela132[[#This Row],[DATA INICIO]]),":",MINUTE(Tabela132[[#This Row],[DATA INICIO]]))</f>
        <v>19:31</v>
      </c>
    </row>
    <row r="1552" spans="1:14" ht="25.5" customHeight="1" x14ac:dyDescent="0.25">
      <c r="A1552" s="60" t="s">
        <v>278</v>
      </c>
      <c r="B1552" s="61" t="s">
        <v>993</v>
      </c>
      <c r="C1552" s="62" t="s">
        <v>270</v>
      </c>
      <c r="D1552" s="115" t="s">
        <v>1230</v>
      </c>
      <c r="E1552" s="66" t="str">
        <f>CONCATENATE(Tabela132[[#This Row],[TRAMITE_SETOR]],"_Atualiz")</f>
        <v>SLIC_Atualiz</v>
      </c>
      <c r="F1552" t="s">
        <v>927</v>
      </c>
      <c r="G1552"/>
      <c r="H1552" s="75">
        <v>42674.709027777775</v>
      </c>
      <c r="I1552" s="75">
        <v>42682.678472222222</v>
      </c>
      <c r="J1552" s="74" t="s">
        <v>1005</v>
      </c>
      <c r="K1552" s="58">
        <f t="shared" si="52"/>
        <v>7.9694444444467081</v>
      </c>
      <c r="L1552" s="59">
        <f t="shared" si="53"/>
        <v>7.9694444444467081</v>
      </c>
      <c r="M1552" s="166">
        <f>NETWORKDAYS.INTL(DATE(YEAR(H1552),MONTH(I1552),DAY(H1552)),DATE(YEAR(I1552),MONTH(I1552),DAY(I1552)),1,LISTAFERIADOS!$B$2:$B$194)</f>
        <v>-16</v>
      </c>
      <c r="N1552" s="170" t="str">
        <f>CONCATENATE(HOUR(Tabela132[[#This Row],[DATA INICIO]]),":",MINUTE(Tabela132[[#This Row],[DATA INICIO]]))</f>
        <v>17:1</v>
      </c>
    </row>
    <row r="1553" spans="1:14" ht="25.5" customHeight="1" x14ac:dyDescent="0.25">
      <c r="A1553" s="60" t="s">
        <v>278</v>
      </c>
      <c r="B1553" s="61" t="s">
        <v>993</v>
      </c>
      <c r="C1553" s="62" t="s">
        <v>270</v>
      </c>
      <c r="D1553" s="115" t="s">
        <v>1211</v>
      </c>
      <c r="E1553" s="66" t="str">
        <f>CONCATENATE(Tabela132[[#This Row],[TRAMITE_SETOR]],"_Atualiz")</f>
        <v>SCON_Atualiz</v>
      </c>
      <c r="F1553" t="s">
        <v>913</v>
      </c>
      <c r="G1553"/>
      <c r="H1553" s="75">
        <v>42682.678472222222</v>
      </c>
      <c r="I1553" s="75">
        <v>42682.765277777777</v>
      </c>
      <c r="J1553" s="74" t="s">
        <v>1006</v>
      </c>
      <c r="K1553" s="58">
        <f t="shared" si="52"/>
        <v>8.6805555554747116E-2</v>
      </c>
      <c r="L1553" s="59">
        <f t="shared" si="53"/>
        <v>8.6805555554747116E-2</v>
      </c>
      <c r="M1553" s="166">
        <f>NETWORKDAYS.INTL(DATE(YEAR(H1553),MONTH(I1553),DAY(H1553)),DATE(YEAR(I1553),MONTH(I1553),DAY(I1553)),1,LISTAFERIADOS!$B$2:$B$194)</f>
        <v>1</v>
      </c>
      <c r="N1553" s="170" t="str">
        <f>CONCATENATE(HOUR(Tabela132[[#This Row],[DATA INICIO]]),":",MINUTE(Tabela132[[#This Row],[DATA INICIO]]))</f>
        <v>16:17</v>
      </c>
    </row>
    <row r="1554" spans="1:14" ht="25.5" customHeight="1" x14ac:dyDescent="0.25">
      <c r="A1554" s="60" t="s">
        <v>278</v>
      </c>
      <c r="B1554" s="61" t="s">
        <v>993</v>
      </c>
      <c r="C1554" s="62" t="s">
        <v>270</v>
      </c>
      <c r="D1554" s="115" t="s">
        <v>1230</v>
      </c>
      <c r="E1554" s="66" t="str">
        <f>CONCATENATE(Tabela132[[#This Row],[TRAMITE_SETOR]],"_Atualiz")</f>
        <v>SLIC_Atualiz</v>
      </c>
      <c r="F1554" t="s">
        <v>927</v>
      </c>
      <c r="G1554"/>
      <c r="H1554" s="75">
        <v>42682.765277777777</v>
      </c>
      <c r="I1554" s="75">
        <v>42682.777777777781</v>
      </c>
      <c r="J1554" s="74" t="s">
        <v>1007</v>
      </c>
      <c r="K1554" s="58">
        <f t="shared" si="52"/>
        <v>1.2500000004365575E-2</v>
      </c>
      <c r="L1554" s="59">
        <f t="shared" si="53"/>
        <v>1.2500000004365575E-2</v>
      </c>
      <c r="M1554" s="166">
        <f>NETWORKDAYS.INTL(DATE(YEAR(H1554),MONTH(I1554),DAY(H1554)),DATE(YEAR(I1554),MONTH(I1554),DAY(I1554)),1,LISTAFERIADOS!$B$2:$B$194)</f>
        <v>1</v>
      </c>
      <c r="N1554" s="170" t="str">
        <f>CONCATENATE(HOUR(Tabela132[[#This Row],[DATA INICIO]]),":",MINUTE(Tabela132[[#This Row],[DATA INICIO]]))</f>
        <v>18:22</v>
      </c>
    </row>
    <row r="1555" spans="1:14" ht="25.5" customHeight="1" x14ac:dyDescent="0.25">
      <c r="A1555" s="60" t="s">
        <v>278</v>
      </c>
      <c r="B1555" s="61" t="s">
        <v>993</v>
      </c>
      <c r="C1555" s="62" t="s">
        <v>270</v>
      </c>
      <c r="D1555" s="115" t="s">
        <v>1209</v>
      </c>
      <c r="E1555" s="66" t="str">
        <f>CONCATENATE(Tabela132[[#This Row],[TRAMITE_SETOR]],"_Atualiz")</f>
        <v>CLC_Atualiz</v>
      </c>
      <c r="F1555" t="s">
        <v>911</v>
      </c>
      <c r="G1555"/>
      <c r="H1555" s="75">
        <v>42682.777777777781</v>
      </c>
      <c r="I1555" s="75">
        <v>42682.8</v>
      </c>
      <c r="J1555" s="74" t="s">
        <v>349</v>
      </c>
      <c r="K1555" s="58">
        <f t="shared" si="52"/>
        <v>2.2222222221898846E-2</v>
      </c>
      <c r="L1555" s="59">
        <f t="shared" si="53"/>
        <v>2.2222222221898846E-2</v>
      </c>
      <c r="M1555" s="166">
        <f>NETWORKDAYS.INTL(DATE(YEAR(H1555),MONTH(I1555),DAY(H1555)),DATE(YEAR(I1555),MONTH(I1555),DAY(I1555)),1,LISTAFERIADOS!$B$2:$B$194)</f>
        <v>1</v>
      </c>
      <c r="N1555" s="170" t="str">
        <f>CONCATENATE(HOUR(Tabela132[[#This Row],[DATA INICIO]]),":",MINUTE(Tabela132[[#This Row],[DATA INICIO]]))</f>
        <v>18:40</v>
      </c>
    </row>
    <row r="1556" spans="1:14" ht="25.5" customHeight="1" x14ac:dyDescent="0.25">
      <c r="A1556" s="60" t="s">
        <v>278</v>
      </c>
      <c r="B1556" s="61" t="s">
        <v>993</v>
      </c>
      <c r="C1556" s="62" t="s">
        <v>270</v>
      </c>
      <c r="D1556" s="115" t="s">
        <v>1222</v>
      </c>
      <c r="E1556" s="66" t="str">
        <f>CONCATENATE(Tabela132[[#This Row],[TRAMITE_SETOR]],"_Atualiz")</f>
        <v>SECGA_Atualiz</v>
      </c>
      <c r="F1556" t="s">
        <v>853</v>
      </c>
      <c r="G1556"/>
      <c r="H1556" s="75">
        <v>42682.8</v>
      </c>
      <c r="I1556" s="75">
        <v>42683.620138888888</v>
      </c>
      <c r="J1556" s="74" t="s">
        <v>70</v>
      </c>
      <c r="K1556" s="58">
        <f t="shared" si="52"/>
        <v>0.820138888884685</v>
      </c>
      <c r="L1556" s="59">
        <f t="shared" si="53"/>
        <v>0.820138888884685</v>
      </c>
      <c r="M1556" s="166">
        <f>NETWORKDAYS.INTL(DATE(YEAR(H1556),MONTH(I1556),DAY(H1556)),DATE(YEAR(I1556),MONTH(I1556),DAY(I1556)),1,LISTAFERIADOS!$B$2:$B$194)</f>
        <v>2</v>
      </c>
      <c r="N1556" s="170" t="str">
        <f>CONCATENATE(HOUR(Tabela132[[#This Row],[DATA INICIO]]),":",MINUTE(Tabela132[[#This Row],[DATA INICIO]]))</f>
        <v>19:12</v>
      </c>
    </row>
    <row r="1557" spans="1:14" ht="25.5" customHeight="1" x14ac:dyDescent="0.25">
      <c r="A1557" s="60" t="s">
        <v>278</v>
      </c>
      <c r="B1557" s="61" t="s">
        <v>993</v>
      </c>
      <c r="C1557" s="62" t="s">
        <v>270</v>
      </c>
      <c r="D1557" s="115" t="s">
        <v>1212</v>
      </c>
      <c r="E1557" s="66" t="str">
        <f>CONCATENATE(Tabela132[[#This Row],[TRAMITE_SETOR]],"_Atualiz")</f>
        <v>CPL_Atualiz</v>
      </c>
      <c r="F1557" t="s">
        <v>914</v>
      </c>
      <c r="G1557"/>
      <c r="H1557" s="75">
        <v>42683.620138888888</v>
      </c>
      <c r="I1557" s="75">
        <v>42683.793055555558</v>
      </c>
      <c r="J1557" s="74" t="s">
        <v>290</v>
      </c>
      <c r="K1557" s="58">
        <f t="shared" si="52"/>
        <v>0.17291666667006211</v>
      </c>
      <c r="L1557" s="59">
        <f t="shared" si="53"/>
        <v>0.17291666667006211</v>
      </c>
      <c r="M1557" s="166">
        <f>NETWORKDAYS.INTL(DATE(YEAR(H1557),MONTH(I1557),DAY(H1557)),DATE(YEAR(I1557),MONTH(I1557),DAY(I1557)),1,LISTAFERIADOS!$B$2:$B$194)</f>
        <v>1</v>
      </c>
      <c r="N1557" s="170" t="str">
        <f>CONCATENATE(HOUR(Tabela132[[#This Row],[DATA INICIO]]),":",MINUTE(Tabela132[[#This Row],[DATA INICIO]]))</f>
        <v>14:53</v>
      </c>
    </row>
    <row r="1558" spans="1:14" ht="25.5" customHeight="1" x14ac:dyDescent="0.25">
      <c r="A1558" s="60" t="s">
        <v>278</v>
      </c>
      <c r="B1558" s="61" t="s">
        <v>993</v>
      </c>
      <c r="C1558" s="62" t="s">
        <v>270</v>
      </c>
      <c r="D1558" s="115" t="s">
        <v>1213</v>
      </c>
      <c r="E1558" s="66" t="str">
        <f>CONCATENATE(Tabela132[[#This Row],[TRAMITE_SETOR]],"_Atualiz")</f>
        <v>ASSDG_Atualiz</v>
      </c>
      <c r="F1558" t="s">
        <v>915</v>
      </c>
      <c r="G1558"/>
      <c r="H1558" s="75">
        <v>42683.793055555558</v>
      </c>
      <c r="I1558" s="75">
        <v>42685.48333333333</v>
      </c>
      <c r="J1558" s="74" t="s">
        <v>177</v>
      </c>
      <c r="K1558" s="58">
        <f t="shared" si="52"/>
        <v>1.6902777777722804</v>
      </c>
      <c r="L1558" s="59">
        <f t="shared" si="53"/>
        <v>1.6902777777722804</v>
      </c>
      <c r="M1558" s="166">
        <f>NETWORKDAYS.INTL(DATE(YEAR(H1558),MONTH(I1558),DAY(H1558)),DATE(YEAR(I1558),MONTH(I1558),DAY(I1558)),1,LISTAFERIADOS!$B$2:$B$194)</f>
        <v>3</v>
      </c>
      <c r="N1558" s="170" t="str">
        <f>CONCATENATE(HOUR(Tabela132[[#This Row],[DATA INICIO]]),":",MINUTE(Tabela132[[#This Row],[DATA INICIO]]))</f>
        <v>19:2</v>
      </c>
    </row>
    <row r="1559" spans="1:14" ht="25.5" customHeight="1" x14ac:dyDescent="0.25">
      <c r="A1559" s="60" t="s">
        <v>278</v>
      </c>
      <c r="B1559" s="61" t="s">
        <v>993</v>
      </c>
      <c r="C1559" s="62" t="s">
        <v>270</v>
      </c>
      <c r="D1559" s="115" t="s">
        <v>1202</v>
      </c>
      <c r="E1559" s="66" t="str">
        <f>CONCATENATE(Tabela132[[#This Row],[TRAMITE_SETOR]],"_Atualiz")</f>
        <v>DG_Atualiz</v>
      </c>
      <c r="F1559" t="s">
        <v>905</v>
      </c>
      <c r="G1559"/>
      <c r="H1559" s="75">
        <v>42685.48333333333</v>
      </c>
      <c r="I1559" s="75">
        <v>42685.504861111112</v>
      </c>
      <c r="J1559" s="74" t="s">
        <v>56</v>
      </c>
      <c r="K1559" s="58">
        <f t="shared" si="52"/>
        <v>2.1527777782466728E-2</v>
      </c>
      <c r="L1559" s="59">
        <f t="shared" si="53"/>
        <v>2.1527777782466728E-2</v>
      </c>
      <c r="M1559" s="166">
        <f>NETWORKDAYS.INTL(DATE(YEAR(H1559),MONTH(I1559),DAY(H1559)),DATE(YEAR(I1559),MONTH(I1559),DAY(I1559)),1,LISTAFERIADOS!$B$2:$B$194)</f>
        <v>1</v>
      </c>
      <c r="N1559" s="170" t="str">
        <f>CONCATENATE(HOUR(Tabela132[[#This Row],[DATA INICIO]]),":",MINUTE(Tabela132[[#This Row],[DATA INICIO]]))</f>
        <v>11:36</v>
      </c>
    </row>
    <row r="1560" spans="1:14" ht="25.5" customHeight="1" x14ac:dyDescent="0.25">
      <c r="A1560" s="60" t="s">
        <v>278</v>
      </c>
      <c r="B1560" s="61" t="s">
        <v>993</v>
      </c>
      <c r="C1560" s="62" t="s">
        <v>270</v>
      </c>
      <c r="D1560" s="115" t="s">
        <v>1230</v>
      </c>
      <c r="E1560" s="66" t="str">
        <f>CONCATENATE(Tabela132[[#This Row],[TRAMITE_SETOR]],"_Atualiz")</f>
        <v>SLIC_Atualiz</v>
      </c>
      <c r="F1560" t="s">
        <v>927</v>
      </c>
      <c r="G1560"/>
      <c r="H1560" s="75">
        <v>42685.504861111112</v>
      </c>
      <c r="I1560" s="75">
        <v>42685.657638888886</v>
      </c>
      <c r="J1560" s="74" t="s">
        <v>215</v>
      </c>
      <c r="K1560" s="58">
        <f t="shared" si="52"/>
        <v>0.15277777777373558</v>
      </c>
      <c r="L1560" s="59">
        <f t="shared" si="53"/>
        <v>0.15277777777373558</v>
      </c>
      <c r="M1560" s="166">
        <f>NETWORKDAYS.INTL(DATE(YEAR(H1560),MONTH(I1560),DAY(H1560)),DATE(YEAR(I1560),MONTH(I1560),DAY(I1560)),1,LISTAFERIADOS!$B$2:$B$194)</f>
        <v>1</v>
      </c>
      <c r="N1560" s="170" t="str">
        <f>CONCATENATE(HOUR(Tabela132[[#This Row],[DATA INICIO]]),":",MINUTE(Tabela132[[#This Row],[DATA INICIO]]))</f>
        <v>12:7</v>
      </c>
    </row>
    <row r="1561" spans="1:14" ht="25.5" customHeight="1" x14ac:dyDescent="0.25">
      <c r="A1561" s="60" t="s">
        <v>278</v>
      </c>
      <c r="B1561" s="61" t="s">
        <v>993</v>
      </c>
      <c r="C1561" s="62" t="s">
        <v>270</v>
      </c>
      <c r="D1561" s="115" t="s">
        <v>1212</v>
      </c>
      <c r="E1561" s="66" t="str">
        <f>CONCATENATE(Tabela132[[#This Row],[TRAMITE_SETOR]],"_Atualiz")</f>
        <v>CPL_Atualiz</v>
      </c>
      <c r="F1561" t="s">
        <v>914</v>
      </c>
      <c r="G1561"/>
      <c r="H1561" s="75">
        <v>42685.657638888886</v>
      </c>
      <c r="I1561" s="75">
        <v>42685.724305555559</v>
      </c>
      <c r="J1561" s="74" t="s">
        <v>575</v>
      </c>
      <c r="K1561" s="58">
        <f t="shared" si="52"/>
        <v>6.6666666672972497E-2</v>
      </c>
      <c r="L1561" s="59">
        <f t="shared" si="53"/>
        <v>6.6666666672972497E-2</v>
      </c>
      <c r="M1561" s="166">
        <f>NETWORKDAYS.INTL(DATE(YEAR(H1561),MONTH(I1561),DAY(H1561)),DATE(YEAR(I1561),MONTH(I1561),DAY(I1561)),1,LISTAFERIADOS!$B$2:$B$194)</f>
        <v>1</v>
      </c>
      <c r="N1561" s="170" t="str">
        <f>CONCATENATE(HOUR(Tabela132[[#This Row],[DATA INICIO]]),":",MINUTE(Tabela132[[#This Row],[DATA INICIO]]))</f>
        <v>15:47</v>
      </c>
    </row>
    <row r="1562" spans="1:14" ht="25.5" customHeight="1" x14ac:dyDescent="0.25">
      <c r="A1562" s="60" t="s">
        <v>278</v>
      </c>
      <c r="B1562" s="61" t="s">
        <v>993</v>
      </c>
      <c r="C1562" s="62" t="s">
        <v>270</v>
      </c>
      <c r="D1562" s="115" t="s">
        <v>1230</v>
      </c>
      <c r="E1562" s="66" t="str">
        <f>CONCATENATE(Tabela132[[#This Row],[TRAMITE_SETOR]],"_Atualiz")</f>
        <v>SLIC_Atualiz</v>
      </c>
      <c r="F1562" t="s">
        <v>927</v>
      </c>
      <c r="G1562"/>
      <c r="H1562" s="75">
        <v>42685.724305555559</v>
      </c>
      <c r="I1562" s="75">
        <v>42690.557638888888</v>
      </c>
      <c r="J1562" s="74" t="s">
        <v>180</v>
      </c>
      <c r="K1562" s="58">
        <f t="shared" si="52"/>
        <v>4.8333333333284827</v>
      </c>
      <c r="L1562" s="59">
        <f t="shared" si="53"/>
        <v>4.8333333333284827</v>
      </c>
      <c r="M1562" s="166">
        <f>NETWORKDAYS.INTL(DATE(YEAR(H1562),MONTH(I1562),DAY(H1562)),DATE(YEAR(I1562),MONTH(I1562),DAY(I1562)),1,LISTAFERIADOS!$B$2:$B$194)</f>
        <v>2</v>
      </c>
      <c r="N1562" s="170" t="str">
        <f>CONCATENATE(HOUR(Tabela132[[#This Row],[DATA INICIO]]),":",MINUTE(Tabela132[[#This Row],[DATA INICIO]]))</f>
        <v>17:23</v>
      </c>
    </row>
    <row r="1563" spans="1:14" ht="25.5" customHeight="1" x14ac:dyDescent="0.25">
      <c r="A1563" s="60" t="s">
        <v>278</v>
      </c>
      <c r="B1563" s="61" t="s">
        <v>993</v>
      </c>
      <c r="C1563" s="62" t="s">
        <v>270</v>
      </c>
      <c r="D1563" s="115" t="s">
        <v>1212</v>
      </c>
      <c r="E1563" s="66" t="str">
        <f>CONCATENATE(Tabela132[[#This Row],[TRAMITE_SETOR]],"_Atualiz")</f>
        <v>CPL_Atualiz</v>
      </c>
      <c r="F1563" t="s">
        <v>914</v>
      </c>
      <c r="G1563"/>
      <c r="H1563" s="75">
        <v>42690.557638888888</v>
      </c>
      <c r="I1563" s="75">
        <v>42703.770138888889</v>
      </c>
      <c r="J1563" s="74" t="s">
        <v>451</v>
      </c>
      <c r="K1563" s="58">
        <f t="shared" si="52"/>
        <v>13.212500000001455</v>
      </c>
      <c r="L1563" s="59">
        <f t="shared" si="53"/>
        <v>13.212500000001455</v>
      </c>
      <c r="M1563" s="166">
        <f>NETWORKDAYS.INTL(DATE(YEAR(H1563),MONTH(I1563),DAY(H1563)),DATE(YEAR(I1563),MONTH(I1563),DAY(I1563)),1,LISTAFERIADOS!$B$2:$B$194)</f>
        <v>10</v>
      </c>
      <c r="N1563" s="170" t="str">
        <f>CONCATENATE(HOUR(Tabela132[[#This Row],[DATA INICIO]]),":",MINUTE(Tabela132[[#This Row],[DATA INICIO]]))</f>
        <v>13:23</v>
      </c>
    </row>
    <row r="1564" spans="1:14" ht="25.5" customHeight="1" x14ac:dyDescent="0.25">
      <c r="A1564" s="60" t="s">
        <v>278</v>
      </c>
      <c r="B1564" s="61" t="s">
        <v>993</v>
      </c>
      <c r="C1564" s="62" t="s">
        <v>270</v>
      </c>
      <c r="D1564" s="115" t="s">
        <v>1230</v>
      </c>
      <c r="E1564" s="66" t="str">
        <f>CONCATENATE(Tabela132[[#This Row],[TRAMITE_SETOR]],"_Atualiz")</f>
        <v>SLIC_Atualiz</v>
      </c>
      <c r="F1564" t="s">
        <v>927</v>
      </c>
      <c r="G1564"/>
      <c r="H1564" s="75">
        <v>42703.770138888889</v>
      </c>
      <c r="I1564" s="75">
        <v>42703.800694444442</v>
      </c>
      <c r="J1564" s="74" t="s">
        <v>202</v>
      </c>
      <c r="K1564" s="58">
        <f t="shared" si="52"/>
        <v>3.0555555553291924E-2</v>
      </c>
      <c r="L1564" s="59">
        <f t="shared" si="53"/>
        <v>3.0555555553291924E-2</v>
      </c>
      <c r="M1564" s="166">
        <f>NETWORKDAYS.INTL(DATE(YEAR(H1564),MONTH(I1564),DAY(H1564)),DATE(YEAR(I1564),MONTH(I1564),DAY(I1564)),1,LISTAFERIADOS!$B$2:$B$194)</f>
        <v>1</v>
      </c>
      <c r="N1564" s="170" t="str">
        <f>CONCATENATE(HOUR(Tabela132[[#This Row],[DATA INICIO]]),":",MINUTE(Tabela132[[#This Row],[DATA INICIO]]))</f>
        <v>18:29</v>
      </c>
    </row>
    <row r="1565" spans="1:14" ht="25.5" customHeight="1" x14ac:dyDescent="0.25">
      <c r="A1565" s="60" t="s">
        <v>278</v>
      </c>
      <c r="B1565" s="61" t="s">
        <v>993</v>
      </c>
      <c r="C1565" s="62" t="s">
        <v>270</v>
      </c>
      <c r="D1565" s="115" t="s">
        <v>1212</v>
      </c>
      <c r="E1565" s="66" t="str">
        <f>CONCATENATE(Tabela132[[#This Row],[TRAMITE_SETOR]],"_Atualiz")</f>
        <v>CPL_Atualiz</v>
      </c>
      <c r="F1565" t="s">
        <v>914</v>
      </c>
      <c r="G1565"/>
      <c r="H1565" s="75">
        <v>42703.800694444442</v>
      </c>
      <c r="I1565" s="75">
        <v>42725.585416666669</v>
      </c>
      <c r="J1565" s="74" t="s">
        <v>1008</v>
      </c>
      <c r="K1565" s="58">
        <f t="shared" si="52"/>
        <v>21.784722222226264</v>
      </c>
      <c r="L1565" s="59">
        <f t="shared" si="53"/>
        <v>21.784722222226264</v>
      </c>
      <c r="M1565" s="166">
        <f>NETWORKDAYS.INTL(DATE(YEAR(H1565),MONTH(I1565),DAY(H1565)),DATE(YEAR(I1565),MONTH(I1565),DAY(I1565)),1,LISTAFERIADOS!$B$2:$B$194)</f>
        <v>0</v>
      </c>
      <c r="N1565" s="170" t="str">
        <f>CONCATENATE(HOUR(Tabela132[[#This Row],[DATA INICIO]]),":",MINUTE(Tabela132[[#This Row],[DATA INICIO]]))</f>
        <v>19:13</v>
      </c>
    </row>
    <row r="1566" spans="1:14" ht="25.5" customHeight="1" x14ac:dyDescent="0.25">
      <c r="A1566" s="60" t="s">
        <v>278</v>
      </c>
      <c r="B1566" s="61" t="s">
        <v>993</v>
      </c>
      <c r="C1566" s="62" t="s">
        <v>270</v>
      </c>
      <c r="D1566" s="115" t="s">
        <v>1213</v>
      </c>
      <c r="E1566" s="66" t="str">
        <f>CONCATENATE(Tabela132[[#This Row],[TRAMITE_SETOR]],"_Atualiz")</f>
        <v>ASSDG_Atualiz</v>
      </c>
      <c r="F1566" t="s">
        <v>915</v>
      </c>
      <c r="G1566"/>
      <c r="H1566" s="75">
        <v>42725.585416666669</v>
      </c>
      <c r="I1566" s="75">
        <v>42725.633333333331</v>
      </c>
      <c r="J1566" s="74" t="s">
        <v>355</v>
      </c>
      <c r="K1566" s="58">
        <f t="shared" si="52"/>
        <v>4.7916666662786156E-2</v>
      </c>
      <c r="L1566" s="59">
        <f t="shared" si="53"/>
        <v>4.7916666662786156E-2</v>
      </c>
      <c r="M1566" s="166">
        <f>NETWORKDAYS.INTL(DATE(YEAR(H1566),MONTH(I1566),DAY(H1566)),DATE(YEAR(I1566),MONTH(I1566),DAY(I1566)),1,LISTAFERIADOS!$B$2:$B$194)</f>
        <v>0</v>
      </c>
      <c r="N1566" s="170" t="str">
        <f>CONCATENATE(HOUR(Tabela132[[#This Row],[DATA INICIO]]),":",MINUTE(Tabela132[[#This Row],[DATA INICIO]]))</f>
        <v>14:3</v>
      </c>
    </row>
    <row r="1567" spans="1:14" ht="25.5" customHeight="1" x14ac:dyDescent="0.25">
      <c r="A1567" s="60" t="s">
        <v>278</v>
      </c>
      <c r="B1567" s="61" t="s">
        <v>1009</v>
      </c>
      <c r="C1567" s="34" t="s">
        <v>8</v>
      </c>
      <c r="D1567" s="66" t="s">
        <v>1251</v>
      </c>
      <c r="E1567" s="66" t="str">
        <f>CONCATENATE(Tabela132[[#This Row],[TRAMITE_SETOR]],"_Atualiz")</f>
        <v>SMIC_Atualiz</v>
      </c>
      <c r="F1567" t="s">
        <v>891</v>
      </c>
      <c r="G1567" s="91" t="s">
        <v>1105</v>
      </c>
      <c r="H1567" s="75">
        <v>42612.780555555553</v>
      </c>
      <c r="I1567" s="75">
        <v>42613.780555555553</v>
      </c>
      <c r="J1567" s="74" t="s">
        <v>7</v>
      </c>
      <c r="K1567" s="58">
        <f>IF(OR(H1567="-",I1567="-"),0,I1567-H1567)</f>
        <v>1</v>
      </c>
      <c r="L1567" s="63">
        <f>K1567</f>
        <v>1</v>
      </c>
      <c r="M1567" s="166">
        <f>NETWORKDAYS.INTL(DATE(YEAR(H1567),MONTH(I1567),DAY(H1567)),DATE(YEAR(I1567),MONTH(I1567),DAY(I1567)),1,LISTAFERIADOS!$B$2:$B$194)</f>
        <v>2</v>
      </c>
      <c r="N1567" s="170" t="str">
        <f>CONCATENATE(HOUR(Tabela132[[#This Row],[DATA INICIO]]),":",MINUTE(Tabela132[[#This Row],[DATA INICIO]]))</f>
        <v>18:44</v>
      </c>
    </row>
    <row r="1568" spans="1:14" ht="25.5" customHeight="1" x14ac:dyDescent="0.25">
      <c r="A1568" s="60" t="s">
        <v>278</v>
      </c>
      <c r="B1568" s="61" t="s">
        <v>1009</v>
      </c>
      <c r="C1568" s="34" t="s">
        <v>8</v>
      </c>
      <c r="D1568" s="66" t="s">
        <v>1226</v>
      </c>
      <c r="E1568" s="66" t="str">
        <f>CONCATENATE(Tabela132[[#This Row],[TRAMITE_SETOR]],"_Atualiz")</f>
        <v>CIP_Atualiz</v>
      </c>
      <c r="F1568" s="35" t="s">
        <v>884</v>
      </c>
      <c r="G1568" s="91" t="s">
        <v>1105</v>
      </c>
      <c r="H1568" s="75">
        <v>42613.780555555553</v>
      </c>
      <c r="I1568" s="75">
        <v>42616.705555555556</v>
      </c>
      <c r="J1568" s="74" t="s">
        <v>1010</v>
      </c>
      <c r="K1568" s="58">
        <f t="shared" ref="K1568:K1613" si="54">IF(OR(H1568="-",I1568="-"),0,I1568-H1568)</f>
        <v>2.9250000000029104</v>
      </c>
      <c r="L1568" s="59">
        <f t="shared" ref="L1568:L1613" si="55">K1568</f>
        <v>2.9250000000029104</v>
      </c>
      <c r="M1568" s="166">
        <f>NETWORKDAYS.INTL(DATE(YEAR(H1568),MONTH(I1568),DAY(H1568)),DATE(YEAR(I1568),MONTH(I1568),DAY(I1568)),1,LISTAFERIADOS!$B$2:$B$194)</f>
        <v>-18</v>
      </c>
      <c r="N1568" s="170" t="str">
        <f>CONCATENATE(HOUR(Tabela132[[#This Row],[DATA INICIO]]),":",MINUTE(Tabela132[[#This Row],[DATA INICIO]]))</f>
        <v>18:44</v>
      </c>
    </row>
    <row r="1569" spans="1:14" ht="25.5" customHeight="1" x14ac:dyDescent="0.25">
      <c r="A1569" s="60" t="s">
        <v>278</v>
      </c>
      <c r="B1569" s="61" t="s">
        <v>1009</v>
      </c>
      <c r="C1569" s="34" t="s">
        <v>8</v>
      </c>
      <c r="D1569" s="66" t="s">
        <v>1220</v>
      </c>
      <c r="E1569" s="66" t="str">
        <f>CONCATENATE(Tabela132[[#This Row],[TRAMITE_SETOR]],"_Atualiz")</f>
        <v>SECGS_Atualiz</v>
      </c>
      <c r="F1569" t="s">
        <v>885</v>
      </c>
      <c r="G1569" s="91" t="s">
        <v>1105</v>
      </c>
      <c r="H1569" s="75">
        <v>42616.705555555556</v>
      </c>
      <c r="I1569" s="75">
        <v>42619.609027777777</v>
      </c>
      <c r="J1569" s="74" t="s">
        <v>1011</v>
      </c>
      <c r="K1569" s="58">
        <f t="shared" si="54"/>
        <v>2.9034722222204437</v>
      </c>
      <c r="L1569" s="59">
        <f t="shared" si="55"/>
        <v>2.9034722222204437</v>
      </c>
      <c r="M1569" s="166">
        <f>NETWORKDAYS.INTL(DATE(YEAR(H1569),MONTH(I1569),DAY(H1569)),DATE(YEAR(I1569),MONTH(I1569),DAY(I1569)),1,LISTAFERIADOS!$B$2:$B$194)</f>
        <v>2</v>
      </c>
      <c r="N1569" s="170" t="str">
        <f>CONCATENATE(HOUR(Tabela132[[#This Row],[DATA INICIO]]),":",MINUTE(Tabela132[[#This Row],[DATA INICIO]]))</f>
        <v>16:56</v>
      </c>
    </row>
    <row r="1570" spans="1:14" ht="25.5" customHeight="1" x14ac:dyDescent="0.25">
      <c r="A1570" s="60" t="s">
        <v>278</v>
      </c>
      <c r="B1570" s="61" t="s">
        <v>1009</v>
      </c>
      <c r="C1570" s="34" t="s">
        <v>8</v>
      </c>
      <c r="D1570" s="66" t="s">
        <v>1209</v>
      </c>
      <c r="E1570" s="66" t="str">
        <f>CONCATENATE(Tabela132[[#This Row],[TRAMITE_SETOR]],"_Atualiz")</f>
        <v>CLC_Atualiz</v>
      </c>
      <c r="F1570" t="s">
        <v>911</v>
      </c>
      <c r="G1570"/>
      <c r="H1570" s="75">
        <v>42619.609027777777</v>
      </c>
      <c r="I1570" s="75">
        <v>42627.601388888892</v>
      </c>
      <c r="J1570" s="74" t="s">
        <v>1012</v>
      </c>
      <c r="K1570" s="58">
        <f t="shared" si="54"/>
        <v>7.992361111115315</v>
      </c>
      <c r="L1570" s="59">
        <f t="shared" si="55"/>
        <v>7.992361111115315</v>
      </c>
      <c r="M1570" s="166">
        <f>NETWORKDAYS.INTL(DATE(YEAR(H1570),MONTH(I1570),DAY(H1570)),DATE(YEAR(I1570),MONTH(I1570),DAY(I1570)),1,LISTAFERIADOS!$B$2:$B$194)</f>
        <v>5</v>
      </c>
      <c r="N1570" s="170" t="str">
        <f>CONCATENATE(HOUR(Tabela132[[#This Row],[DATA INICIO]]),":",MINUTE(Tabela132[[#This Row],[DATA INICIO]]))</f>
        <v>14:37</v>
      </c>
    </row>
    <row r="1571" spans="1:14" ht="25.5" customHeight="1" x14ac:dyDescent="0.25">
      <c r="A1571" s="60" t="s">
        <v>278</v>
      </c>
      <c r="B1571" s="61" t="s">
        <v>1009</v>
      </c>
      <c r="C1571" s="34" t="s">
        <v>8</v>
      </c>
      <c r="D1571" s="66" t="s">
        <v>1226</v>
      </c>
      <c r="E1571" s="66" t="str">
        <f>CONCATENATE(Tabela132[[#This Row],[TRAMITE_SETOR]],"_Atualiz")</f>
        <v>CIP_Atualiz</v>
      </c>
      <c r="F1571" s="35" t="s">
        <v>884</v>
      </c>
      <c r="G1571" s="91" t="s">
        <v>1105</v>
      </c>
      <c r="H1571" s="75">
        <v>42627.601388888892</v>
      </c>
      <c r="I1571" s="75">
        <v>42627.706944444442</v>
      </c>
      <c r="J1571" s="74" t="s">
        <v>1013</v>
      </c>
      <c r="K1571" s="58">
        <f t="shared" si="54"/>
        <v>0.10555555555038154</v>
      </c>
      <c r="L1571" s="59">
        <f t="shared" si="55"/>
        <v>0.10555555555038154</v>
      </c>
      <c r="M1571" s="166">
        <f>NETWORKDAYS.INTL(DATE(YEAR(H1571),MONTH(I1571),DAY(H1571)),DATE(YEAR(I1571),MONTH(I1571),DAY(I1571)),1,LISTAFERIADOS!$B$2:$B$194)</f>
        <v>1</v>
      </c>
      <c r="N1571" s="170" t="str">
        <f>CONCATENATE(HOUR(Tabela132[[#This Row],[DATA INICIO]]),":",MINUTE(Tabela132[[#This Row],[DATA INICIO]]))</f>
        <v>14:26</v>
      </c>
    </row>
    <row r="1572" spans="1:14" ht="25.5" customHeight="1" x14ac:dyDescent="0.25">
      <c r="A1572" s="60" t="s">
        <v>278</v>
      </c>
      <c r="B1572" s="61" t="s">
        <v>1009</v>
      </c>
      <c r="C1572" s="34" t="s">
        <v>8</v>
      </c>
      <c r="D1572" s="66" t="s">
        <v>1251</v>
      </c>
      <c r="E1572" s="66" t="str">
        <f>CONCATENATE(Tabela132[[#This Row],[TRAMITE_SETOR]],"_Atualiz")</f>
        <v>SMIC_Atualiz</v>
      </c>
      <c r="F1572" t="s">
        <v>891</v>
      </c>
      <c r="G1572" s="91" t="s">
        <v>1105</v>
      </c>
      <c r="H1572" s="75">
        <v>42627.706944444442</v>
      </c>
      <c r="I1572" s="75">
        <v>42629.65</v>
      </c>
      <c r="J1572" s="74" t="s">
        <v>1014</v>
      </c>
      <c r="K1572" s="58">
        <f t="shared" si="54"/>
        <v>1.9430555555591127</v>
      </c>
      <c r="L1572" s="59">
        <f t="shared" si="55"/>
        <v>1.9430555555591127</v>
      </c>
      <c r="M1572" s="166">
        <f>NETWORKDAYS.INTL(DATE(YEAR(H1572),MONTH(I1572),DAY(H1572)),DATE(YEAR(I1572),MONTH(I1572),DAY(I1572)),1,LISTAFERIADOS!$B$2:$B$194)</f>
        <v>3</v>
      </c>
      <c r="N1572" s="170" t="str">
        <f>CONCATENATE(HOUR(Tabela132[[#This Row],[DATA INICIO]]),":",MINUTE(Tabela132[[#This Row],[DATA INICIO]]))</f>
        <v>16:58</v>
      </c>
    </row>
    <row r="1573" spans="1:14" ht="25.5" customHeight="1" x14ac:dyDescent="0.25">
      <c r="A1573" s="60" t="s">
        <v>278</v>
      </c>
      <c r="B1573" s="61" t="s">
        <v>1009</v>
      </c>
      <c r="C1573" s="34" t="s">
        <v>8</v>
      </c>
      <c r="D1573" s="66" t="s">
        <v>1209</v>
      </c>
      <c r="E1573" s="66" t="str">
        <f>CONCATENATE(Tabela132[[#This Row],[TRAMITE_SETOR]],"_Atualiz")</f>
        <v>CLC_Atualiz</v>
      </c>
      <c r="F1573" t="s">
        <v>911</v>
      </c>
      <c r="G1573"/>
      <c r="H1573" s="75">
        <v>42629.65</v>
      </c>
      <c r="I1573" s="75">
        <v>42634.589583333334</v>
      </c>
      <c r="J1573" s="74" t="s">
        <v>1015</v>
      </c>
      <c r="K1573" s="58">
        <f t="shared" si="54"/>
        <v>4.9395833333328483</v>
      </c>
      <c r="L1573" s="59">
        <f t="shared" si="55"/>
        <v>4.9395833333328483</v>
      </c>
      <c r="M1573" s="166">
        <f>NETWORKDAYS.INTL(DATE(YEAR(H1573),MONTH(I1573),DAY(H1573)),DATE(YEAR(I1573),MONTH(I1573),DAY(I1573)),1,LISTAFERIADOS!$B$2:$B$194)</f>
        <v>4</v>
      </c>
      <c r="N1573" s="170" t="str">
        <f>CONCATENATE(HOUR(Tabela132[[#This Row],[DATA INICIO]]),":",MINUTE(Tabela132[[#This Row],[DATA INICIO]]))</f>
        <v>15:36</v>
      </c>
    </row>
    <row r="1574" spans="1:14" ht="25.5" customHeight="1" x14ac:dyDescent="0.25">
      <c r="A1574" s="60" t="s">
        <v>278</v>
      </c>
      <c r="B1574" s="61" t="s">
        <v>1009</v>
      </c>
      <c r="C1574" s="34" t="s">
        <v>8</v>
      </c>
      <c r="D1574" s="66" t="s">
        <v>1206</v>
      </c>
      <c r="E1574" s="66" t="str">
        <f>CONCATENATE(Tabela132[[#This Row],[TRAMITE_SETOR]],"_Atualiz")</f>
        <v>SPO_Atualiz</v>
      </c>
      <c r="F1574" t="s">
        <v>908</v>
      </c>
      <c r="G1574"/>
      <c r="H1574" s="75">
        <v>42634.589583333334</v>
      </c>
      <c r="I1574" s="75">
        <v>42634.712500000001</v>
      </c>
      <c r="J1574" s="74" t="s">
        <v>440</v>
      </c>
      <c r="K1574" s="58">
        <f t="shared" si="54"/>
        <v>0.12291666666715173</v>
      </c>
      <c r="L1574" s="59">
        <f t="shared" si="55"/>
        <v>0.12291666666715173</v>
      </c>
      <c r="M1574" s="166">
        <f>NETWORKDAYS.INTL(DATE(YEAR(H1574),MONTH(I1574),DAY(H1574)),DATE(YEAR(I1574),MONTH(I1574),DAY(I1574)),1,LISTAFERIADOS!$B$2:$B$194)</f>
        <v>1</v>
      </c>
      <c r="N1574" s="170" t="str">
        <f>CONCATENATE(HOUR(Tabela132[[#This Row],[DATA INICIO]]),":",MINUTE(Tabela132[[#This Row],[DATA INICIO]]))</f>
        <v>14:9</v>
      </c>
    </row>
    <row r="1575" spans="1:14" ht="25.5" customHeight="1" x14ac:dyDescent="0.25">
      <c r="A1575" s="60" t="s">
        <v>278</v>
      </c>
      <c r="B1575" s="61" t="s">
        <v>1009</v>
      </c>
      <c r="C1575" s="34" t="s">
        <v>8</v>
      </c>
      <c r="D1575" s="66" t="s">
        <v>1207</v>
      </c>
      <c r="E1575" s="66" t="str">
        <f>CONCATENATE(Tabela132[[#This Row],[TRAMITE_SETOR]],"_Atualiz")</f>
        <v>CO_Atualiz</v>
      </c>
      <c r="F1575" t="s">
        <v>909</v>
      </c>
      <c r="G1575"/>
      <c r="H1575" s="75">
        <v>42634.712500000001</v>
      </c>
      <c r="I1575" s="75">
        <v>42634.73541666667</v>
      </c>
      <c r="J1575" s="74" t="s">
        <v>234</v>
      </c>
      <c r="K1575" s="58">
        <f t="shared" si="54"/>
        <v>2.2916666668606922E-2</v>
      </c>
      <c r="L1575" s="59">
        <f t="shared" si="55"/>
        <v>2.2916666668606922E-2</v>
      </c>
      <c r="M1575" s="166">
        <f>NETWORKDAYS.INTL(DATE(YEAR(H1575),MONTH(I1575),DAY(H1575)),DATE(YEAR(I1575),MONTH(I1575),DAY(I1575)),1,LISTAFERIADOS!$B$2:$B$194)</f>
        <v>1</v>
      </c>
      <c r="N1575" s="170" t="str">
        <f>CONCATENATE(HOUR(Tabela132[[#This Row],[DATA INICIO]]),":",MINUTE(Tabela132[[#This Row],[DATA INICIO]]))</f>
        <v>17:6</v>
      </c>
    </row>
    <row r="1576" spans="1:14" ht="25.5" customHeight="1" x14ac:dyDescent="0.25">
      <c r="A1576" s="60" t="s">
        <v>278</v>
      </c>
      <c r="B1576" s="61" t="s">
        <v>1009</v>
      </c>
      <c r="C1576" s="34" t="s">
        <v>8</v>
      </c>
      <c r="D1576" s="66" t="s">
        <v>1208</v>
      </c>
      <c r="E1576" s="66" t="str">
        <f>CONCATENATE(Tabela132[[#This Row],[TRAMITE_SETOR]],"_Atualiz")</f>
        <v>SECOFC_Atualiz</v>
      </c>
      <c r="F1576" t="s">
        <v>910</v>
      </c>
      <c r="G1576"/>
      <c r="H1576" s="75">
        <v>42634.73541666667</v>
      </c>
      <c r="I1576" s="75">
        <v>42634.865277777775</v>
      </c>
      <c r="J1576" s="74" t="s">
        <v>20</v>
      </c>
      <c r="K1576" s="58">
        <f t="shared" si="54"/>
        <v>0.12986111110512866</v>
      </c>
      <c r="L1576" s="59">
        <f t="shared" si="55"/>
        <v>0.12986111110512866</v>
      </c>
      <c r="M1576" s="166">
        <f>NETWORKDAYS.INTL(DATE(YEAR(H1576),MONTH(I1576),DAY(H1576)),DATE(YEAR(I1576),MONTH(I1576),DAY(I1576)),1,LISTAFERIADOS!$B$2:$B$194)</f>
        <v>1</v>
      </c>
      <c r="N1576" s="170" t="str">
        <f>CONCATENATE(HOUR(Tabela132[[#This Row],[DATA INICIO]]),":",MINUTE(Tabela132[[#This Row],[DATA INICIO]]))</f>
        <v>17:39</v>
      </c>
    </row>
    <row r="1577" spans="1:14" ht="25.5" customHeight="1" x14ac:dyDescent="0.25">
      <c r="A1577" s="60" t="s">
        <v>278</v>
      </c>
      <c r="B1577" s="61" t="s">
        <v>1009</v>
      </c>
      <c r="C1577" s="34" t="s">
        <v>8</v>
      </c>
      <c r="D1577" s="66" t="s">
        <v>1209</v>
      </c>
      <c r="E1577" s="66" t="str">
        <f>CONCATENATE(Tabela132[[#This Row],[TRAMITE_SETOR]],"_Atualiz")</f>
        <v>CLC_Atualiz</v>
      </c>
      <c r="F1577" t="s">
        <v>911</v>
      </c>
      <c r="G1577"/>
      <c r="H1577" s="75">
        <v>42634.865277777775</v>
      </c>
      <c r="I1577" s="75">
        <v>42635.722916666666</v>
      </c>
      <c r="J1577" s="74" t="s">
        <v>99</v>
      </c>
      <c r="K1577" s="58">
        <f t="shared" si="54"/>
        <v>0.85763888889050577</v>
      </c>
      <c r="L1577" s="59">
        <f t="shared" si="55"/>
        <v>0.85763888889050577</v>
      </c>
      <c r="M1577" s="166">
        <f>NETWORKDAYS.INTL(DATE(YEAR(H1577),MONTH(I1577),DAY(H1577)),DATE(YEAR(I1577),MONTH(I1577),DAY(I1577)),1,LISTAFERIADOS!$B$2:$B$194)</f>
        <v>2</v>
      </c>
      <c r="N1577" s="170" t="str">
        <f>CONCATENATE(HOUR(Tabela132[[#This Row],[DATA INICIO]]),":",MINUTE(Tabela132[[#This Row],[DATA INICIO]]))</f>
        <v>20:46</v>
      </c>
    </row>
    <row r="1578" spans="1:14" ht="25.5" customHeight="1" x14ac:dyDescent="0.25">
      <c r="A1578" s="60" t="s">
        <v>278</v>
      </c>
      <c r="B1578" s="61" t="s">
        <v>1009</v>
      </c>
      <c r="C1578" s="34" t="s">
        <v>8</v>
      </c>
      <c r="D1578" s="66" t="s">
        <v>1222</v>
      </c>
      <c r="E1578" s="66" t="str">
        <f>CONCATENATE(Tabela132[[#This Row],[TRAMITE_SETOR]],"_Atualiz")</f>
        <v>SECGA_Atualiz</v>
      </c>
      <c r="F1578" t="s">
        <v>853</v>
      </c>
      <c r="G1578"/>
      <c r="H1578" s="75">
        <v>42635.722916666666</v>
      </c>
      <c r="I1578" s="75">
        <v>42636.555555555555</v>
      </c>
      <c r="J1578" s="74" t="s">
        <v>1016</v>
      </c>
      <c r="K1578" s="58">
        <f t="shared" si="54"/>
        <v>0.83263888888905058</v>
      </c>
      <c r="L1578" s="59">
        <f t="shared" si="55"/>
        <v>0.83263888888905058</v>
      </c>
      <c r="M1578" s="166">
        <f>NETWORKDAYS.INTL(DATE(YEAR(H1578),MONTH(I1578),DAY(H1578)),DATE(YEAR(I1578),MONTH(I1578),DAY(I1578)),1,LISTAFERIADOS!$B$2:$B$194)</f>
        <v>2</v>
      </c>
      <c r="N1578" s="170" t="str">
        <f>CONCATENATE(HOUR(Tabela132[[#This Row],[DATA INICIO]]),":",MINUTE(Tabela132[[#This Row],[DATA INICIO]]))</f>
        <v>17:21</v>
      </c>
    </row>
    <row r="1579" spans="1:14" ht="25.5" customHeight="1" x14ac:dyDescent="0.25">
      <c r="A1579" s="60" t="s">
        <v>278</v>
      </c>
      <c r="B1579" s="61" t="s">
        <v>1009</v>
      </c>
      <c r="C1579" s="34" t="s">
        <v>8</v>
      </c>
      <c r="D1579" s="66" t="s">
        <v>1209</v>
      </c>
      <c r="E1579" s="66" t="str">
        <f>CONCATENATE(Tabela132[[#This Row],[TRAMITE_SETOR]],"_Atualiz")</f>
        <v>CLC_Atualiz</v>
      </c>
      <c r="F1579" t="s">
        <v>911</v>
      </c>
      <c r="G1579"/>
      <c r="H1579" s="75">
        <v>42636.555555555555</v>
      </c>
      <c r="I1579" s="75">
        <v>42636.62777777778</v>
      </c>
      <c r="J1579" s="74" t="s">
        <v>1017</v>
      </c>
      <c r="K1579" s="58">
        <f t="shared" si="54"/>
        <v>7.2222222224809229E-2</v>
      </c>
      <c r="L1579" s="59">
        <f t="shared" si="55"/>
        <v>7.2222222224809229E-2</v>
      </c>
      <c r="M1579" s="166">
        <f>NETWORKDAYS.INTL(DATE(YEAR(H1579),MONTH(I1579),DAY(H1579)),DATE(YEAR(I1579),MONTH(I1579),DAY(I1579)),1,LISTAFERIADOS!$B$2:$B$194)</f>
        <v>1</v>
      </c>
      <c r="N1579" s="170" t="str">
        <f>CONCATENATE(HOUR(Tabela132[[#This Row],[DATA INICIO]]),":",MINUTE(Tabela132[[#This Row],[DATA INICIO]]))</f>
        <v>13:20</v>
      </c>
    </row>
    <row r="1580" spans="1:14" ht="25.5" customHeight="1" x14ac:dyDescent="0.25">
      <c r="A1580" s="60" t="s">
        <v>278</v>
      </c>
      <c r="B1580" s="61" t="s">
        <v>1009</v>
      </c>
      <c r="C1580" s="34" t="s">
        <v>8</v>
      </c>
      <c r="D1580" s="66" t="s">
        <v>1210</v>
      </c>
      <c r="E1580" s="66" t="str">
        <f>CONCATENATE(Tabela132[[#This Row],[TRAMITE_SETOR]],"_Atualiz")</f>
        <v>SC_Atualiz</v>
      </c>
      <c r="F1580" t="s">
        <v>912</v>
      </c>
      <c r="G1580"/>
      <c r="H1580" s="75">
        <v>42636.62777777778</v>
      </c>
      <c r="I1580" s="75">
        <v>42639.651388888888</v>
      </c>
      <c r="J1580" s="74" t="s">
        <v>1018</v>
      </c>
      <c r="K1580" s="58">
        <f t="shared" si="54"/>
        <v>3.023611111108039</v>
      </c>
      <c r="L1580" s="59">
        <f t="shared" si="55"/>
        <v>3.023611111108039</v>
      </c>
      <c r="M1580" s="166">
        <f>NETWORKDAYS.INTL(DATE(YEAR(H1580),MONTH(I1580),DAY(H1580)),DATE(YEAR(I1580),MONTH(I1580),DAY(I1580)),1,LISTAFERIADOS!$B$2:$B$194)</f>
        <v>2</v>
      </c>
      <c r="N1580" s="170" t="str">
        <f>CONCATENATE(HOUR(Tabela132[[#This Row],[DATA INICIO]]),":",MINUTE(Tabela132[[#This Row],[DATA INICIO]]))</f>
        <v>15:4</v>
      </c>
    </row>
    <row r="1581" spans="1:14" ht="25.5" customHeight="1" x14ac:dyDescent="0.25">
      <c r="A1581" s="60" t="s">
        <v>278</v>
      </c>
      <c r="B1581" s="61" t="s">
        <v>1009</v>
      </c>
      <c r="C1581" s="34" t="s">
        <v>8</v>
      </c>
      <c r="D1581" s="66" t="s">
        <v>1209</v>
      </c>
      <c r="E1581" s="66" t="str">
        <f>CONCATENATE(Tabela132[[#This Row],[TRAMITE_SETOR]],"_Atualiz")</f>
        <v>CLC_Atualiz</v>
      </c>
      <c r="F1581" t="s">
        <v>911</v>
      </c>
      <c r="G1581"/>
      <c r="H1581" s="75">
        <v>42639.651388888888</v>
      </c>
      <c r="I1581" s="75">
        <v>42639.6875</v>
      </c>
      <c r="J1581" s="74" t="s">
        <v>1019</v>
      </c>
      <c r="K1581" s="58">
        <f t="shared" si="54"/>
        <v>3.6111111112404615E-2</v>
      </c>
      <c r="L1581" s="59">
        <f t="shared" si="55"/>
        <v>3.6111111112404615E-2</v>
      </c>
      <c r="M1581" s="166">
        <f>NETWORKDAYS.INTL(DATE(YEAR(H1581),MONTH(I1581),DAY(H1581)),DATE(YEAR(I1581),MONTH(I1581),DAY(I1581)),1,LISTAFERIADOS!$B$2:$B$194)</f>
        <v>1</v>
      </c>
      <c r="N1581" s="170" t="str">
        <f>CONCATENATE(HOUR(Tabela132[[#This Row],[DATA INICIO]]),":",MINUTE(Tabela132[[#This Row],[DATA INICIO]]))</f>
        <v>15:38</v>
      </c>
    </row>
    <row r="1582" spans="1:14" ht="25.5" customHeight="1" x14ac:dyDescent="0.25">
      <c r="A1582" s="60" t="s">
        <v>278</v>
      </c>
      <c r="B1582" s="61" t="s">
        <v>1009</v>
      </c>
      <c r="C1582" s="34" t="s">
        <v>8</v>
      </c>
      <c r="D1582" s="66" t="s">
        <v>1211</v>
      </c>
      <c r="E1582" s="66" t="str">
        <f>CONCATENATE(Tabela132[[#This Row],[TRAMITE_SETOR]],"_Atualiz")</f>
        <v>SCON_Atualiz</v>
      </c>
      <c r="F1582" t="s">
        <v>913</v>
      </c>
      <c r="G1582"/>
      <c r="H1582" s="75">
        <v>42639.6875</v>
      </c>
      <c r="I1582" s="75">
        <v>42641.631944444445</v>
      </c>
      <c r="J1582" s="74" t="s">
        <v>461</v>
      </c>
      <c r="K1582" s="58">
        <f t="shared" si="54"/>
        <v>1.9444444444452529</v>
      </c>
      <c r="L1582" s="59">
        <f t="shared" si="55"/>
        <v>1.9444444444452529</v>
      </c>
      <c r="M1582" s="166">
        <f>NETWORKDAYS.INTL(DATE(YEAR(H1582),MONTH(I1582),DAY(H1582)),DATE(YEAR(I1582),MONTH(I1582),DAY(I1582)),1,LISTAFERIADOS!$B$2:$B$194)</f>
        <v>3</v>
      </c>
      <c r="N1582" s="170" t="str">
        <f>CONCATENATE(HOUR(Tabela132[[#This Row],[DATA INICIO]]),":",MINUTE(Tabela132[[#This Row],[DATA INICIO]]))</f>
        <v>16:30</v>
      </c>
    </row>
    <row r="1583" spans="1:14" ht="25.5" customHeight="1" x14ac:dyDescent="0.25">
      <c r="A1583" s="60" t="s">
        <v>278</v>
      </c>
      <c r="B1583" s="61" t="s">
        <v>1009</v>
      </c>
      <c r="C1583" s="34" t="s">
        <v>8</v>
      </c>
      <c r="D1583" s="66" t="s">
        <v>1209</v>
      </c>
      <c r="E1583" s="66" t="str">
        <f>CONCATENATE(Tabela132[[#This Row],[TRAMITE_SETOR]],"_Atualiz")</f>
        <v>CLC_Atualiz</v>
      </c>
      <c r="F1583" t="s">
        <v>911</v>
      </c>
      <c r="G1583"/>
      <c r="H1583" s="75">
        <v>42641.631944444445</v>
      </c>
      <c r="I1583" s="75">
        <v>42641.774305555555</v>
      </c>
      <c r="J1583" s="74" t="s">
        <v>1020</v>
      </c>
      <c r="K1583" s="58">
        <f t="shared" si="54"/>
        <v>0.14236111110949423</v>
      </c>
      <c r="L1583" s="59">
        <f t="shared" si="55"/>
        <v>0.14236111110949423</v>
      </c>
      <c r="M1583" s="166">
        <f>NETWORKDAYS.INTL(DATE(YEAR(H1583),MONTH(I1583),DAY(H1583)),DATE(YEAR(I1583),MONTH(I1583),DAY(I1583)),1,LISTAFERIADOS!$B$2:$B$194)</f>
        <v>1</v>
      </c>
      <c r="N1583" s="170" t="str">
        <f>CONCATENATE(HOUR(Tabela132[[#This Row],[DATA INICIO]]),":",MINUTE(Tabela132[[#This Row],[DATA INICIO]]))</f>
        <v>15:10</v>
      </c>
    </row>
    <row r="1584" spans="1:14" ht="25.5" customHeight="1" x14ac:dyDescent="0.25">
      <c r="A1584" s="60" t="s">
        <v>278</v>
      </c>
      <c r="B1584" s="61" t="s">
        <v>1009</v>
      </c>
      <c r="C1584" s="34" t="s">
        <v>8</v>
      </c>
      <c r="D1584" s="66" t="s">
        <v>1213</v>
      </c>
      <c r="E1584" s="66" t="str">
        <f>CONCATENATE(Tabela132[[#This Row],[TRAMITE_SETOR]],"_Atualiz")</f>
        <v>ASSDG_Atualiz</v>
      </c>
      <c r="F1584" t="s">
        <v>915</v>
      </c>
      <c r="G1584"/>
      <c r="H1584" s="75">
        <v>42641.774305555555</v>
      </c>
      <c r="I1584" s="75">
        <v>42643.623611111114</v>
      </c>
      <c r="J1584" s="74" t="s">
        <v>1021</v>
      </c>
      <c r="K1584" s="58">
        <f t="shared" si="54"/>
        <v>1.8493055555591127</v>
      </c>
      <c r="L1584" s="59">
        <f t="shared" si="55"/>
        <v>1.8493055555591127</v>
      </c>
      <c r="M1584" s="166">
        <f>NETWORKDAYS.INTL(DATE(YEAR(H1584),MONTH(I1584),DAY(H1584)),DATE(YEAR(I1584),MONTH(I1584),DAY(I1584)),1,LISTAFERIADOS!$B$2:$B$194)</f>
        <v>3</v>
      </c>
      <c r="N1584" s="170" t="str">
        <f>CONCATENATE(HOUR(Tabela132[[#This Row],[DATA INICIO]]),":",MINUTE(Tabela132[[#This Row],[DATA INICIO]]))</f>
        <v>18:35</v>
      </c>
    </row>
    <row r="1585" spans="1:14" ht="25.5" customHeight="1" x14ac:dyDescent="0.25">
      <c r="A1585" s="70" t="s">
        <v>278</v>
      </c>
      <c r="B1585" s="71" t="s">
        <v>1028</v>
      </c>
      <c r="C1585" s="72" t="s">
        <v>270</v>
      </c>
      <c r="D1585" s="115" t="s">
        <v>1252</v>
      </c>
      <c r="E1585" s="66" t="str">
        <f>CONCATENATE(Tabela132[[#This Row],[TRAMITE_SETOR]],"_Atualiz")</f>
        <v>SOP_Atualiz</v>
      </c>
      <c r="F1585" t="s">
        <v>893</v>
      </c>
      <c r="G1585" s="91" t="s">
        <v>1105</v>
      </c>
      <c r="H1585" s="75">
        <v>42626.46875</v>
      </c>
      <c r="I1585" s="75">
        <v>42627.46875</v>
      </c>
      <c r="J1585" s="74" t="s">
        <v>7</v>
      </c>
      <c r="K1585" s="58">
        <f t="shared" si="54"/>
        <v>1</v>
      </c>
      <c r="L1585" s="59">
        <f t="shared" si="55"/>
        <v>1</v>
      </c>
      <c r="M1585" s="166">
        <f>NETWORKDAYS.INTL(DATE(YEAR(H1585),MONTH(I1585),DAY(H1585)),DATE(YEAR(I1585),MONTH(I1585),DAY(I1585)),1,LISTAFERIADOS!$B$2:$B$194)</f>
        <v>2</v>
      </c>
      <c r="N1585" s="170" t="str">
        <f>CONCATENATE(HOUR(Tabela132[[#This Row],[DATA INICIO]]),":",MINUTE(Tabela132[[#This Row],[DATA INICIO]]))</f>
        <v>11:15</v>
      </c>
    </row>
    <row r="1586" spans="1:14" ht="25.5" customHeight="1" x14ac:dyDescent="0.25">
      <c r="A1586" s="70" t="s">
        <v>278</v>
      </c>
      <c r="B1586" s="71" t="s">
        <v>1028</v>
      </c>
      <c r="C1586" s="72" t="s">
        <v>270</v>
      </c>
      <c r="D1586" s="115" t="s">
        <v>1226</v>
      </c>
      <c r="E1586" s="66" t="str">
        <f>CONCATENATE(Tabela132[[#This Row],[TRAMITE_SETOR]],"_Atualiz")</f>
        <v>CIP_Atualiz</v>
      </c>
      <c r="F1586" s="35" t="s">
        <v>884</v>
      </c>
      <c r="G1586" s="91" t="s">
        <v>1105</v>
      </c>
      <c r="H1586" s="75">
        <v>42627.46875</v>
      </c>
      <c r="I1586" s="75">
        <v>42628.788194444445</v>
      </c>
      <c r="J1586" s="74" t="s">
        <v>294</v>
      </c>
      <c r="K1586" s="58">
        <f t="shared" si="54"/>
        <v>1.3194444444452529</v>
      </c>
      <c r="L1586" s="59">
        <f t="shared" si="55"/>
        <v>1.3194444444452529</v>
      </c>
      <c r="M1586" s="166">
        <f>NETWORKDAYS.INTL(DATE(YEAR(H1586),MONTH(I1586),DAY(H1586)),DATE(YEAR(I1586),MONTH(I1586),DAY(I1586)),1,LISTAFERIADOS!$B$2:$B$194)</f>
        <v>2</v>
      </c>
      <c r="N1586" s="170" t="str">
        <f>CONCATENATE(HOUR(Tabela132[[#This Row],[DATA INICIO]]),":",MINUTE(Tabela132[[#This Row],[DATA INICIO]]))</f>
        <v>11:15</v>
      </c>
    </row>
    <row r="1587" spans="1:14" ht="25.5" customHeight="1" x14ac:dyDescent="0.25">
      <c r="A1587" s="70" t="s">
        <v>278</v>
      </c>
      <c r="B1587" s="71" t="s">
        <v>1028</v>
      </c>
      <c r="C1587" s="72" t="s">
        <v>270</v>
      </c>
      <c r="D1587" s="115" t="s">
        <v>1220</v>
      </c>
      <c r="E1587" s="66" t="str">
        <f>CONCATENATE(Tabela132[[#This Row],[TRAMITE_SETOR]],"_Atualiz")</f>
        <v>SECGS_Atualiz</v>
      </c>
      <c r="F1587" t="s">
        <v>885</v>
      </c>
      <c r="G1587" s="91" t="s">
        <v>1105</v>
      </c>
      <c r="H1587" s="75">
        <v>42628.788194444445</v>
      </c>
      <c r="I1587" s="75">
        <v>42632.457638888889</v>
      </c>
      <c r="J1587" s="74" t="s">
        <v>408</v>
      </c>
      <c r="K1587" s="58">
        <f t="shared" si="54"/>
        <v>3.6694444444437977</v>
      </c>
      <c r="L1587" s="59">
        <f t="shared" si="55"/>
        <v>3.6694444444437977</v>
      </c>
      <c r="M1587" s="166">
        <f>NETWORKDAYS.INTL(DATE(YEAR(H1587),MONTH(I1587),DAY(H1587)),DATE(YEAR(I1587),MONTH(I1587),DAY(I1587)),1,LISTAFERIADOS!$B$2:$B$194)</f>
        <v>3</v>
      </c>
      <c r="N1587" s="170" t="str">
        <f>CONCATENATE(HOUR(Tabela132[[#This Row],[DATA INICIO]]),":",MINUTE(Tabela132[[#This Row],[DATA INICIO]]))</f>
        <v>18:55</v>
      </c>
    </row>
    <row r="1588" spans="1:14" ht="25.5" customHeight="1" x14ac:dyDescent="0.25">
      <c r="A1588" s="70" t="s">
        <v>278</v>
      </c>
      <c r="B1588" s="71" t="s">
        <v>1028</v>
      </c>
      <c r="C1588" s="72" t="s">
        <v>270</v>
      </c>
      <c r="D1588" s="115" t="s">
        <v>1208</v>
      </c>
      <c r="E1588" s="66" t="str">
        <f>CONCATENATE(Tabela132[[#This Row],[TRAMITE_SETOR]],"_Atualiz")</f>
        <v>SECOFC_Atualiz</v>
      </c>
      <c r="F1588" t="s">
        <v>910</v>
      </c>
      <c r="G1588"/>
      <c r="H1588" s="75">
        <v>42632.457638888889</v>
      </c>
      <c r="I1588" s="75">
        <v>42633.730555555558</v>
      </c>
      <c r="J1588" s="74" t="s">
        <v>1022</v>
      </c>
      <c r="K1588" s="58">
        <f t="shared" si="54"/>
        <v>1.2729166666686069</v>
      </c>
      <c r="L1588" s="59">
        <f t="shared" si="55"/>
        <v>1.2729166666686069</v>
      </c>
      <c r="M1588" s="166">
        <f>NETWORKDAYS.INTL(DATE(YEAR(H1588),MONTH(I1588),DAY(H1588)),DATE(YEAR(I1588),MONTH(I1588),DAY(I1588)),1,LISTAFERIADOS!$B$2:$B$194)</f>
        <v>2</v>
      </c>
      <c r="N1588" s="170" t="str">
        <f>CONCATENATE(HOUR(Tabela132[[#This Row],[DATA INICIO]]),":",MINUTE(Tabela132[[#This Row],[DATA INICIO]]))</f>
        <v>10:59</v>
      </c>
    </row>
    <row r="1589" spans="1:14" ht="25.5" customHeight="1" x14ac:dyDescent="0.25">
      <c r="A1589" s="70" t="s">
        <v>278</v>
      </c>
      <c r="B1589" s="71" t="s">
        <v>1028</v>
      </c>
      <c r="C1589" s="72" t="s">
        <v>270</v>
      </c>
      <c r="D1589" s="115" t="s">
        <v>1207</v>
      </c>
      <c r="E1589" s="66" t="str">
        <f>CONCATENATE(Tabela132[[#This Row],[TRAMITE_SETOR]],"_Atualiz")</f>
        <v>CO_Atualiz</v>
      </c>
      <c r="F1589" t="s">
        <v>909</v>
      </c>
      <c r="G1589"/>
      <c r="H1589" s="75">
        <v>42633.730555555558</v>
      </c>
      <c r="I1589" s="75">
        <v>42633.734722222223</v>
      </c>
      <c r="J1589" s="74" t="s">
        <v>608</v>
      </c>
      <c r="K1589" s="58">
        <f t="shared" si="54"/>
        <v>4.166666665696539E-3</v>
      </c>
      <c r="L1589" s="59">
        <f t="shared" si="55"/>
        <v>4.166666665696539E-3</v>
      </c>
      <c r="M1589" s="166">
        <f>NETWORKDAYS.INTL(DATE(YEAR(H1589),MONTH(I1589),DAY(H1589)),DATE(YEAR(I1589),MONTH(I1589),DAY(I1589)),1,LISTAFERIADOS!$B$2:$B$194)</f>
        <v>1</v>
      </c>
      <c r="N1589" s="170" t="str">
        <f>CONCATENATE(HOUR(Tabela132[[#This Row],[DATA INICIO]]),":",MINUTE(Tabela132[[#This Row],[DATA INICIO]]))</f>
        <v>17:32</v>
      </c>
    </row>
    <row r="1590" spans="1:14" ht="25.5" customHeight="1" x14ac:dyDescent="0.25">
      <c r="A1590" s="70" t="s">
        <v>278</v>
      </c>
      <c r="B1590" s="71" t="s">
        <v>1028</v>
      </c>
      <c r="C1590" s="72" t="s">
        <v>270</v>
      </c>
      <c r="D1590" s="115" t="s">
        <v>1206</v>
      </c>
      <c r="E1590" s="66" t="str">
        <f>CONCATENATE(Tabela132[[#This Row],[TRAMITE_SETOR]],"_Atualiz")</f>
        <v>SPO_Atualiz</v>
      </c>
      <c r="F1590" t="s">
        <v>908</v>
      </c>
      <c r="G1590"/>
      <c r="H1590" s="75">
        <v>42633.734722222223</v>
      </c>
      <c r="I1590" s="75">
        <v>42633.803472222222</v>
      </c>
      <c r="J1590" s="74" t="s">
        <v>18</v>
      </c>
      <c r="K1590" s="58">
        <f t="shared" si="54"/>
        <v>6.8749999998544808E-2</v>
      </c>
      <c r="L1590" s="59">
        <f t="shared" si="55"/>
        <v>6.8749999998544808E-2</v>
      </c>
      <c r="M1590" s="166">
        <f>NETWORKDAYS.INTL(DATE(YEAR(H1590),MONTH(I1590),DAY(H1590)),DATE(YEAR(I1590),MONTH(I1590),DAY(I1590)),1,LISTAFERIADOS!$B$2:$B$194)</f>
        <v>1</v>
      </c>
      <c r="N1590" s="170" t="str">
        <f>CONCATENATE(HOUR(Tabela132[[#This Row],[DATA INICIO]]),":",MINUTE(Tabela132[[#This Row],[DATA INICIO]]))</f>
        <v>17:38</v>
      </c>
    </row>
    <row r="1591" spans="1:14" ht="25.5" customHeight="1" x14ac:dyDescent="0.25">
      <c r="A1591" s="70" t="s">
        <v>278</v>
      </c>
      <c r="B1591" s="71" t="s">
        <v>1028</v>
      </c>
      <c r="C1591" s="72" t="s">
        <v>270</v>
      </c>
      <c r="D1591" s="115" t="s">
        <v>1207</v>
      </c>
      <c r="E1591" s="66" t="str">
        <f>CONCATENATE(Tabela132[[#This Row],[TRAMITE_SETOR]],"_Atualiz")</f>
        <v>CO_Atualiz</v>
      </c>
      <c r="F1591" t="s">
        <v>909</v>
      </c>
      <c r="G1591"/>
      <c r="H1591" s="75">
        <v>42633.803472222222</v>
      </c>
      <c r="I1591" s="75">
        <v>42633.852083333331</v>
      </c>
      <c r="J1591" s="74" t="s">
        <v>234</v>
      </c>
      <c r="K1591" s="58">
        <f t="shared" si="54"/>
        <v>4.8611111109494232E-2</v>
      </c>
      <c r="L1591" s="59">
        <f t="shared" si="55"/>
        <v>4.8611111109494232E-2</v>
      </c>
      <c r="M1591" s="166">
        <f>NETWORKDAYS.INTL(DATE(YEAR(H1591),MONTH(I1591),DAY(H1591)),DATE(YEAR(I1591),MONTH(I1591),DAY(I1591)),1,LISTAFERIADOS!$B$2:$B$194)</f>
        <v>1</v>
      </c>
      <c r="N1591" s="170" t="str">
        <f>CONCATENATE(HOUR(Tabela132[[#This Row],[DATA INICIO]]),":",MINUTE(Tabela132[[#This Row],[DATA INICIO]]))</f>
        <v>19:17</v>
      </c>
    </row>
    <row r="1592" spans="1:14" ht="25.5" customHeight="1" x14ac:dyDescent="0.25">
      <c r="A1592" s="70" t="s">
        <v>278</v>
      </c>
      <c r="B1592" s="71" t="s">
        <v>1028</v>
      </c>
      <c r="C1592" s="72" t="s">
        <v>270</v>
      </c>
      <c r="D1592" s="115" t="s">
        <v>1208</v>
      </c>
      <c r="E1592" s="66" t="str">
        <f>CONCATENATE(Tabela132[[#This Row],[TRAMITE_SETOR]],"_Atualiz")</f>
        <v>SECOFC_Atualiz</v>
      </c>
      <c r="F1592" t="s">
        <v>910</v>
      </c>
      <c r="G1592"/>
      <c r="H1592" s="75">
        <v>42633.852083333331</v>
      </c>
      <c r="I1592" s="75">
        <v>42634.67083333333</v>
      </c>
      <c r="J1592" s="74" t="s">
        <v>20</v>
      </c>
      <c r="K1592" s="58">
        <f t="shared" si="54"/>
        <v>0.81874999999854481</v>
      </c>
      <c r="L1592" s="59">
        <f t="shared" si="55"/>
        <v>0.81874999999854481</v>
      </c>
      <c r="M1592" s="166">
        <f>NETWORKDAYS.INTL(DATE(YEAR(H1592),MONTH(I1592),DAY(H1592)),DATE(YEAR(I1592),MONTH(I1592),DAY(I1592)),1,LISTAFERIADOS!$B$2:$B$194)</f>
        <v>2</v>
      </c>
      <c r="N1592" s="170" t="str">
        <f>CONCATENATE(HOUR(Tabela132[[#This Row],[DATA INICIO]]),":",MINUTE(Tabela132[[#This Row],[DATA INICIO]]))</f>
        <v>20:27</v>
      </c>
    </row>
    <row r="1593" spans="1:14" ht="25.5" customHeight="1" x14ac:dyDescent="0.25">
      <c r="A1593" s="70" t="s">
        <v>278</v>
      </c>
      <c r="B1593" s="71" t="s">
        <v>1028</v>
      </c>
      <c r="C1593" s="72" t="s">
        <v>270</v>
      </c>
      <c r="D1593" s="115" t="s">
        <v>1209</v>
      </c>
      <c r="E1593" s="66" t="str">
        <f>CONCATENATE(Tabela132[[#This Row],[TRAMITE_SETOR]],"_Atualiz")</f>
        <v>CLC_Atualiz</v>
      </c>
      <c r="F1593" t="s">
        <v>911</v>
      </c>
      <c r="G1593"/>
      <c r="H1593" s="75">
        <v>42634.67083333333</v>
      </c>
      <c r="I1593" s="75">
        <v>42636.6875</v>
      </c>
      <c r="J1593" s="74" t="s">
        <v>99</v>
      </c>
      <c r="K1593" s="58">
        <f t="shared" si="54"/>
        <v>2.0166666666700621</v>
      </c>
      <c r="L1593" s="59">
        <f t="shared" si="55"/>
        <v>2.0166666666700621</v>
      </c>
      <c r="M1593" s="166">
        <f>NETWORKDAYS.INTL(DATE(YEAR(H1593),MONTH(I1593),DAY(H1593)),DATE(YEAR(I1593),MONTH(I1593),DAY(I1593)),1,LISTAFERIADOS!$B$2:$B$194)</f>
        <v>3</v>
      </c>
      <c r="N1593" s="170" t="str">
        <f>CONCATENATE(HOUR(Tabela132[[#This Row],[DATA INICIO]]),":",MINUTE(Tabela132[[#This Row],[DATA INICIO]]))</f>
        <v>16:6</v>
      </c>
    </row>
    <row r="1594" spans="1:14" ht="25.5" customHeight="1" x14ac:dyDescent="0.25">
      <c r="A1594" s="70" t="s">
        <v>278</v>
      </c>
      <c r="B1594" s="71" t="s">
        <v>1028</v>
      </c>
      <c r="C1594" s="72" t="s">
        <v>270</v>
      </c>
      <c r="D1594" s="115" t="s">
        <v>1210</v>
      </c>
      <c r="E1594" s="66" t="str">
        <f>CONCATENATE(Tabela132[[#This Row],[TRAMITE_SETOR]],"_Atualiz")</f>
        <v>SC_Atualiz</v>
      </c>
      <c r="F1594" t="s">
        <v>912</v>
      </c>
      <c r="G1594"/>
      <c r="H1594" s="75">
        <v>42636.6875</v>
      </c>
      <c r="I1594" s="75">
        <v>42638.540972222225</v>
      </c>
      <c r="J1594" s="74" t="s">
        <v>1023</v>
      </c>
      <c r="K1594" s="58">
        <f t="shared" si="54"/>
        <v>1.8534722222248092</v>
      </c>
      <c r="L1594" s="59">
        <f t="shared" si="55"/>
        <v>1.8534722222248092</v>
      </c>
      <c r="M1594" s="166">
        <f>NETWORKDAYS.INTL(DATE(YEAR(H1594),MONTH(I1594),DAY(H1594)),DATE(YEAR(I1594),MONTH(I1594),DAY(I1594)),1,LISTAFERIADOS!$B$2:$B$194)</f>
        <v>1</v>
      </c>
      <c r="N1594" s="170" t="str">
        <f>CONCATENATE(HOUR(Tabela132[[#This Row],[DATA INICIO]]),":",MINUTE(Tabela132[[#This Row],[DATA INICIO]]))</f>
        <v>16:30</v>
      </c>
    </row>
    <row r="1595" spans="1:14" ht="25.5" customHeight="1" x14ac:dyDescent="0.25">
      <c r="A1595" s="70" t="s">
        <v>278</v>
      </c>
      <c r="B1595" s="71" t="s">
        <v>1028</v>
      </c>
      <c r="C1595" s="72" t="s">
        <v>270</v>
      </c>
      <c r="D1595" s="115" t="s">
        <v>1252</v>
      </c>
      <c r="E1595" s="66" t="str">
        <f>CONCATENATE(Tabela132[[#This Row],[TRAMITE_SETOR]],"_Atualiz")</f>
        <v>SOP_Atualiz</v>
      </c>
      <c r="F1595" t="s">
        <v>893</v>
      </c>
      <c r="G1595" s="91" t="s">
        <v>1105</v>
      </c>
      <c r="H1595" s="75">
        <v>42638.540972222225</v>
      </c>
      <c r="I1595" s="75">
        <v>42640.655555555553</v>
      </c>
      <c r="J1595" s="74" t="s">
        <v>60</v>
      </c>
      <c r="K1595" s="58">
        <f t="shared" si="54"/>
        <v>2.1145833333284827</v>
      </c>
      <c r="L1595" s="59">
        <f t="shared" si="55"/>
        <v>2.1145833333284827</v>
      </c>
      <c r="M1595" s="166">
        <f>NETWORKDAYS.INTL(DATE(YEAR(H1595),MONTH(I1595),DAY(H1595)),DATE(YEAR(I1595),MONTH(I1595),DAY(I1595)),1,LISTAFERIADOS!$B$2:$B$194)</f>
        <v>2</v>
      </c>
      <c r="N1595" s="170" t="str">
        <f>CONCATENATE(HOUR(Tabela132[[#This Row],[DATA INICIO]]),":",MINUTE(Tabela132[[#This Row],[DATA INICIO]]))</f>
        <v>12:59</v>
      </c>
    </row>
    <row r="1596" spans="1:14" ht="25.5" customHeight="1" x14ac:dyDescent="0.25">
      <c r="A1596" s="70" t="s">
        <v>278</v>
      </c>
      <c r="B1596" s="71" t="s">
        <v>1028</v>
      </c>
      <c r="C1596" s="72" t="s">
        <v>270</v>
      </c>
      <c r="D1596" s="115" t="s">
        <v>1206</v>
      </c>
      <c r="E1596" s="66" t="str">
        <f>CONCATENATE(Tabela132[[#This Row],[TRAMITE_SETOR]],"_Atualiz")</f>
        <v>SPO_Atualiz</v>
      </c>
      <c r="F1596" t="s">
        <v>908</v>
      </c>
      <c r="G1596"/>
      <c r="H1596" s="75">
        <v>42640.655555555553</v>
      </c>
      <c r="I1596" s="75">
        <v>42640.736805555556</v>
      </c>
      <c r="J1596" s="74" t="s">
        <v>1024</v>
      </c>
      <c r="K1596" s="58">
        <f t="shared" si="54"/>
        <v>8.1250000002910383E-2</v>
      </c>
      <c r="L1596" s="59">
        <f t="shared" si="55"/>
        <v>8.1250000002910383E-2</v>
      </c>
      <c r="M1596" s="166">
        <f>NETWORKDAYS.INTL(DATE(YEAR(H1596),MONTH(I1596),DAY(H1596)),DATE(YEAR(I1596),MONTH(I1596),DAY(I1596)),1,LISTAFERIADOS!$B$2:$B$194)</f>
        <v>1</v>
      </c>
      <c r="N1596" s="170" t="str">
        <f>CONCATENATE(HOUR(Tabela132[[#This Row],[DATA INICIO]]),":",MINUTE(Tabela132[[#This Row],[DATA INICIO]]))</f>
        <v>15:44</v>
      </c>
    </row>
    <row r="1597" spans="1:14" ht="25.5" customHeight="1" x14ac:dyDescent="0.25">
      <c r="A1597" s="70" t="s">
        <v>278</v>
      </c>
      <c r="B1597" s="71" t="s">
        <v>1028</v>
      </c>
      <c r="C1597" s="72" t="s">
        <v>270</v>
      </c>
      <c r="D1597" s="115" t="s">
        <v>1207</v>
      </c>
      <c r="E1597" s="66" t="str">
        <f>CONCATENATE(Tabela132[[#This Row],[TRAMITE_SETOR]],"_Atualiz")</f>
        <v>CO_Atualiz</v>
      </c>
      <c r="F1597" t="s">
        <v>909</v>
      </c>
      <c r="G1597"/>
      <c r="H1597" s="75">
        <v>42640.736805555556</v>
      </c>
      <c r="I1597" s="75">
        <v>42640.763888888891</v>
      </c>
      <c r="J1597" s="74" t="s">
        <v>68</v>
      </c>
      <c r="K1597" s="58">
        <f t="shared" si="54"/>
        <v>2.7083333334303461E-2</v>
      </c>
      <c r="L1597" s="59">
        <f t="shared" si="55"/>
        <v>2.7083333334303461E-2</v>
      </c>
      <c r="M1597" s="166">
        <f>NETWORKDAYS.INTL(DATE(YEAR(H1597),MONTH(I1597),DAY(H1597)),DATE(YEAR(I1597),MONTH(I1597),DAY(I1597)),1,LISTAFERIADOS!$B$2:$B$194)</f>
        <v>1</v>
      </c>
      <c r="N1597" s="170" t="str">
        <f>CONCATENATE(HOUR(Tabela132[[#This Row],[DATA INICIO]]),":",MINUTE(Tabela132[[#This Row],[DATA INICIO]]))</f>
        <v>17:41</v>
      </c>
    </row>
    <row r="1598" spans="1:14" ht="25.5" customHeight="1" x14ac:dyDescent="0.25">
      <c r="A1598" s="70" t="s">
        <v>278</v>
      </c>
      <c r="B1598" s="71" t="s">
        <v>1028</v>
      </c>
      <c r="C1598" s="72" t="s">
        <v>270</v>
      </c>
      <c r="D1598" s="115" t="s">
        <v>1208</v>
      </c>
      <c r="E1598" s="66" t="str">
        <f>CONCATENATE(Tabela132[[#This Row],[TRAMITE_SETOR]],"_Atualiz")</f>
        <v>SECOFC_Atualiz</v>
      </c>
      <c r="F1598" t="s">
        <v>910</v>
      </c>
      <c r="G1598"/>
      <c r="H1598" s="75">
        <v>42640.763888888891</v>
      </c>
      <c r="I1598" s="75">
        <v>42640.789583333331</v>
      </c>
      <c r="J1598" s="74" t="s">
        <v>20</v>
      </c>
      <c r="K1598" s="58">
        <f t="shared" si="54"/>
        <v>2.569444444088731E-2</v>
      </c>
      <c r="L1598" s="59">
        <f t="shared" si="55"/>
        <v>2.569444444088731E-2</v>
      </c>
      <c r="M1598" s="166">
        <f>NETWORKDAYS.INTL(DATE(YEAR(H1598),MONTH(I1598),DAY(H1598)),DATE(YEAR(I1598),MONTH(I1598),DAY(I1598)),1,LISTAFERIADOS!$B$2:$B$194)</f>
        <v>1</v>
      </c>
      <c r="N1598" s="170" t="str">
        <f>CONCATENATE(HOUR(Tabela132[[#This Row],[DATA INICIO]]),":",MINUTE(Tabela132[[#This Row],[DATA INICIO]]))</f>
        <v>18:20</v>
      </c>
    </row>
    <row r="1599" spans="1:14" ht="25.5" customHeight="1" x14ac:dyDescent="0.25">
      <c r="A1599" s="70" t="s">
        <v>278</v>
      </c>
      <c r="B1599" s="71" t="s">
        <v>1028</v>
      </c>
      <c r="C1599" s="72" t="s">
        <v>270</v>
      </c>
      <c r="D1599" s="115" t="s">
        <v>1210</v>
      </c>
      <c r="E1599" s="66" t="str">
        <f>CONCATENATE(Tabela132[[#This Row],[TRAMITE_SETOR]],"_Atualiz")</f>
        <v>SC_Atualiz</v>
      </c>
      <c r="F1599" t="s">
        <v>912</v>
      </c>
      <c r="G1599"/>
      <c r="H1599" s="75">
        <v>42640.789583333331</v>
      </c>
      <c r="I1599" s="75">
        <v>42643.746527777781</v>
      </c>
      <c r="J1599" s="74" t="s">
        <v>1025</v>
      </c>
      <c r="K1599" s="58">
        <f t="shared" si="54"/>
        <v>2.9569444444496185</v>
      </c>
      <c r="L1599" s="59">
        <f t="shared" si="55"/>
        <v>2.9569444444496185</v>
      </c>
      <c r="M1599" s="166">
        <f>NETWORKDAYS.INTL(DATE(YEAR(H1599),MONTH(I1599),DAY(H1599)),DATE(YEAR(I1599),MONTH(I1599),DAY(I1599)),1,LISTAFERIADOS!$B$2:$B$194)</f>
        <v>4</v>
      </c>
      <c r="N1599" s="170" t="str">
        <f>CONCATENATE(HOUR(Tabela132[[#This Row],[DATA INICIO]]),":",MINUTE(Tabela132[[#This Row],[DATA INICIO]]))</f>
        <v>18:57</v>
      </c>
    </row>
    <row r="1600" spans="1:14" ht="25.5" customHeight="1" x14ac:dyDescent="0.25">
      <c r="A1600" s="70" t="s">
        <v>278</v>
      </c>
      <c r="B1600" s="71" t="s">
        <v>1028</v>
      </c>
      <c r="C1600" s="72" t="s">
        <v>270</v>
      </c>
      <c r="D1600" s="115" t="s">
        <v>1209</v>
      </c>
      <c r="E1600" s="66" t="str">
        <f>CONCATENATE(Tabela132[[#This Row],[TRAMITE_SETOR]],"_Atualiz")</f>
        <v>CLC_Atualiz</v>
      </c>
      <c r="F1600" t="s">
        <v>911</v>
      </c>
      <c r="G1600"/>
      <c r="H1600" s="75">
        <v>42643.746527777781</v>
      </c>
      <c r="I1600" s="75">
        <v>42647.707638888889</v>
      </c>
      <c r="J1600" s="74" t="s">
        <v>964</v>
      </c>
      <c r="K1600" s="58">
        <f t="shared" si="54"/>
        <v>3.961111111108039</v>
      </c>
      <c r="L1600" s="59">
        <f t="shared" si="55"/>
        <v>3.961111111108039</v>
      </c>
      <c r="M1600" s="166">
        <f>NETWORKDAYS.INTL(DATE(YEAR(H1600),MONTH(I1600),DAY(H1600)),DATE(YEAR(I1600),MONTH(I1600),DAY(I1600)),1,LISTAFERIADOS!$B$2:$B$194)</f>
        <v>-18</v>
      </c>
      <c r="N1600" s="170" t="str">
        <f>CONCATENATE(HOUR(Tabela132[[#This Row],[DATA INICIO]]),":",MINUTE(Tabela132[[#This Row],[DATA INICIO]]))</f>
        <v>17:55</v>
      </c>
    </row>
    <row r="1601" spans="1:14" ht="25.5" customHeight="1" x14ac:dyDescent="0.25">
      <c r="A1601" s="70" t="s">
        <v>278</v>
      </c>
      <c r="B1601" s="71" t="s">
        <v>1028</v>
      </c>
      <c r="C1601" s="72" t="s">
        <v>270</v>
      </c>
      <c r="D1601" s="115" t="s">
        <v>1222</v>
      </c>
      <c r="E1601" s="66" t="str">
        <f>CONCATENATE(Tabela132[[#This Row],[TRAMITE_SETOR]],"_Atualiz")</f>
        <v>SECGA_Atualiz</v>
      </c>
      <c r="F1601" t="s">
        <v>853</v>
      </c>
      <c r="G1601"/>
      <c r="H1601" s="75">
        <v>42647.707638888889</v>
      </c>
      <c r="I1601" s="75">
        <v>42648.75</v>
      </c>
      <c r="J1601" s="74" t="s">
        <v>1026</v>
      </c>
      <c r="K1601" s="58">
        <f t="shared" si="54"/>
        <v>1.0423611111109494</v>
      </c>
      <c r="L1601" s="59">
        <f t="shared" si="55"/>
        <v>1.0423611111109494</v>
      </c>
      <c r="M1601" s="166">
        <f>NETWORKDAYS.INTL(DATE(YEAR(H1601),MONTH(I1601),DAY(H1601)),DATE(YEAR(I1601),MONTH(I1601),DAY(I1601)),1,LISTAFERIADOS!$B$2:$B$194)</f>
        <v>2</v>
      </c>
      <c r="N1601" s="170" t="str">
        <f>CONCATENATE(HOUR(Tabela132[[#This Row],[DATA INICIO]]),":",MINUTE(Tabela132[[#This Row],[DATA INICIO]]))</f>
        <v>16:59</v>
      </c>
    </row>
    <row r="1602" spans="1:14" ht="25.5" customHeight="1" x14ac:dyDescent="0.25">
      <c r="A1602" s="70" t="s">
        <v>278</v>
      </c>
      <c r="B1602" s="71" t="s">
        <v>1028</v>
      </c>
      <c r="C1602" s="72" t="s">
        <v>270</v>
      </c>
      <c r="D1602" s="115" t="s">
        <v>1209</v>
      </c>
      <c r="E1602" s="66" t="str">
        <f>CONCATENATE(Tabela132[[#This Row],[TRAMITE_SETOR]],"_Atualiz")</f>
        <v>CLC_Atualiz</v>
      </c>
      <c r="F1602" t="s">
        <v>911</v>
      </c>
      <c r="G1602"/>
      <c r="H1602" s="75">
        <v>42648.75</v>
      </c>
      <c r="I1602" s="75">
        <v>42649.786805555559</v>
      </c>
      <c r="J1602" s="74" t="s">
        <v>1027</v>
      </c>
      <c r="K1602" s="58">
        <f t="shared" si="54"/>
        <v>1.0368055555591127</v>
      </c>
      <c r="L1602" s="59">
        <f t="shared" si="55"/>
        <v>1.0368055555591127</v>
      </c>
      <c r="M1602" s="166">
        <f>NETWORKDAYS.INTL(DATE(YEAR(H1602),MONTH(I1602),DAY(H1602)),DATE(YEAR(I1602),MONTH(I1602),DAY(I1602)),1,LISTAFERIADOS!$B$2:$B$194)</f>
        <v>2</v>
      </c>
      <c r="N1602" s="170" t="str">
        <f>CONCATENATE(HOUR(Tabela132[[#This Row],[DATA INICIO]]),":",MINUTE(Tabela132[[#This Row],[DATA INICIO]]))</f>
        <v>18:0</v>
      </c>
    </row>
    <row r="1603" spans="1:14" ht="25.5" customHeight="1" x14ac:dyDescent="0.25">
      <c r="A1603" s="70" t="s">
        <v>278</v>
      </c>
      <c r="B1603" s="71" t="s">
        <v>1028</v>
      </c>
      <c r="C1603" s="72" t="s">
        <v>270</v>
      </c>
      <c r="D1603" s="115" t="s">
        <v>1230</v>
      </c>
      <c r="E1603" s="66" t="str">
        <f>CONCATENATE(Tabela132[[#This Row],[TRAMITE_SETOR]],"_Atualiz")</f>
        <v>SLIC_Atualiz</v>
      </c>
      <c r="F1603" t="s">
        <v>927</v>
      </c>
      <c r="G1603"/>
      <c r="H1603" s="75">
        <v>42649.786805555559</v>
      </c>
      <c r="I1603" s="75">
        <v>42654.6</v>
      </c>
      <c r="J1603" s="74" t="s">
        <v>445</v>
      </c>
      <c r="K1603" s="58">
        <f t="shared" si="54"/>
        <v>4.8131944444394321</v>
      </c>
      <c r="L1603" s="59">
        <f t="shared" si="55"/>
        <v>4.8131944444394321</v>
      </c>
      <c r="M1603" s="166">
        <f>NETWORKDAYS.INTL(DATE(YEAR(H1603),MONTH(I1603),DAY(H1603)),DATE(YEAR(I1603),MONTH(I1603),DAY(I1603)),1,LISTAFERIADOS!$B$2:$B$194)</f>
        <v>4</v>
      </c>
      <c r="N1603" s="170" t="str">
        <f>CONCATENATE(HOUR(Tabela132[[#This Row],[DATA INICIO]]),":",MINUTE(Tabela132[[#This Row],[DATA INICIO]]))</f>
        <v>18:53</v>
      </c>
    </row>
    <row r="1604" spans="1:14" ht="25.5" customHeight="1" x14ac:dyDescent="0.25">
      <c r="A1604" s="70" t="s">
        <v>278</v>
      </c>
      <c r="B1604" s="71" t="s">
        <v>1028</v>
      </c>
      <c r="C1604" s="72" t="s">
        <v>270</v>
      </c>
      <c r="D1604" s="115" t="s">
        <v>1211</v>
      </c>
      <c r="E1604" s="66" t="str">
        <f>CONCATENATE(Tabela132[[#This Row],[TRAMITE_SETOR]],"_Atualiz")</f>
        <v>SCON_Atualiz</v>
      </c>
      <c r="F1604" t="s">
        <v>913</v>
      </c>
      <c r="G1604"/>
      <c r="H1604" s="75">
        <v>42654.6</v>
      </c>
      <c r="I1604" s="75">
        <v>42656.758333333331</v>
      </c>
      <c r="J1604" s="74" t="s">
        <v>1006</v>
      </c>
      <c r="K1604" s="58">
        <f t="shared" si="54"/>
        <v>2.1583333333328483</v>
      </c>
      <c r="L1604" s="59">
        <f t="shared" si="55"/>
        <v>2.1583333333328483</v>
      </c>
      <c r="M1604" s="166">
        <f>NETWORKDAYS.INTL(DATE(YEAR(H1604),MONTH(I1604),DAY(H1604)),DATE(YEAR(I1604),MONTH(I1604),DAY(I1604)),1,LISTAFERIADOS!$B$2:$B$194)</f>
        <v>2</v>
      </c>
      <c r="N1604" s="170" t="str">
        <f>CONCATENATE(HOUR(Tabela132[[#This Row],[DATA INICIO]]),":",MINUTE(Tabela132[[#This Row],[DATA INICIO]]))</f>
        <v>14:24</v>
      </c>
    </row>
    <row r="1605" spans="1:14" ht="25.5" customHeight="1" x14ac:dyDescent="0.25">
      <c r="A1605" s="70" t="s">
        <v>278</v>
      </c>
      <c r="B1605" s="71" t="s">
        <v>1028</v>
      </c>
      <c r="C1605" s="72" t="s">
        <v>270</v>
      </c>
      <c r="D1605" s="115" t="s">
        <v>1230</v>
      </c>
      <c r="E1605" s="66" t="str">
        <f>CONCATENATE(Tabela132[[#This Row],[TRAMITE_SETOR]],"_Atualiz")</f>
        <v>SLIC_Atualiz</v>
      </c>
      <c r="F1605" t="s">
        <v>927</v>
      </c>
      <c r="G1605"/>
      <c r="H1605" s="75">
        <v>42656.758333333331</v>
      </c>
      <c r="I1605" s="75">
        <v>42657.636111111111</v>
      </c>
      <c r="J1605" s="74" t="s">
        <v>518</v>
      </c>
      <c r="K1605" s="58">
        <f t="shared" si="54"/>
        <v>0.87777777777955635</v>
      </c>
      <c r="L1605" s="59">
        <f t="shared" si="55"/>
        <v>0.87777777777955635</v>
      </c>
      <c r="M1605" s="166">
        <f>NETWORKDAYS.INTL(DATE(YEAR(H1605),MONTH(I1605),DAY(H1605)),DATE(YEAR(I1605),MONTH(I1605),DAY(I1605)),1,LISTAFERIADOS!$B$2:$B$194)</f>
        <v>2</v>
      </c>
      <c r="N1605" s="170" t="str">
        <f>CONCATENATE(HOUR(Tabela132[[#This Row],[DATA INICIO]]),":",MINUTE(Tabela132[[#This Row],[DATA INICIO]]))</f>
        <v>18:12</v>
      </c>
    </row>
    <row r="1606" spans="1:14" ht="25.5" customHeight="1" x14ac:dyDescent="0.25">
      <c r="A1606" s="70" t="s">
        <v>278</v>
      </c>
      <c r="B1606" s="71" t="s">
        <v>1028</v>
      </c>
      <c r="C1606" s="72" t="s">
        <v>270</v>
      </c>
      <c r="D1606" s="115" t="s">
        <v>1209</v>
      </c>
      <c r="E1606" s="66" t="str">
        <f>CONCATENATE(Tabela132[[#This Row],[TRAMITE_SETOR]],"_Atualiz")</f>
        <v>CLC_Atualiz</v>
      </c>
      <c r="F1606" t="s">
        <v>911</v>
      </c>
      <c r="G1606"/>
      <c r="H1606" s="75">
        <v>42657.636111111111</v>
      </c>
      <c r="I1606" s="75">
        <v>42657.686111111114</v>
      </c>
      <c r="J1606" s="74" t="s">
        <v>349</v>
      </c>
      <c r="K1606" s="58">
        <f t="shared" si="54"/>
        <v>5.0000000002910383E-2</v>
      </c>
      <c r="L1606" s="59">
        <f t="shared" si="55"/>
        <v>5.0000000002910383E-2</v>
      </c>
      <c r="M1606" s="166">
        <f>NETWORKDAYS.INTL(DATE(YEAR(H1606),MONTH(I1606),DAY(H1606)),DATE(YEAR(I1606),MONTH(I1606),DAY(I1606)),1,LISTAFERIADOS!$B$2:$B$194)</f>
        <v>1</v>
      </c>
      <c r="N1606" s="170" t="str">
        <f>CONCATENATE(HOUR(Tabela132[[#This Row],[DATA INICIO]]),":",MINUTE(Tabela132[[#This Row],[DATA INICIO]]))</f>
        <v>15:16</v>
      </c>
    </row>
    <row r="1607" spans="1:14" ht="25.5" customHeight="1" x14ac:dyDescent="0.25">
      <c r="A1607" s="70" t="s">
        <v>278</v>
      </c>
      <c r="B1607" s="71" t="s">
        <v>1028</v>
      </c>
      <c r="C1607" s="72" t="s">
        <v>270</v>
      </c>
      <c r="D1607" s="115" t="s">
        <v>1222</v>
      </c>
      <c r="E1607" s="66" t="str">
        <f>CONCATENATE(Tabela132[[#This Row],[TRAMITE_SETOR]],"_Atualiz")</f>
        <v>SECGA_Atualiz</v>
      </c>
      <c r="F1607" t="s">
        <v>853</v>
      </c>
      <c r="G1607"/>
      <c r="H1607" s="75">
        <v>42657.686111111114</v>
      </c>
      <c r="I1607" s="75">
        <v>42657.727777777778</v>
      </c>
      <c r="J1607" s="74" t="s">
        <v>289</v>
      </c>
      <c r="K1607" s="58">
        <f t="shared" si="54"/>
        <v>4.1666666664241347E-2</v>
      </c>
      <c r="L1607" s="59">
        <f t="shared" si="55"/>
        <v>4.1666666664241347E-2</v>
      </c>
      <c r="M1607" s="166">
        <f>NETWORKDAYS.INTL(DATE(YEAR(H1607),MONTH(I1607),DAY(H1607)),DATE(YEAR(I1607),MONTH(I1607),DAY(I1607)),1,LISTAFERIADOS!$B$2:$B$194)</f>
        <v>1</v>
      </c>
      <c r="N1607" s="170" t="str">
        <f>CONCATENATE(HOUR(Tabela132[[#This Row],[DATA INICIO]]),":",MINUTE(Tabela132[[#This Row],[DATA INICIO]]))</f>
        <v>16:28</v>
      </c>
    </row>
    <row r="1608" spans="1:14" ht="25.5" customHeight="1" x14ac:dyDescent="0.25">
      <c r="A1608" s="70" t="s">
        <v>278</v>
      </c>
      <c r="B1608" s="71" t="s">
        <v>1028</v>
      </c>
      <c r="C1608" s="72" t="s">
        <v>270</v>
      </c>
      <c r="D1608" s="115" t="s">
        <v>1212</v>
      </c>
      <c r="E1608" s="66" t="str">
        <f>CONCATENATE(Tabela132[[#This Row],[TRAMITE_SETOR]],"_Atualiz")</f>
        <v>CPL_Atualiz</v>
      </c>
      <c r="F1608" t="s">
        <v>914</v>
      </c>
      <c r="G1608"/>
      <c r="H1608" s="75">
        <v>42657.727777777778</v>
      </c>
      <c r="I1608" s="75">
        <v>42657.802777777775</v>
      </c>
      <c r="J1608" s="74" t="s">
        <v>448</v>
      </c>
      <c r="K1608" s="58">
        <f t="shared" si="54"/>
        <v>7.4999999997089617E-2</v>
      </c>
      <c r="L1608" s="59">
        <f t="shared" si="55"/>
        <v>7.4999999997089617E-2</v>
      </c>
      <c r="M1608" s="166">
        <f>NETWORKDAYS.INTL(DATE(YEAR(H1608),MONTH(I1608),DAY(H1608)),DATE(YEAR(I1608),MONTH(I1608),DAY(I1608)),1,LISTAFERIADOS!$B$2:$B$194)</f>
        <v>1</v>
      </c>
      <c r="N1608" s="170" t="str">
        <f>CONCATENATE(HOUR(Tabela132[[#This Row],[DATA INICIO]]),":",MINUTE(Tabela132[[#This Row],[DATA INICIO]]))</f>
        <v>17:28</v>
      </c>
    </row>
    <row r="1609" spans="1:14" ht="25.5" customHeight="1" x14ac:dyDescent="0.25">
      <c r="A1609" s="70" t="s">
        <v>278</v>
      </c>
      <c r="B1609" s="71" t="s">
        <v>1028</v>
      </c>
      <c r="C1609" s="72" t="s">
        <v>270</v>
      </c>
      <c r="D1609" s="115" t="s">
        <v>1213</v>
      </c>
      <c r="E1609" s="66" t="str">
        <f>CONCATENATE(Tabela132[[#This Row],[TRAMITE_SETOR]],"_Atualiz")</f>
        <v>ASSDG_Atualiz</v>
      </c>
      <c r="F1609" t="s">
        <v>915</v>
      </c>
      <c r="G1609"/>
      <c r="H1609" s="75">
        <v>42657.802777777775</v>
      </c>
      <c r="I1609" s="75">
        <v>42659.475694444445</v>
      </c>
      <c r="J1609" s="74" t="s">
        <v>213</v>
      </c>
      <c r="K1609" s="58">
        <f t="shared" si="54"/>
        <v>1.6729166666700621</v>
      </c>
      <c r="L1609" s="59">
        <f t="shared" si="55"/>
        <v>1.6729166666700621</v>
      </c>
      <c r="M1609" s="166">
        <f>NETWORKDAYS.INTL(DATE(YEAR(H1609),MONTH(I1609),DAY(H1609)),DATE(YEAR(I1609),MONTH(I1609),DAY(I1609)),1,LISTAFERIADOS!$B$2:$B$194)</f>
        <v>1</v>
      </c>
      <c r="N1609" s="170" t="str">
        <f>CONCATENATE(HOUR(Tabela132[[#This Row],[DATA INICIO]]),":",MINUTE(Tabela132[[#This Row],[DATA INICIO]]))</f>
        <v>19:16</v>
      </c>
    </row>
    <row r="1610" spans="1:14" ht="25.5" customHeight="1" x14ac:dyDescent="0.25">
      <c r="A1610" s="70" t="s">
        <v>278</v>
      </c>
      <c r="B1610" s="71" t="s">
        <v>1028</v>
      </c>
      <c r="C1610" s="72" t="s">
        <v>270</v>
      </c>
      <c r="D1610" s="115" t="s">
        <v>1202</v>
      </c>
      <c r="E1610" s="66" t="str">
        <f>CONCATENATE(Tabela132[[#This Row],[TRAMITE_SETOR]],"_Atualiz")</f>
        <v>DG_Atualiz</v>
      </c>
      <c r="F1610" t="s">
        <v>905</v>
      </c>
      <c r="G1610"/>
      <c r="H1610" s="75">
        <v>42659.475694444445</v>
      </c>
      <c r="I1610" s="75">
        <v>42660.519444444442</v>
      </c>
      <c r="J1610" s="74" t="s">
        <v>56</v>
      </c>
      <c r="K1610" s="58">
        <f t="shared" si="54"/>
        <v>1.0437499999970896</v>
      </c>
      <c r="L1610" s="59">
        <f t="shared" si="55"/>
        <v>1.0437499999970896</v>
      </c>
      <c r="M1610" s="166">
        <f>NETWORKDAYS.INTL(DATE(YEAR(H1610),MONTH(I1610),DAY(H1610)),DATE(YEAR(I1610),MONTH(I1610),DAY(I1610)),1,LISTAFERIADOS!$B$2:$B$194)</f>
        <v>1</v>
      </c>
      <c r="N1610" s="170" t="str">
        <f>CONCATENATE(HOUR(Tabela132[[#This Row],[DATA INICIO]]),":",MINUTE(Tabela132[[#This Row],[DATA INICIO]]))</f>
        <v>11:25</v>
      </c>
    </row>
    <row r="1611" spans="1:14" ht="25.5" customHeight="1" x14ac:dyDescent="0.25">
      <c r="A1611" s="70" t="s">
        <v>278</v>
      </c>
      <c r="B1611" s="71" t="s">
        <v>1028</v>
      </c>
      <c r="C1611" s="72" t="s">
        <v>270</v>
      </c>
      <c r="D1611" s="115" t="s">
        <v>1230</v>
      </c>
      <c r="E1611" s="66" t="str">
        <f>CONCATENATE(Tabela132[[#This Row],[TRAMITE_SETOR]],"_Atualiz")</f>
        <v>SLIC_Atualiz</v>
      </c>
      <c r="F1611" t="s">
        <v>927</v>
      </c>
      <c r="G1611"/>
      <c r="H1611" s="75">
        <v>42660.519444444442</v>
      </c>
      <c r="I1611" s="75">
        <v>42660.664583333331</v>
      </c>
      <c r="J1611" s="74" t="s">
        <v>389</v>
      </c>
      <c r="K1611" s="58">
        <f t="shared" si="54"/>
        <v>0.14513888888905058</v>
      </c>
      <c r="L1611" s="59">
        <f t="shared" si="55"/>
        <v>0.14513888888905058</v>
      </c>
      <c r="M1611" s="166">
        <f>NETWORKDAYS.INTL(DATE(YEAR(H1611),MONTH(I1611),DAY(H1611)),DATE(YEAR(I1611),MONTH(I1611),DAY(I1611)),1,LISTAFERIADOS!$B$2:$B$194)</f>
        <v>1</v>
      </c>
      <c r="N1611" s="170" t="str">
        <f>CONCATENATE(HOUR(Tabela132[[#This Row],[DATA INICIO]]),":",MINUTE(Tabela132[[#This Row],[DATA INICIO]]))</f>
        <v>12:28</v>
      </c>
    </row>
    <row r="1612" spans="1:14" ht="25.5" customHeight="1" x14ac:dyDescent="0.25">
      <c r="A1612" s="70" t="s">
        <v>278</v>
      </c>
      <c r="B1612" s="71" t="s">
        <v>1028</v>
      </c>
      <c r="C1612" s="72" t="s">
        <v>270</v>
      </c>
      <c r="D1612" s="115" t="s">
        <v>1212</v>
      </c>
      <c r="E1612" s="66" t="str">
        <f>CONCATENATE(Tabela132[[#This Row],[TRAMITE_SETOR]],"_Atualiz")</f>
        <v>CPL_Atualiz</v>
      </c>
      <c r="F1612" t="s">
        <v>914</v>
      </c>
      <c r="G1612"/>
      <c r="H1612" s="75">
        <v>42660.664583333331</v>
      </c>
      <c r="I1612" s="75">
        <v>42660.699305555558</v>
      </c>
      <c r="J1612" s="74" t="s">
        <v>680</v>
      </c>
      <c r="K1612" s="58">
        <f t="shared" si="54"/>
        <v>3.4722222226264421E-2</v>
      </c>
      <c r="L1612" s="59">
        <f t="shared" si="55"/>
        <v>3.4722222226264421E-2</v>
      </c>
      <c r="M1612" s="166">
        <f>NETWORKDAYS.INTL(DATE(YEAR(H1612),MONTH(I1612),DAY(H1612)),DATE(YEAR(I1612),MONTH(I1612),DAY(I1612)),1,LISTAFERIADOS!$B$2:$B$194)</f>
        <v>1</v>
      </c>
      <c r="N1612" s="170" t="str">
        <f>CONCATENATE(HOUR(Tabela132[[#This Row],[DATA INICIO]]),":",MINUTE(Tabela132[[#This Row],[DATA INICIO]]))</f>
        <v>15:57</v>
      </c>
    </row>
    <row r="1613" spans="1:14" ht="25.5" customHeight="1" x14ac:dyDescent="0.25">
      <c r="A1613" s="70" t="s">
        <v>278</v>
      </c>
      <c r="B1613" s="71" t="s">
        <v>1028</v>
      </c>
      <c r="C1613" s="72" t="s">
        <v>270</v>
      </c>
      <c r="D1613" s="115" t="s">
        <v>1230</v>
      </c>
      <c r="E1613" s="66" t="str">
        <f>CONCATENATE(Tabela132[[#This Row],[TRAMITE_SETOR]],"_Atualiz")</f>
        <v>SLIC_Atualiz</v>
      </c>
      <c r="F1613" t="s">
        <v>927</v>
      </c>
      <c r="G1613"/>
      <c r="H1613" s="75">
        <v>42660.699305555558</v>
      </c>
      <c r="I1613" s="75">
        <v>42661.627083333333</v>
      </c>
      <c r="J1613" s="74" t="s">
        <v>180</v>
      </c>
      <c r="K1613" s="58">
        <f t="shared" si="54"/>
        <v>0.92777777777519077</v>
      </c>
      <c r="L1613" s="63">
        <f t="shared" si="55"/>
        <v>0.92777777777519077</v>
      </c>
      <c r="M1613" s="166">
        <f>NETWORKDAYS.INTL(DATE(YEAR(H1613),MONTH(I1613),DAY(H1613)),DATE(YEAR(I1613),MONTH(I1613),DAY(I1613)),1,LISTAFERIADOS!$B$2:$B$194)</f>
        <v>2</v>
      </c>
      <c r="N1613" s="170" t="str">
        <f>CONCATENATE(HOUR(Tabela132[[#This Row],[DATA INICIO]]),":",MINUTE(Tabela132[[#This Row],[DATA INICIO]]))</f>
        <v>16:47</v>
      </c>
    </row>
    <row r="1614" spans="1:14" ht="25.5" customHeight="1" x14ac:dyDescent="0.25">
      <c r="A1614" s="60" t="s">
        <v>278</v>
      </c>
      <c r="B1614" s="61" t="s">
        <v>1029</v>
      </c>
      <c r="C1614" s="62" t="s">
        <v>270</v>
      </c>
      <c r="D1614" s="115" t="s">
        <v>1231</v>
      </c>
      <c r="E1614" s="66" t="str">
        <f>CONCATENATE(Tabela132[[#This Row],[TRAMITE_SETOR]],"_Atualiz")</f>
        <v>SMIC_Atualiz</v>
      </c>
      <c r="F1614" s="35" t="s">
        <v>891</v>
      </c>
      <c r="G1614" s="91" t="s">
        <v>1105</v>
      </c>
      <c r="H1614" s="75">
        <v>42550.613888888889</v>
      </c>
      <c r="I1614" s="75">
        <v>42555.613888888889</v>
      </c>
      <c r="J1614" s="74" t="s">
        <v>7</v>
      </c>
      <c r="K1614" s="58">
        <f>IF(OR(H1614="-",I1614="-"),0,I1614-H1614)</f>
        <v>5</v>
      </c>
      <c r="L1614" s="63">
        <f>K1614</f>
        <v>5</v>
      </c>
      <c r="M1614" s="166">
        <f>NETWORKDAYS.INTL(DATE(YEAR(H1614),MONTH(I1614),DAY(H1614)),DATE(YEAR(I1614),MONTH(I1614),DAY(I1614)),1,LISTAFERIADOS!$B$2:$B$194)</f>
        <v>-20</v>
      </c>
      <c r="N1614" s="170" t="str">
        <f>CONCATENATE(HOUR(Tabela132[[#This Row],[DATA INICIO]]),":",MINUTE(Tabela132[[#This Row],[DATA INICIO]]))</f>
        <v>14:44</v>
      </c>
    </row>
    <row r="1615" spans="1:14" ht="25.5" customHeight="1" x14ac:dyDescent="0.25">
      <c r="A1615" s="60" t="s">
        <v>278</v>
      </c>
      <c r="B1615" s="61" t="s">
        <v>1029</v>
      </c>
      <c r="C1615" s="62" t="s">
        <v>270</v>
      </c>
      <c r="D1615" s="115" t="s">
        <v>1226</v>
      </c>
      <c r="E1615" s="66" t="str">
        <f>CONCATENATE(Tabela132[[#This Row],[TRAMITE_SETOR]],"_Atualiz")</f>
        <v>CIP_Atualiz</v>
      </c>
      <c r="F1615" s="35" t="s">
        <v>884</v>
      </c>
      <c r="G1615" s="91" t="s">
        <v>1105</v>
      </c>
      <c r="H1615" s="75">
        <v>42555.613888888889</v>
      </c>
      <c r="I1615" s="75">
        <v>42557.705555555556</v>
      </c>
      <c r="J1615" s="74" t="s">
        <v>1030</v>
      </c>
      <c r="K1615" s="58">
        <f t="shared" ref="K1615:K1678" si="56">IF(OR(H1615="-",I1615="-"),0,I1615-H1615)</f>
        <v>2.0916666666671517</v>
      </c>
      <c r="L1615" s="59">
        <f t="shared" ref="L1615:L1678" si="57">K1615</f>
        <v>2.0916666666671517</v>
      </c>
      <c r="M1615" s="166">
        <f>NETWORKDAYS.INTL(DATE(YEAR(H1615),MONTH(I1615),DAY(H1615)),DATE(YEAR(I1615),MONTH(I1615),DAY(I1615)),1,LISTAFERIADOS!$B$2:$B$194)</f>
        <v>3</v>
      </c>
      <c r="N1615" s="170" t="str">
        <f>CONCATENATE(HOUR(Tabela132[[#This Row],[DATA INICIO]]),":",MINUTE(Tabela132[[#This Row],[DATA INICIO]]))</f>
        <v>14:44</v>
      </c>
    </row>
    <row r="1616" spans="1:14" ht="25.5" customHeight="1" x14ac:dyDescent="0.25">
      <c r="A1616" s="60" t="s">
        <v>278</v>
      </c>
      <c r="B1616" s="61" t="s">
        <v>1029</v>
      </c>
      <c r="C1616" s="62" t="s">
        <v>270</v>
      </c>
      <c r="D1616" s="115" t="s">
        <v>1231</v>
      </c>
      <c r="E1616" s="66" t="str">
        <f>CONCATENATE(Tabela132[[#This Row],[TRAMITE_SETOR]],"_Atualiz")</f>
        <v>SMIC_Atualiz</v>
      </c>
      <c r="F1616" s="35" t="s">
        <v>891</v>
      </c>
      <c r="G1616" s="91" t="s">
        <v>1105</v>
      </c>
      <c r="H1616" s="75">
        <v>42557.705555555556</v>
      </c>
      <c r="I1616" s="75">
        <v>42559.618750000001</v>
      </c>
      <c r="J1616" s="74" t="s">
        <v>1031</v>
      </c>
      <c r="K1616" s="58">
        <f t="shared" si="56"/>
        <v>1.9131944444452529</v>
      </c>
      <c r="L1616" s="59">
        <f t="shared" si="57"/>
        <v>1.9131944444452529</v>
      </c>
      <c r="M1616" s="166">
        <f>NETWORKDAYS.INTL(DATE(YEAR(H1616),MONTH(I1616),DAY(H1616)),DATE(YEAR(I1616),MONTH(I1616),DAY(I1616)),1,LISTAFERIADOS!$B$2:$B$194)</f>
        <v>3</v>
      </c>
      <c r="N1616" s="170" t="str">
        <f>CONCATENATE(HOUR(Tabela132[[#This Row],[DATA INICIO]]),":",MINUTE(Tabela132[[#This Row],[DATA INICIO]]))</f>
        <v>16:56</v>
      </c>
    </row>
    <row r="1617" spans="1:14" ht="25.5" customHeight="1" x14ac:dyDescent="0.25">
      <c r="A1617" s="60" t="s">
        <v>278</v>
      </c>
      <c r="B1617" s="61" t="s">
        <v>1029</v>
      </c>
      <c r="C1617" s="62" t="s">
        <v>270</v>
      </c>
      <c r="D1617" s="115" t="s">
        <v>1226</v>
      </c>
      <c r="E1617" s="66" t="str">
        <f>CONCATENATE(Tabela132[[#This Row],[TRAMITE_SETOR]],"_Atualiz")</f>
        <v>CIP_Atualiz</v>
      </c>
      <c r="F1617" s="35" t="s">
        <v>884</v>
      </c>
      <c r="G1617" s="91" t="s">
        <v>1105</v>
      </c>
      <c r="H1617" s="75">
        <v>42559.618750000001</v>
      </c>
      <c r="I1617" s="75">
        <v>42559.714583333334</v>
      </c>
      <c r="J1617" s="74" t="s">
        <v>1032</v>
      </c>
      <c r="K1617" s="58">
        <f t="shared" si="56"/>
        <v>9.5833333332848269E-2</v>
      </c>
      <c r="L1617" s="59">
        <f t="shared" si="57"/>
        <v>9.5833333332848269E-2</v>
      </c>
      <c r="M1617" s="166">
        <f>NETWORKDAYS.INTL(DATE(YEAR(H1617),MONTH(I1617),DAY(H1617)),DATE(YEAR(I1617),MONTH(I1617),DAY(I1617)),1,LISTAFERIADOS!$B$2:$B$194)</f>
        <v>1</v>
      </c>
      <c r="N1617" s="170" t="str">
        <f>CONCATENATE(HOUR(Tabela132[[#This Row],[DATA INICIO]]),":",MINUTE(Tabela132[[#This Row],[DATA INICIO]]))</f>
        <v>14:51</v>
      </c>
    </row>
    <row r="1618" spans="1:14" ht="25.5" customHeight="1" x14ac:dyDescent="0.25">
      <c r="A1618" s="60" t="s">
        <v>278</v>
      </c>
      <c r="B1618" s="61" t="s">
        <v>1029</v>
      </c>
      <c r="C1618" s="62" t="s">
        <v>270</v>
      </c>
      <c r="D1618" s="115" t="s">
        <v>1231</v>
      </c>
      <c r="E1618" s="66" t="str">
        <f>CONCATENATE(Tabela132[[#This Row],[TRAMITE_SETOR]],"_Atualiz")</f>
        <v>SMIC_Atualiz</v>
      </c>
      <c r="F1618" s="35" t="s">
        <v>891</v>
      </c>
      <c r="G1618" s="91" t="s">
        <v>1105</v>
      </c>
      <c r="H1618" s="75">
        <v>42559.714583333334</v>
      </c>
      <c r="I1618" s="75">
        <v>42580.714583333334</v>
      </c>
      <c r="J1618" s="74" t="s">
        <v>1033</v>
      </c>
      <c r="K1618" s="58">
        <f t="shared" si="56"/>
        <v>21</v>
      </c>
      <c r="L1618" s="59">
        <f t="shared" si="57"/>
        <v>21</v>
      </c>
      <c r="M1618" s="166">
        <f>NETWORKDAYS.INTL(DATE(YEAR(H1618),MONTH(I1618),DAY(H1618)),DATE(YEAR(I1618),MONTH(I1618),DAY(I1618)),1,LISTAFERIADOS!$B$2:$B$194)</f>
        <v>16</v>
      </c>
      <c r="N1618" s="170" t="str">
        <f>CONCATENATE(HOUR(Tabela132[[#This Row],[DATA INICIO]]),":",MINUTE(Tabela132[[#This Row],[DATA INICIO]]))</f>
        <v>17:9</v>
      </c>
    </row>
    <row r="1619" spans="1:14" ht="25.5" customHeight="1" x14ac:dyDescent="0.25">
      <c r="A1619" s="60" t="s">
        <v>278</v>
      </c>
      <c r="B1619" s="61" t="s">
        <v>1029</v>
      </c>
      <c r="C1619" s="62" t="s">
        <v>270</v>
      </c>
      <c r="D1619" s="115" t="s">
        <v>1226</v>
      </c>
      <c r="E1619" s="66" t="str">
        <f>CONCATENATE(Tabela132[[#This Row],[TRAMITE_SETOR]],"_Atualiz")</f>
        <v>CIP_Atualiz</v>
      </c>
      <c r="F1619" s="35" t="s">
        <v>884</v>
      </c>
      <c r="G1619" s="91" t="s">
        <v>1105</v>
      </c>
      <c r="H1619" s="75">
        <v>42580.714583333334</v>
      </c>
      <c r="I1619" s="75">
        <v>42591.568055555559</v>
      </c>
      <c r="J1619" s="74" t="s">
        <v>1034</v>
      </c>
      <c r="K1619" s="58">
        <f t="shared" si="56"/>
        <v>10.853472222224809</v>
      </c>
      <c r="L1619" s="59">
        <f t="shared" si="57"/>
        <v>10.853472222224809</v>
      </c>
      <c r="M1619" s="166">
        <f>NETWORKDAYS.INTL(DATE(YEAR(H1619),MONTH(I1619),DAY(H1619)),DATE(YEAR(I1619),MONTH(I1619),DAY(I1619)),1,LISTAFERIADOS!$B$2:$B$194)</f>
        <v>-15</v>
      </c>
      <c r="N1619" s="170" t="str">
        <f>CONCATENATE(HOUR(Tabela132[[#This Row],[DATA INICIO]]),":",MINUTE(Tabela132[[#This Row],[DATA INICIO]]))</f>
        <v>17:9</v>
      </c>
    </row>
    <row r="1620" spans="1:14" ht="25.5" customHeight="1" x14ac:dyDescent="0.25">
      <c r="A1620" s="60" t="s">
        <v>278</v>
      </c>
      <c r="B1620" s="61" t="s">
        <v>1029</v>
      </c>
      <c r="C1620" s="62" t="s">
        <v>270</v>
      </c>
      <c r="D1620" s="115" t="s">
        <v>1220</v>
      </c>
      <c r="E1620" s="66" t="str">
        <f>CONCATENATE(Tabela132[[#This Row],[TRAMITE_SETOR]],"_Atualiz")</f>
        <v>SECGS_Atualiz</v>
      </c>
      <c r="F1620" t="s">
        <v>885</v>
      </c>
      <c r="G1620" s="91" t="s">
        <v>1105</v>
      </c>
      <c r="H1620" s="75">
        <v>42591.568055555559</v>
      </c>
      <c r="I1620" s="75">
        <v>42591.707638888889</v>
      </c>
      <c r="J1620" s="74" t="s">
        <v>195</v>
      </c>
      <c r="K1620" s="58">
        <f t="shared" si="56"/>
        <v>0.13958333332993789</v>
      </c>
      <c r="L1620" s="59">
        <f t="shared" si="57"/>
        <v>0.13958333332993789</v>
      </c>
      <c r="M1620" s="166">
        <f>NETWORKDAYS.INTL(DATE(YEAR(H1620),MONTH(I1620),DAY(H1620)),DATE(YEAR(I1620),MONTH(I1620),DAY(I1620)),1,LISTAFERIADOS!$B$2:$B$194)</f>
        <v>1</v>
      </c>
      <c r="N1620" s="170" t="str">
        <f>CONCATENATE(HOUR(Tabela132[[#This Row],[DATA INICIO]]),":",MINUTE(Tabela132[[#This Row],[DATA INICIO]]))</f>
        <v>13:38</v>
      </c>
    </row>
    <row r="1621" spans="1:14" ht="25.5" customHeight="1" x14ac:dyDescent="0.25">
      <c r="A1621" s="60" t="s">
        <v>278</v>
      </c>
      <c r="B1621" s="61" t="s">
        <v>1029</v>
      </c>
      <c r="C1621" s="62" t="s">
        <v>270</v>
      </c>
      <c r="D1621" s="115" t="s">
        <v>1209</v>
      </c>
      <c r="E1621" s="66" t="str">
        <f>CONCATENATE(Tabela132[[#This Row],[TRAMITE_SETOR]],"_Atualiz")</f>
        <v>CLC_Atualiz</v>
      </c>
      <c r="F1621" t="s">
        <v>911</v>
      </c>
      <c r="G1621"/>
      <c r="H1621" s="75">
        <v>42591.707638888889</v>
      </c>
      <c r="I1621" s="75">
        <v>42594.605555555558</v>
      </c>
      <c r="J1621" s="74" t="s">
        <v>1035</v>
      </c>
      <c r="K1621" s="58">
        <f t="shared" si="56"/>
        <v>2.8979166666686069</v>
      </c>
      <c r="L1621" s="59">
        <f t="shared" si="57"/>
        <v>2.8979166666686069</v>
      </c>
      <c r="M1621" s="166">
        <f>NETWORKDAYS.INTL(DATE(YEAR(H1621),MONTH(I1621),DAY(H1621)),DATE(YEAR(I1621),MONTH(I1621),DAY(I1621)),1,LISTAFERIADOS!$B$2:$B$194)</f>
        <v>4</v>
      </c>
      <c r="N1621" s="170" t="str">
        <f>CONCATENATE(HOUR(Tabela132[[#This Row],[DATA INICIO]]),":",MINUTE(Tabela132[[#This Row],[DATA INICIO]]))</f>
        <v>16:59</v>
      </c>
    </row>
    <row r="1622" spans="1:14" ht="25.5" customHeight="1" x14ac:dyDescent="0.25">
      <c r="A1622" s="60" t="s">
        <v>278</v>
      </c>
      <c r="B1622" s="61" t="s">
        <v>1029</v>
      </c>
      <c r="C1622" s="62" t="s">
        <v>270</v>
      </c>
      <c r="D1622" s="115" t="s">
        <v>1210</v>
      </c>
      <c r="E1622" s="66" t="str">
        <f>CONCATENATE(Tabela132[[#This Row],[TRAMITE_SETOR]],"_Atualiz")</f>
        <v>SC_Atualiz</v>
      </c>
      <c r="F1622" t="s">
        <v>912</v>
      </c>
      <c r="G1622"/>
      <c r="H1622" s="75">
        <v>42594.605555555558</v>
      </c>
      <c r="I1622" s="75">
        <v>42647.611805555556</v>
      </c>
      <c r="J1622" s="74" t="s">
        <v>1036</v>
      </c>
      <c r="K1622" s="58">
        <f t="shared" si="56"/>
        <v>53.006249999998545</v>
      </c>
      <c r="L1622" s="59">
        <f t="shared" si="57"/>
        <v>53.006249999998545</v>
      </c>
      <c r="M1622" s="166">
        <f>NETWORKDAYS.INTL(DATE(YEAR(H1622),MONTH(I1622),DAY(H1622)),DATE(YEAR(I1622),MONTH(I1622),DAY(I1622)),1,LISTAFERIADOS!$B$2:$B$194)</f>
        <v>-6</v>
      </c>
      <c r="N1622" s="170" t="str">
        <f>CONCATENATE(HOUR(Tabela132[[#This Row],[DATA INICIO]]),":",MINUTE(Tabela132[[#This Row],[DATA INICIO]]))</f>
        <v>14:32</v>
      </c>
    </row>
    <row r="1623" spans="1:14" ht="25.5" customHeight="1" x14ac:dyDescent="0.25">
      <c r="A1623" s="60" t="s">
        <v>278</v>
      </c>
      <c r="B1623" s="61" t="s">
        <v>1029</v>
      </c>
      <c r="C1623" s="62" t="s">
        <v>270</v>
      </c>
      <c r="D1623" s="115" t="s">
        <v>1209</v>
      </c>
      <c r="E1623" s="66" t="str">
        <f>CONCATENATE(Tabela132[[#This Row],[TRAMITE_SETOR]],"_Atualiz")</f>
        <v>CLC_Atualiz</v>
      </c>
      <c r="F1623" t="s">
        <v>911</v>
      </c>
      <c r="G1623"/>
      <c r="H1623" s="75">
        <v>42647.611805555556</v>
      </c>
      <c r="I1623" s="75">
        <v>42648.51458333333</v>
      </c>
      <c r="J1623" s="74" t="s">
        <v>801</v>
      </c>
      <c r="K1623" s="58">
        <f t="shared" si="56"/>
        <v>0.90277777777373558</v>
      </c>
      <c r="L1623" s="59">
        <f t="shared" si="57"/>
        <v>0.90277777777373558</v>
      </c>
      <c r="M1623" s="166">
        <f>NETWORKDAYS.INTL(DATE(YEAR(H1623),MONTH(I1623),DAY(H1623)),DATE(YEAR(I1623),MONTH(I1623),DAY(I1623)),1,LISTAFERIADOS!$B$2:$B$194)</f>
        <v>2</v>
      </c>
      <c r="N1623" s="170" t="str">
        <f>CONCATENATE(HOUR(Tabela132[[#This Row],[DATA INICIO]]),":",MINUTE(Tabela132[[#This Row],[DATA INICIO]]))</f>
        <v>14:41</v>
      </c>
    </row>
    <row r="1624" spans="1:14" ht="25.5" customHeight="1" x14ac:dyDescent="0.25">
      <c r="A1624" s="60" t="s">
        <v>278</v>
      </c>
      <c r="B1624" s="61" t="s">
        <v>1029</v>
      </c>
      <c r="C1624" s="62" t="s">
        <v>270</v>
      </c>
      <c r="D1624" s="115" t="s">
        <v>1206</v>
      </c>
      <c r="E1624" s="66" t="str">
        <f>CONCATENATE(Tabela132[[#This Row],[TRAMITE_SETOR]],"_Atualiz")</f>
        <v>SPO_Atualiz</v>
      </c>
      <c r="F1624" t="s">
        <v>908</v>
      </c>
      <c r="G1624"/>
      <c r="H1624" s="75">
        <v>42648.51458333333</v>
      </c>
      <c r="I1624" s="75">
        <v>42648.618750000001</v>
      </c>
      <c r="J1624" s="74" t="s">
        <v>988</v>
      </c>
      <c r="K1624" s="58">
        <f t="shared" si="56"/>
        <v>0.10416666667151731</v>
      </c>
      <c r="L1624" s="59">
        <f t="shared" si="57"/>
        <v>0.10416666667151731</v>
      </c>
      <c r="M1624" s="166">
        <f>NETWORKDAYS.INTL(DATE(YEAR(H1624),MONTH(I1624),DAY(H1624)),DATE(YEAR(I1624),MONTH(I1624),DAY(I1624)),1,LISTAFERIADOS!$B$2:$B$194)</f>
        <v>1</v>
      </c>
      <c r="N1624" s="170" t="str">
        <f>CONCATENATE(HOUR(Tabela132[[#This Row],[DATA INICIO]]),":",MINUTE(Tabela132[[#This Row],[DATA INICIO]]))</f>
        <v>12:21</v>
      </c>
    </row>
    <row r="1625" spans="1:14" ht="25.5" customHeight="1" x14ac:dyDescent="0.25">
      <c r="A1625" s="60" t="s">
        <v>278</v>
      </c>
      <c r="B1625" s="61" t="s">
        <v>1029</v>
      </c>
      <c r="C1625" s="62" t="s">
        <v>270</v>
      </c>
      <c r="D1625" s="115" t="s">
        <v>1207</v>
      </c>
      <c r="E1625" s="66" t="str">
        <f>CONCATENATE(Tabela132[[#This Row],[TRAMITE_SETOR]],"_Atualiz")</f>
        <v>CO_Atualiz</v>
      </c>
      <c r="F1625" t="s">
        <v>909</v>
      </c>
      <c r="G1625"/>
      <c r="H1625" s="75">
        <v>42648.618750000001</v>
      </c>
      <c r="I1625" s="75">
        <v>42648.649305555555</v>
      </c>
      <c r="J1625" s="74" t="s">
        <v>234</v>
      </c>
      <c r="K1625" s="58">
        <f t="shared" si="56"/>
        <v>3.0555555553291924E-2</v>
      </c>
      <c r="L1625" s="59">
        <f t="shared" si="57"/>
        <v>3.0555555553291924E-2</v>
      </c>
      <c r="M1625" s="166">
        <f>NETWORKDAYS.INTL(DATE(YEAR(H1625),MONTH(I1625),DAY(H1625)),DATE(YEAR(I1625),MONTH(I1625),DAY(I1625)),1,LISTAFERIADOS!$B$2:$B$194)</f>
        <v>1</v>
      </c>
      <c r="N1625" s="170" t="str">
        <f>CONCATENATE(HOUR(Tabela132[[#This Row],[DATA INICIO]]),":",MINUTE(Tabela132[[#This Row],[DATA INICIO]]))</f>
        <v>14:51</v>
      </c>
    </row>
    <row r="1626" spans="1:14" ht="25.5" customHeight="1" x14ac:dyDescent="0.25">
      <c r="A1626" s="60" t="s">
        <v>278</v>
      </c>
      <c r="B1626" s="61" t="s">
        <v>1029</v>
      </c>
      <c r="C1626" s="62" t="s">
        <v>270</v>
      </c>
      <c r="D1626" s="115" t="s">
        <v>1208</v>
      </c>
      <c r="E1626" s="66" t="str">
        <f>CONCATENATE(Tabela132[[#This Row],[TRAMITE_SETOR]],"_Atualiz")</f>
        <v>SECOFC_Atualiz</v>
      </c>
      <c r="F1626" t="s">
        <v>910</v>
      </c>
      <c r="G1626"/>
      <c r="H1626" s="75">
        <v>42648.649305555555</v>
      </c>
      <c r="I1626" s="75">
        <v>42648.713194444441</v>
      </c>
      <c r="J1626" s="74" t="s">
        <v>20</v>
      </c>
      <c r="K1626" s="58">
        <f t="shared" si="56"/>
        <v>6.3888888886140194E-2</v>
      </c>
      <c r="L1626" s="59">
        <f t="shared" si="57"/>
        <v>6.3888888886140194E-2</v>
      </c>
      <c r="M1626" s="166">
        <f>NETWORKDAYS.INTL(DATE(YEAR(H1626),MONTH(I1626),DAY(H1626)),DATE(YEAR(I1626),MONTH(I1626),DAY(I1626)),1,LISTAFERIADOS!$B$2:$B$194)</f>
        <v>1</v>
      </c>
      <c r="N1626" s="170" t="str">
        <f>CONCATENATE(HOUR(Tabela132[[#This Row],[DATA INICIO]]),":",MINUTE(Tabela132[[#This Row],[DATA INICIO]]))</f>
        <v>15:35</v>
      </c>
    </row>
    <row r="1627" spans="1:14" ht="25.5" customHeight="1" x14ac:dyDescent="0.25">
      <c r="A1627" s="60" t="s">
        <v>278</v>
      </c>
      <c r="B1627" s="61" t="s">
        <v>1029</v>
      </c>
      <c r="C1627" s="62" t="s">
        <v>270</v>
      </c>
      <c r="D1627" s="115" t="s">
        <v>1209</v>
      </c>
      <c r="E1627" s="66" t="str">
        <f>CONCATENATE(Tabela132[[#This Row],[TRAMITE_SETOR]],"_Atualiz")</f>
        <v>CLC_Atualiz</v>
      </c>
      <c r="F1627" t="s">
        <v>911</v>
      </c>
      <c r="G1627"/>
      <c r="H1627" s="75">
        <v>42648.713194444441</v>
      </c>
      <c r="I1627" s="75">
        <v>42649.781944444447</v>
      </c>
      <c r="J1627" s="74" t="s">
        <v>99</v>
      </c>
      <c r="K1627" s="58">
        <f t="shared" si="56"/>
        <v>1.0687500000058208</v>
      </c>
      <c r="L1627" s="59">
        <f t="shared" si="57"/>
        <v>1.0687500000058208</v>
      </c>
      <c r="M1627" s="166">
        <f>NETWORKDAYS.INTL(DATE(YEAR(H1627),MONTH(I1627),DAY(H1627)),DATE(YEAR(I1627),MONTH(I1627),DAY(I1627)),1,LISTAFERIADOS!$B$2:$B$194)</f>
        <v>2</v>
      </c>
      <c r="N1627" s="170" t="str">
        <f>CONCATENATE(HOUR(Tabela132[[#This Row],[DATA INICIO]]),":",MINUTE(Tabela132[[#This Row],[DATA INICIO]]))</f>
        <v>17:7</v>
      </c>
    </row>
    <row r="1628" spans="1:14" ht="25.5" customHeight="1" x14ac:dyDescent="0.25">
      <c r="A1628" s="60" t="s">
        <v>278</v>
      </c>
      <c r="B1628" s="61" t="s">
        <v>1029</v>
      </c>
      <c r="C1628" s="62" t="s">
        <v>270</v>
      </c>
      <c r="D1628" s="115" t="s">
        <v>1210</v>
      </c>
      <c r="E1628" s="66" t="str">
        <f>CONCATENATE(Tabela132[[#This Row],[TRAMITE_SETOR]],"_Atualiz")</f>
        <v>SC_Atualiz</v>
      </c>
      <c r="F1628" t="s">
        <v>912</v>
      </c>
      <c r="G1628"/>
      <c r="H1628" s="75">
        <v>42649.781944444447</v>
      </c>
      <c r="I1628" s="75">
        <v>42650.695833333331</v>
      </c>
      <c r="J1628" s="74" t="s">
        <v>1037</v>
      </c>
      <c r="K1628" s="58">
        <f t="shared" si="56"/>
        <v>0.913888888884685</v>
      </c>
      <c r="L1628" s="59">
        <f t="shared" si="57"/>
        <v>0.913888888884685</v>
      </c>
      <c r="M1628" s="166">
        <f>NETWORKDAYS.INTL(DATE(YEAR(H1628),MONTH(I1628),DAY(H1628)),DATE(YEAR(I1628),MONTH(I1628),DAY(I1628)),1,LISTAFERIADOS!$B$2:$B$194)</f>
        <v>2</v>
      </c>
      <c r="N1628" s="170" t="str">
        <f>CONCATENATE(HOUR(Tabela132[[#This Row],[DATA INICIO]]),":",MINUTE(Tabela132[[#This Row],[DATA INICIO]]))</f>
        <v>18:46</v>
      </c>
    </row>
    <row r="1629" spans="1:14" ht="25.5" customHeight="1" x14ac:dyDescent="0.25">
      <c r="A1629" s="60" t="s">
        <v>278</v>
      </c>
      <c r="B1629" s="61" t="s">
        <v>1029</v>
      </c>
      <c r="C1629" s="62" t="s">
        <v>270</v>
      </c>
      <c r="D1629" s="115" t="s">
        <v>1209</v>
      </c>
      <c r="E1629" s="66" t="str">
        <f>CONCATENATE(Tabela132[[#This Row],[TRAMITE_SETOR]],"_Atualiz")</f>
        <v>CLC_Atualiz</v>
      </c>
      <c r="F1629" t="s">
        <v>911</v>
      </c>
      <c r="G1629"/>
      <c r="H1629" s="75">
        <v>42650.695833333331</v>
      </c>
      <c r="I1629" s="75">
        <v>42654.824305555558</v>
      </c>
      <c r="J1629" s="74" t="s">
        <v>611</v>
      </c>
      <c r="K1629" s="58">
        <f t="shared" si="56"/>
        <v>4.1284722222262644</v>
      </c>
      <c r="L1629" s="59">
        <f t="shared" si="57"/>
        <v>4.1284722222262644</v>
      </c>
      <c r="M1629" s="166">
        <f>NETWORKDAYS.INTL(DATE(YEAR(H1629),MONTH(I1629),DAY(H1629)),DATE(YEAR(I1629),MONTH(I1629),DAY(I1629)),1,LISTAFERIADOS!$B$2:$B$194)</f>
        <v>3</v>
      </c>
      <c r="N1629" s="170" t="str">
        <f>CONCATENATE(HOUR(Tabela132[[#This Row],[DATA INICIO]]),":",MINUTE(Tabela132[[#This Row],[DATA INICIO]]))</f>
        <v>16:42</v>
      </c>
    </row>
    <row r="1630" spans="1:14" ht="25.5" customHeight="1" x14ac:dyDescent="0.25">
      <c r="A1630" s="60" t="s">
        <v>278</v>
      </c>
      <c r="B1630" s="61" t="s">
        <v>1029</v>
      </c>
      <c r="C1630" s="62" t="s">
        <v>270</v>
      </c>
      <c r="D1630" s="115" t="s">
        <v>1222</v>
      </c>
      <c r="E1630" s="66" t="str">
        <f>CONCATENATE(Tabela132[[#This Row],[TRAMITE_SETOR]],"_Atualiz")</f>
        <v>SECGA_Atualiz</v>
      </c>
      <c r="F1630" t="s">
        <v>853</v>
      </c>
      <c r="G1630"/>
      <c r="H1630" s="75">
        <v>42654.824305555558</v>
      </c>
      <c r="I1630" s="75">
        <v>42656.795138888891</v>
      </c>
      <c r="J1630" s="74" t="s">
        <v>1038</v>
      </c>
      <c r="K1630" s="58">
        <f t="shared" si="56"/>
        <v>1.9708333333328483</v>
      </c>
      <c r="L1630" s="59">
        <f t="shared" si="57"/>
        <v>1.9708333333328483</v>
      </c>
      <c r="M1630" s="166">
        <f>NETWORKDAYS.INTL(DATE(YEAR(H1630),MONTH(I1630),DAY(H1630)),DATE(YEAR(I1630),MONTH(I1630),DAY(I1630)),1,LISTAFERIADOS!$B$2:$B$194)</f>
        <v>2</v>
      </c>
      <c r="N1630" s="170" t="str">
        <f>CONCATENATE(HOUR(Tabela132[[#This Row],[DATA INICIO]]),":",MINUTE(Tabela132[[#This Row],[DATA INICIO]]))</f>
        <v>19:47</v>
      </c>
    </row>
    <row r="1631" spans="1:14" ht="25.5" customHeight="1" x14ac:dyDescent="0.25">
      <c r="A1631" s="60" t="s">
        <v>278</v>
      </c>
      <c r="B1631" s="61" t="s">
        <v>1029</v>
      </c>
      <c r="C1631" s="62" t="s">
        <v>270</v>
      </c>
      <c r="D1631" s="115" t="s">
        <v>1220</v>
      </c>
      <c r="E1631" s="66" t="str">
        <f>CONCATENATE(Tabela132[[#This Row],[TRAMITE_SETOR]],"_Atualiz")</f>
        <v>SECGS_Atualiz</v>
      </c>
      <c r="F1631" t="s">
        <v>885</v>
      </c>
      <c r="G1631" s="91" t="s">
        <v>1105</v>
      </c>
      <c r="H1631" s="75">
        <v>42656.795138888891</v>
      </c>
      <c r="I1631" s="75">
        <v>42657.684027777781</v>
      </c>
      <c r="J1631" s="74" t="s">
        <v>93</v>
      </c>
      <c r="K1631" s="58">
        <f t="shared" si="56"/>
        <v>0.88888888889050577</v>
      </c>
      <c r="L1631" s="59">
        <f t="shared" si="57"/>
        <v>0.88888888889050577</v>
      </c>
      <c r="M1631" s="166">
        <f>NETWORKDAYS.INTL(DATE(YEAR(H1631),MONTH(I1631),DAY(H1631)),DATE(YEAR(I1631),MONTH(I1631),DAY(I1631)),1,LISTAFERIADOS!$B$2:$B$194)</f>
        <v>2</v>
      </c>
      <c r="N1631" s="170" t="str">
        <f>CONCATENATE(HOUR(Tabela132[[#This Row],[DATA INICIO]]),":",MINUTE(Tabela132[[#This Row],[DATA INICIO]]))</f>
        <v>19:5</v>
      </c>
    </row>
    <row r="1632" spans="1:14" ht="25.5" customHeight="1" x14ac:dyDescent="0.25">
      <c r="A1632" s="60" t="s">
        <v>278</v>
      </c>
      <c r="B1632" s="61" t="s">
        <v>1029</v>
      </c>
      <c r="C1632" s="62" t="s">
        <v>270</v>
      </c>
      <c r="D1632" s="115" t="s">
        <v>1206</v>
      </c>
      <c r="E1632" s="66" t="str">
        <f>CONCATENATE(Tabela132[[#This Row],[TRAMITE_SETOR]],"_Atualiz")</f>
        <v>SPO_Atualiz</v>
      </c>
      <c r="F1632" t="s">
        <v>908</v>
      </c>
      <c r="G1632"/>
      <c r="H1632" s="75">
        <v>42657.684027777781</v>
      </c>
      <c r="I1632" s="75">
        <v>42657.720138888886</v>
      </c>
      <c r="J1632" s="74" t="s">
        <v>1039</v>
      </c>
      <c r="K1632" s="58">
        <f t="shared" si="56"/>
        <v>3.6111111105128657E-2</v>
      </c>
      <c r="L1632" s="59">
        <f t="shared" si="57"/>
        <v>3.6111111105128657E-2</v>
      </c>
      <c r="M1632" s="166">
        <f>NETWORKDAYS.INTL(DATE(YEAR(H1632),MONTH(I1632),DAY(H1632)),DATE(YEAR(I1632),MONTH(I1632),DAY(I1632)),1,LISTAFERIADOS!$B$2:$B$194)</f>
        <v>1</v>
      </c>
      <c r="N1632" s="170" t="str">
        <f>CONCATENATE(HOUR(Tabela132[[#This Row],[DATA INICIO]]),":",MINUTE(Tabela132[[#This Row],[DATA INICIO]]))</f>
        <v>16:25</v>
      </c>
    </row>
    <row r="1633" spans="1:14" ht="25.5" customHeight="1" x14ac:dyDescent="0.25">
      <c r="A1633" s="60" t="s">
        <v>278</v>
      </c>
      <c r="B1633" s="61" t="s">
        <v>1029</v>
      </c>
      <c r="C1633" s="62" t="s">
        <v>270</v>
      </c>
      <c r="D1633" s="115" t="s">
        <v>1207</v>
      </c>
      <c r="E1633" s="66" t="str">
        <f>CONCATENATE(Tabela132[[#This Row],[TRAMITE_SETOR]],"_Atualiz")</f>
        <v>CO_Atualiz</v>
      </c>
      <c r="F1633" t="s">
        <v>909</v>
      </c>
      <c r="G1633"/>
      <c r="H1633" s="75">
        <v>42657.720138888886</v>
      </c>
      <c r="I1633" s="75">
        <v>42657.73333333333</v>
      </c>
      <c r="J1633" s="74" t="s">
        <v>1040</v>
      </c>
      <c r="K1633" s="58">
        <f t="shared" si="56"/>
        <v>1.3194444443797693E-2</v>
      </c>
      <c r="L1633" s="59">
        <f t="shared" si="57"/>
        <v>1.3194444443797693E-2</v>
      </c>
      <c r="M1633" s="166">
        <f>NETWORKDAYS.INTL(DATE(YEAR(H1633),MONTH(I1633),DAY(H1633)),DATE(YEAR(I1633),MONTH(I1633),DAY(I1633)),1,LISTAFERIADOS!$B$2:$B$194)</f>
        <v>1</v>
      </c>
      <c r="N1633" s="170" t="str">
        <f>CONCATENATE(HOUR(Tabela132[[#This Row],[DATA INICIO]]),":",MINUTE(Tabela132[[#This Row],[DATA INICIO]]))</f>
        <v>17:17</v>
      </c>
    </row>
    <row r="1634" spans="1:14" ht="25.5" customHeight="1" x14ac:dyDescent="0.25">
      <c r="A1634" s="60" t="s">
        <v>278</v>
      </c>
      <c r="B1634" s="61" t="s">
        <v>1029</v>
      </c>
      <c r="C1634" s="62" t="s">
        <v>270</v>
      </c>
      <c r="D1634" s="115" t="s">
        <v>1220</v>
      </c>
      <c r="E1634" s="66" t="str">
        <f>CONCATENATE(Tabela132[[#This Row],[TRAMITE_SETOR]],"_Atualiz")</f>
        <v>SECGS_Atualiz</v>
      </c>
      <c r="F1634" t="s">
        <v>885</v>
      </c>
      <c r="G1634" s="91" t="s">
        <v>1105</v>
      </c>
      <c r="H1634" s="75">
        <v>42657.73333333333</v>
      </c>
      <c r="I1634" s="75">
        <v>42664.578472222223</v>
      </c>
      <c r="J1634" s="74" t="s">
        <v>1041</v>
      </c>
      <c r="K1634" s="58">
        <f t="shared" si="56"/>
        <v>6.8451388888934162</v>
      </c>
      <c r="L1634" s="59">
        <f t="shared" si="57"/>
        <v>6.8451388888934162</v>
      </c>
      <c r="M1634" s="166">
        <f>NETWORKDAYS.INTL(DATE(YEAR(H1634),MONTH(I1634),DAY(H1634)),DATE(YEAR(I1634),MONTH(I1634),DAY(I1634)),1,LISTAFERIADOS!$B$2:$B$194)</f>
        <v>6</v>
      </c>
      <c r="N1634" s="170" t="str">
        <f>CONCATENATE(HOUR(Tabela132[[#This Row],[DATA INICIO]]),":",MINUTE(Tabela132[[#This Row],[DATA INICIO]]))</f>
        <v>17:36</v>
      </c>
    </row>
    <row r="1635" spans="1:14" ht="25.5" customHeight="1" x14ac:dyDescent="0.25">
      <c r="A1635" s="60" t="s">
        <v>278</v>
      </c>
      <c r="B1635" s="61" t="s">
        <v>1029</v>
      </c>
      <c r="C1635" s="62" t="s">
        <v>270</v>
      </c>
      <c r="D1635" s="115" t="s">
        <v>1251</v>
      </c>
      <c r="E1635" s="66" t="str">
        <f>CONCATENATE(Tabela132[[#This Row],[TRAMITE_SETOR]],"_Atualiz")</f>
        <v>SMIC_Atualiz</v>
      </c>
      <c r="F1635" t="s">
        <v>891</v>
      </c>
      <c r="G1635" s="91" t="s">
        <v>1105</v>
      </c>
      <c r="H1635" s="75">
        <v>42664.578472222223</v>
      </c>
      <c r="I1635" s="75">
        <v>42763.504861111112</v>
      </c>
      <c r="J1635" s="74" t="s">
        <v>1042</v>
      </c>
      <c r="K1635" s="58">
        <f t="shared" si="56"/>
        <v>98.926388888889051</v>
      </c>
      <c r="L1635" s="59">
        <f t="shared" si="57"/>
        <v>98.926388888889051</v>
      </c>
      <c r="M1635" s="166">
        <f>NETWORKDAYS.INTL(DATE(YEAR(H1635),MONTH(I1635),DAY(H1635)),DATE(YEAR(I1635),MONTH(I1635),DAY(I1635)),1,LISTAFERIADOS!$B$2:$B$194)</f>
        <v>237</v>
      </c>
      <c r="N1635" s="170" t="str">
        <f>CONCATENATE(HOUR(Tabela132[[#This Row],[DATA INICIO]]),":",MINUTE(Tabela132[[#This Row],[DATA INICIO]]))</f>
        <v>13:53</v>
      </c>
    </row>
    <row r="1636" spans="1:14" ht="25.5" customHeight="1" x14ac:dyDescent="0.25">
      <c r="A1636" s="60" t="s">
        <v>278</v>
      </c>
      <c r="B1636" s="61" t="s">
        <v>1029</v>
      </c>
      <c r="C1636" s="62" t="s">
        <v>270</v>
      </c>
      <c r="D1636" s="115" t="s">
        <v>1226</v>
      </c>
      <c r="E1636" s="66" t="str">
        <f>CONCATENATE(Tabela132[[#This Row],[TRAMITE_SETOR]],"_Atualiz")</f>
        <v>CIP_Atualiz</v>
      </c>
      <c r="F1636" s="35" t="s">
        <v>884</v>
      </c>
      <c r="G1636" s="91" t="s">
        <v>1105</v>
      </c>
      <c r="H1636" s="75">
        <v>42763.504861111112</v>
      </c>
      <c r="I1636" s="75">
        <v>42765.738888888889</v>
      </c>
      <c r="J1636" s="74" t="s">
        <v>417</v>
      </c>
      <c r="K1636" s="58">
        <f t="shared" si="56"/>
        <v>2.234027777776646</v>
      </c>
      <c r="L1636" s="59">
        <f t="shared" si="57"/>
        <v>2.234027777776646</v>
      </c>
      <c r="M1636" s="166">
        <f>NETWORKDAYS.INTL(DATE(YEAR(H1636),MONTH(I1636),DAY(H1636)),DATE(YEAR(I1636),MONTH(I1636),DAY(I1636)),1,LISTAFERIADOS!$B$2:$B$194)</f>
        <v>1</v>
      </c>
      <c r="N1636" s="170" t="str">
        <f>CONCATENATE(HOUR(Tabela132[[#This Row],[DATA INICIO]]),":",MINUTE(Tabela132[[#This Row],[DATA INICIO]]))</f>
        <v>12:7</v>
      </c>
    </row>
    <row r="1637" spans="1:14" ht="25.5" customHeight="1" x14ac:dyDescent="0.25">
      <c r="A1637" s="60" t="s">
        <v>278</v>
      </c>
      <c r="B1637" s="61" t="s">
        <v>1029</v>
      </c>
      <c r="C1637" s="62" t="s">
        <v>270</v>
      </c>
      <c r="D1637" s="115" t="s">
        <v>1220</v>
      </c>
      <c r="E1637" s="66" t="str">
        <f>CONCATENATE(Tabela132[[#This Row],[TRAMITE_SETOR]],"_Atualiz")</f>
        <v>SECGS_Atualiz</v>
      </c>
      <c r="F1637" t="s">
        <v>885</v>
      </c>
      <c r="G1637" s="91" t="s">
        <v>1105</v>
      </c>
      <c r="H1637" s="75">
        <v>42765.738888888889</v>
      </c>
      <c r="I1637" s="75">
        <v>42767.511805555558</v>
      </c>
      <c r="J1637" s="74" t="s">
        <v>857</v>
      </c>
      <c r="K1637" s="58">
        <f t="shared" si="56"/>
        <v>1.7729166666686069</v>
      </c>
      <c r="L1637" s="59">
        <f t="shared" si="57"/>
        <v>1.7729166666686069</v>
      </c>
      <c r="M1637" s="166">
        <f>NETWORKDAYS.INTL(DATE(YEAR(H1637),MONTH(I1637),DAY(H1637)),DATE(YEAR(I1637),MONTH(I1637),DAY(I1637)),1,LISTAFERIADOS!$B$2:$B$194)</f>
        <v>-20</v>
      </c>
      <c r="N1637" s="170" t="str">
        <f>CONCATENATE(HOUR(Tabela132[[#This Row],[DATA INICIO]]),":",MINUTE(Tabela132[[#This Row],[DATA INICIO]]))</f>
        <v>17:44</v>
      </c>
    </row>
    <row r="1638" spans="1:14" ht="25.5" customHeight="1" x14ac:dyDescent="0.25">
      <c r="A1638" s="60" t="s">
        <v>278</v>
      </c>
      <c r="B1638" s="61" t="s">
        <v>1029</v>
      </c>
      <c r="C1638" s="62" t="s">
        <v>270</v>
      </c>
      <c r="D1638" s="115" t="s">
        <v>1206</v>
      </c>
      <c r="E1638" s="66" t="str">
        <f>CONCATENATE(Tabela132[[#This Row],[TRAMITE_SETOR]],"_Atualiz")</f>
        <v>SPO_Atualiz</v>
      </c>
      <c r="F1638" t="s">
        <v>908</v>
      </c>
      <c r="G1638"/>
      <c r="H1638" s="75">
        <v>42767.511805555558</v>
      </c>
      <c r="I1638" s="75">
        <v>42767.602777777778</v>
      </c>
      <c r="J1638" s="74" t="s">
        <v>1043</v>
      </c>
      <c r="K1638" s="58">
        <f t="shared" si="56"/>
        <v>9.0972222220443655E-2</v>
      </c>
      <c r="L1638" s="59">
        <f t="shared" si="57"/>
        <v>9.0972222220443655E-2</v>
      </c>
      <c r="M1638" s="166">
        <f>NETWORKDAYS.INTL(DATE(YEAR(H1638),MONTH(I1638),DAY(H1638)),DATE(YEAR(I1638),MONTH(I1638),DAY(I1638)),1,LISTAFERIADOS!$B$2:$B$194)</f>
        <v>1</v>
      </c>
      <c r="N1638" s="170" t="str">
        <f>CONCATENATE(HOUR(Tabela132[[#This Row],[DATA INICIO]]),":",MINUTE(Tabela132[[#This Row],[DATA INICIO]]))</f>
        <v>12:17</v>
      </c>
    </row>
    <row r="1639" spans="1:14" ht="25.5" customHeight="1" x14ac:dyDescent="0.25">
      <c r="A1639" s="60" t="s">
        <v>278</v>
      </c>
      <c r="B1639" s="61" t="s">
        <v>1029</v>
      </c>
      <c r="C1639" s="62" t="s">
        <v>270</v>
      </c>
      <c r="D1639" s="115" t="s">
        <v>1207</v>
      </c>
      <c r="E1639" s="66" t="str">
        <f>CONCATENATE(Tabela132[[#This Row],[TRAMITE_SETOR]],"_Atualiz")</f>
        <v>CO_Atualiz</v>
      </c>
      <c r="F1639" t="s">
        <v>909</v>
      </c>
      <c r="G1639"/>
      <c r="H1639" s="75">
        <v>42767.602777777778</v>
      </c>
      <c r="I1639" s="75">
        <v>42767.716666666667</v>
      </c>
      <c r="J1639" s="74" t="s">
        <v>378</v>
      </c>
      <c r="K1639" s="58">
        <f t="shared" si="56"/>
        <v>0.11388888888905058</v>
      </c>
      <c r="L1639" s="59">
        <f t="shared" si="57"/>
        <v>0.11388888888905058</v>
      </c>
      <c r="M1639" s="166">
        <f>NETWORKDAYS.INTL(DATE(YEAR(H1639),MONTH(I1639),DAY(H1639)),DATE(YEAR(I1639),MONTH(I1639),DAY(I1639)),1,LISTAFERIADOS!$B$2:$B$194)</f>
        <v>1</v>
      </c>
      <c r="N1639" s="170" t="str">
        <f>CONCATENATE(HOUR(Tabela132[[#This Row],[DATA INICIO]]),":",MINUTE(Tabela132[[#This Row],[DATA INICIO]]))</f>
        <v>14:28</v>
      </c>
    </row>
    <row r="1640" spans="1:14" ht="25.5" customHeight="1" x14ac:dyDescent="0.25">
      <c r="A1640" s="60" t="s">
        <v>278</v>
      </c>
      <c r="B1640" s="61" t="s">
        <v>1029</v>
      </c>
      <c r="C1640" s="62" t="s">
        <v>270</v>
      </c>
      <c r="D1640" s="115" t="s">
        <v>1208</v>
      </c>
      <c r="E1640" s="66" t="str">
        <f>CONCATENATE(Tabela132[[#This Row],[TRAMITE_SETOR]],"_Atualiz")</f>
        <v>SECOFC_Atualiz</v>
      </c>
      <c r="F1640" t="s">
        <v>910</v>
      </c>
      <c r="G1640"/>
      <c r="H1640" s="75">
        <v>42767.716666666667</v>
      </c>
      <c r="I1640" s="75">
        <v>42767.824999999997</v>
      </c>
      <c r="J1640" s="74" t="s">
        <v>20</v>
      </c>
      <c r="K1640" s="58">
        <f t="shared" si="56"/>
        <v>0.10833333332993789</v>
      </c>
      <c r="L1640" s="59">
        <f t="shared" si="57"/>
        <v>0.10833333332993789</v>
      </c>
      <c r="M1640" s="166">
        <f>NETWORKDAYS.INTL(DATE(YEAR(H1640),MONTH(I1640),DAY(H1640)),DATE(YEAR(I1640),MONTH(I1640),DAY(I1640)),1,LISTAFERIADOS!$B$2:$B$194)</f>
        <v>1</v>
      </c>
      <c r="N1640" s="170" t="str">
        <f>CONCATENATE(HOUR(Tabela132[[#This Row],[DATA INICIO]]),":",MINUTE(Tabela132[[#This Row],[DATA INICIO]]))</f>
        <v>17:12</v>
      </c>
    </row>
    <row r="1641" spans="1:14" ht="25.5" customHeight="1" x14ac:dyDescent="0.25">
      <c r="A1641" s="60" t="s">
        <v>278</v>
      </c>
      <c r="B1641" s="61" t="s">
        <v>1029</v>
      </c>
      <c r="C1641" s="62" t="s">
        <v>270</v>
      </c>
      <c r="D1641" s="115" t="s">
        <v>1220</v>
      </c>
      <c r="E1641" s="66" t="str">
        <f>CONCATENATE(Tabela132[[#This Row],[TRAMITE_SETOR]],"_Atualiz")</f>
        <v>SECGS_Atualiz</v>
      </c>
      <c r="F1641" t="s">
        <v>885</v>
      </c>
      <c r="G1641" s="91" t="s">
        <v>1105</v>
      </c>
      <c r="H1641" s="75">
        <v>42767.824999999997</v>
      </c>
      <c r="I1641" s="75">
        <v>42773.74722222222</v>
      </c>
      <c r="J1641" s="74" t="s">
        <v>333</v>
      </c>
      <c r="K1641" s="58">
        <f t="shared" si="56"/>
        <v>5.922222222223354</v>
      </c>
      <c r="L1641" s="59">
        <f t="shared" si="57"/>
        <v>5.922222222223354</v>
      </c>
      <c r="M1641" s="166">
        <f>NETWORKDAYS.INTL(DATE(YEAR(H1641),MONTH(I1641),DAY(H1641)),DATE(YEAR(I1641),MONTH(I1641),DAY(I1641)),1,LISTAFERIADOS!$B$2:$B$194)</f>
        <v>5</v>
      </c>
      <c r="N1641" s="170" t="str">
        <f>CONCATENATE(HOUR(Tabela132[[#This Row],[DATA INICIO]]),":",MINUTE(Tabela132[[#This Row],[DATA INICIO]]))</f>
        <v>19:48</v>
      </c>
    </row>
    <row r="1642" spans="1:14" ht="25.5" customHeight="1" x14ac:dyDescent="0.25">
      <c r="A1642" s="60" t="s">
        <v>278</v>
      </c>
      <c r="B1642" s="61" t="s">
        <v>1029</v>
      </c>
      <c r="C1642" s="62" t="s">
        <v>270</v>
      </c>
      <c r="D1642" s="115" t="s">
        <v>1209</v>
      </c>
      <c r="E1642" s="66" t="str">
        <f>CONCATENATE(Tabela132[[#This Row],[TRAMITE_SETOR]],"_Atualiz")</f>
        <v>CLC_Atualiz</v>
      </c>
      <c r="F1642" t="s">
        <v>911</v>
      </c>
      <c r="G1642"/>
      <c r="H1642" s="75">
        <v>42773.74722222222</v>
      </c>
      <c r="I1642" s="75">
        <v>42774.75</v>
      </c>
      <c r="J1642" s="74" t="s">
        <v>1044</v>
      </c>
      <c r="K1642" s="58">
        <f t="shared" si="56"/>
        <v>1.0027777777795563</v>
      </c>
      <c r="L1642" s="59">
        <f t="shared" si="57"/>
        <v>1.0027777777795563</v>
      </c>
      <c r="M1642" s="166">
        <f>NETWORKDAYS.INTL(DATE(YEAR(H1642),MONTH(I1642),DAY(H1642)),DATE(YEAR(I1642),MONTH(I1642),DAY(I1642)),1,LISTAFERIADOS!$B$2:$B$194)</f>
        <v>2</v>
      </c>
      <c r="N1642" s="170" t="str">
        <f>CONCATENATE(HOUR(Tabela132[[#This Row],[DATA INICIO]]),":",MINUTE(Tabela132[[#This Row],[DATA INICIO]]))</f>
        <v>17:56</v>
      </c>
    </row>
    <row r="1643" spans="1:14" ht="25.5" customHeight="1" x14ac:dyDescent="0.25">
      <c r="A1643" s="60" t="s">
        <v>278</v>
      </c>
      <c r="B1643" s="61" t="s">
        <v>1029</v>
      </c>
      <c r="C1643" s="62" t="s">
        <v>270</v>
      </c>
      <c r="D1643" s="115" t="s">
        <v>1210</v>
      </c>
      <c r="E1643" s="66" t="str">
        <f>CONCATENATE(Tabela132[[#This Row],[TRAMITE_SETOR]],"_Atualiz")</f>
        <v>SC_Atualiz</v>
      </c>
      <c r="F1643" t="s">
        <v>912</v>
      </c>
      <c r="G1643"/>
      <c r="H1643" s="75">
        <v>42774.75</v>
      </c>
      <c r="I1643" s="75">
        <v>42775.638888888891</v>
      </c>
      <c r="J1643" s="74" t="s">
        <v>1045</v>
      </c>
      <c r="K1643" s="58">
        <f t="shared" si="56"/>
        <v>0.88888888889050577</v>
      </c>
      <c r="L1643" s="59">
        <f t="shared" si="57"/>
        <v>0.88888888889050577</v>
      </c>
      <c r="M1643" s="166">
        <f>NETWORKDAYS.INTL(DATE(YEAR(H1643),MONTH(I1643),DAY(H1643)),DATE(YEAR(I1643),MONTH(I1643),DAY(I1643)),1,LISTAFERIADOS!$B$2:$B$194)</f>
        <v>2</v>
      </c>
      <c r="N1643" s="170" t="str">
        <f>CONCATENATE(HOUR(Tabela132[[#This Row],[DATA INICIO]]),":",MINUTE(Tabela132[[#This Row],[DATA INICIO]]))</f>
        <v>18:0</v>
      </c>
    </row>
    <row r="1644" spans="1:14" ht="25.5" customHeight="1" x14ac:dyDescent="0.25">
      <c r="A1644" s="60" t="s">
        <v>278</v>
      </c>
      <c r="B1644" s="61" t="s">
        <v>1029</v>
      </c>
      <c r="C1644" s="62" t="s">
        <v>270</v>
      </c>
      <c r="D1644" s="115" t="s">
        <v>1251</v>
      </c>
      <c r="E1644" s="66" t="str">
        <f>CONCATENATE(Tabela132[[#This Row],[TRAMITE_SETOR]],"_Atualiz")</f>
        <v>SMIC_Atualiz</v>
      </c>
      <c r="F1644" t="s">
        <v>891</v>
      </c>
      <c r="G1644" s="91" t="s">
        <v>1105</v>
      </c>
      <c r="H1644" s="75">
        <v>42775.638888888891</v>
      </c>
      <c r="I1644" s="75">
        <v>42775.772916666669</v>
      </c>
      <c r="J1644" s="74" t="s">
        <v>1046</v>
      </c>
      <c r="K1644" s="58">
        <f t="shared" si="56"/>
        <v>0.13402777777810115</v>
      </c>
      <c r="L1644" s="59">
        <f t="shared" si="57"/>
        <v>0.13402777777810115</v>
      </c>
      <c r="M1644" s="166">
        <f>NETWORKDAYS.INTL(DATE(YEAR(H1644),MONTH(I1644),DAY(H1644)),DATE(YEAR(I1644),MONTH(I1644),DAY(I1644)),1,LISTAFERIADOS!$B$2:$B$194)</f>
        <v>1</v>
      </c>
      <c r="N1644" s="170" t="str">
        <f>CONCATENATE(HOUR(Tabela132[[#This Row],[DATA INICIO]]),":",MINUTE(Tabela132[[#This Row],[DATA INICIO]]))</f>
        <v>15:20</v>
      </c>
    </row>
    <row r="1645" spans="1:14" ht="25.5" customHeight="1" x14ac:dyDescent="0.25">
      <c r="A1645" s="60" t="s">
        <v>278</v>
      </c>
      <c r="B1645" s="61" t="s">
        <v>1029</v>
      </c>
      <c r="C1645" s="62" t="s">
        <v>270</v>
      </c>
      <c r="D1645" s="115" t="s">
        <v>1210</v>
      </c>
      <c r="E1645" s="66" t="str">
        <f>CONCATENATE(Tabela132[[#This Row],[TRAMITE_SETOR]],"_Atualiz")</f>
        <v>SC_Atualiz</v>
      </c>
      <c r="F1645" t="s">
        <v>912</v>
      </c>
      <c r="G1645"/>
      <c r="H1645" s="75">
        <v>42775.772916666669</v>
      </c>
      <c r="I1645" s="75">
        <v>42801.611805555556</v>
      </c>
      <c r="J1645" s="74" t="s">
        <v>1047</v>
      </c>
      <c r="K1645" s="58">
        <f t="shared" si="56"/>
        <v>25.838888888887595</v>
      </c>
      <c r="L1645" s="59">
        <f t="shared" si="57"/>
        <v>25.838888888887595</v>
      </c>
      <c r="M1645" s="166">
        <f>NETWORKDAYS.INTL(DATE(YEAR(H1645),MONTH(I1645),DAY(H1645)),DATE(YEAR(I1645),MONTH(I1645),DAY(I1645)),1,LISTAFERIADOS!$B$2:$B$194)</f>
        <v>-3</v>
      </c>
      <c r="N1645" s="170" t="str">
        <f>CONCATENATE(HOUR(Tabela132[[#This Row],[DATA INICIO]]),":",MINUTE(Tabela132[[#This Row],[DATA INICIO]]))</f>
        <v>18:33</v>
      </c>
    </row>
    <row r="1646" spans="1:14" ht="25.5" customHeight="1" x14ac:dyDescent="0.25">
      <c r="A1646" s="60" t="s">
        <v>278</v>
      </c>
      <c r="B1646" s="61" t="s">
        <v>1029</v>
      </c>
      <c r="C1646" s="62" t="s">
        <v>270</v>
      </c>
      <c r="D1646" s="115" t="s">
        <v>1209</v>
      </c>
      <c r="E1646" s="66" t="str">
        <f>CONCATENATE(Tabela132[[#This Row],[TRAMITE_SETOR]],"_Atualiz")</f>
        <v>CLC_Atualiz</v>
      </c>
      <c r="F1646" t="s">
        <v>911</v>
      </c>
      <c r="G1646"/>
      <c r="H1646" s="75">
        <v>42801.611805555556</v>
      </c>
      <c r="I1646" s="75">
        <v>42801.706944444442</v>
      </c>
      <c r="J1646" s="74" t="s">
        <v>583</v>
      </c>
      <c r="K1646" s="58">
        <f t="shared" si="56"/>
        <v>9.5138888886140194E-2</v>
      </c>
      <c r="L1646" s="59">
        <f t="shared" si="57"/>
        <v>9.5138888886140194E-2</v>
      </c>
      <c r="M1646" s="166">
        <f>NETWORKDAYS.INTL(DATE(YEAR(H1646),MONTH(I1646),DAY(H1646)),DATE(YEAR(I1646),MONTH(I1646),DAY(I1646)),1,LISTAFERIADOS!$B$2:$B$194)</f>
        <v>1</v>
      </c>
      <c r="N1646" s="170" t="str">
        <f>CONCATENATE(HOUR(Tabela132[[#This Row],[DATA INICIO]]),":",MINUTE(Tabela132[[#This Row],[DATA INICIO]]))</f>
        <v>14:41</v>
      </c>
    </row>
    <row r="1647" spans="1:14" ht="25.5" customHeight="1" x14ac:dyDescent="0.25">
      <c r="A1647" s="60" t="s">
        <v>278</v>
      </c>
      <c r="B1647" s="61" t="s">
        <v>1029</v>
      </c>
      <c r="C1647" s="62" t="s">
        <v>270</v>
      </c>
      <c r="D1647" s="115" t="s">
        <v>1206</v>
      </c>
      <c r="E1647" s="66" t="str">
        <f>CONCATENATE(Tabela132[[#This Row],[TRAMITE_SETOR]],"_Atualiz")</f>
        <v>SPO_Atualiz</v>
      </c>
      <c r="F1647" t="s">
        <v>908</v>
      </c>
      <c r="G1647"/>
      <c r="H1647" s="75">
        <v>42801.706944444442</v>
      </c>
      <c r="I1647" s="75">
        <v>42801.728472222225</v>
      </c>
      <c r="J1647" s="74" t="s">
        <v>1048</v>
      </c>
      <c r="K1647" s="58">
        <f t="shared" si="56"/>
        <v>2.1527777782466728E-2</v>
      </c>
      <c r="L1647" s="59">
        <f t="shared" si="57"/>
        <v>2.1527777782466728E-2</v>
      </c>
      <c r="M1647" s="166">
        <f>NETWORKDAYS.INTL(DATE(YEAR(H1647),MONTH(I1647),DAY(H1647)),DATE(YEAR(I1647),MONTH(I1647),DAY(I1647)),1,LISTAFERIADOS!$B$2:$B$194)</f>
        <v>1</v>
      </c>
      <c r="N1647" s="170" t="str">
        <f>CONCATENATE(HOUR(Tabela132[[#This Row],[DATA INICIO]]),":",MINUTE(Tabela132[[#This Row],[DATA INICIO]]))</f>
        <v>16:58</v>
      </c>
    </row>
    <row r="1648" spans="1:14" ht="25.5" customHeight="1" x14ac:dyDescent="0.25">
      <c r="A1648" s="60" t="s">
        <v>278</v>
      </c>
      <c r="B1648" s="61" t="s">
        <v>1029</v>
      </c>
      <c r="C1648" s="62" t="s">
        <v>270</v>
      </c>
      <c r="D1648" s="115" t="s">
        <v>1207</v>
      </c>
      <c r="E1648" s="66" t="str">
        <f>CONCATENATE(Tabela132[[#This Row],[TRAMITE_SETOR]],"_Atualiz")</f>
        <v>CO_Atualiz</v>
      </c>
      <c r="F1648" t="s">
        <v>909</v>
      </c>
      <c r="G1648"/>
      <c r="H1648" s="75">
        <v>42801.728472222225</v>
      </c>
      <c r="I1648" s="75">
        <v>42801.751388888886</v>
      </c>
      <c r="J1648" s="74" t="s">
        <v>97</v>
      </c>
      <c r="K1648" s="58">
        <f t="shared" si="56"/>
        <v>2.2916666661330964E-2</v>
      </c>
      <c r="L1648" s="59">
        <f t="shared" si="57"/>
        <v>2.2916666661330964E-2</v>
      </c>
      <c r="M1648" s="166">
        <f>NETWORKDAYS.INTL(DATE(YEAR(H1648),MONTH(I1648),DAY(H1648)),DATE(YEAR(I1648),MONTH(I1648),DAY(I1648)),1,LISTAFERIADOS!$B$2:$B$194)</f>
        <v>1</v>
      </c>
      <c r="N1648" s="170" t="str">
        <f>CONCATENATE(HOUR(Tabela132[[#This Row],[DATA INICIO]]),":",MINUTE(Tabela132[[#This Row],[DATA INICIO]]))</f>
        <v>17:29</v>
      </c>
    </row>
    <row r="1649" spans="1:14" ht="25.5" customHeight="1" x14ac:dyDescent="0.25">
      <c r="A1649" s="60" t="s">
        <v>278</v>
      </c>
      <c r="B1649" s="61" t="s">
        <v>1029</v>
      </c>
      <c r="C1649" s="62" t="s">
        <v>270</v>
      </c>
      <c r="D1649" s="115" t="s">
        <v>1208</v>
      </c>
      <c r="E1649" s="66" t="str">
        <f>CONCATENATE(Tabela132[[#This Row],[TRAMITE_SETOR]],"_Atualiz")</f>
        <v>SECOFC_Atualiz</v>
      </c>
      <c r="F1649" t="s">
        <v>910</v>
      </c>
      <c r="G1649"/>
      <c r="H1649" s="75">
        <v>42801.751388888886</v>
      </c>
      <c r="I1649" s="75">
        <v>42802.613888888889</v>
      </c>
      <c r="J1649" s="74" t="s">
        <v>20</v>
      </c>
      <c r="K1649" s="58">
        <f t="shared" si="56"/>
        <v>0.86250000000291038</v>
      </c>
      <c r="L1649" s="59">
        <f t="shared" si="57"/>
        <v>0.86250000000291038</v>
      </c>
      <c r="M1649" s="166">
        <f>NETWORKDAYS.INTL(DATE(YEAR(H1649),MONTH(I1649),DAY(H1649)),DATE(YEAR(I1649),MONTH(I1649),DAY(I1649)),1,LISTAFERIADOS!$B$2:$B$194)</f>
        <v>2</v>
      </c>
      <c r="N1649" s="170" t="str">
        <f>CONCATENATE(HOUR(Tabela132[[#This Row],[DATA INICIO]]),":",MINUTE(Tabela132[[#This Row],[DATA INICIO]]))</f>
        <v>18:2</v>
      </c>
    </row>
    <row r="1650" spans="1:14" ht="25.5" customHeight="1" x14ac:dyDescent="0.25">
      <c r="A1650" s="60" t="s">
        <v>278</v>
      </c>
      <c r="B1650" s="61" t="s">
        <v>1029</v>
      </c>
      <c r="C1650" s="62" t="s">
        <v>270</v>
      </c>
      <c r="D1650" s="115" t="s">
        <v>1209</v>
      </c>
      <c r="E1650" s="66" t="str">
        <f>CONCATENATE(Tabela132[[#This Row],[TRAMITE_SETOR]],"_Atualiz")</f>
        <v>CLC_Atualiz</v>
      </c>
      <c r="F1650" t="s">
        <v>911</v>
      </c>
      <c r="G1650"/>
      <c r="H1650" s="75">
        <v>42802.613888888889</v>
      </c>
      <c r="I1650" s="75">
        <v>42802.651388888888</v>
      </c>
      <c r="J1650" s="74" t="s">
        <v>551</v>
      </c>
      <c r="K1650" s="58">
        <f t="shared" si="56"/>
        <v>3.7499999998544808E-2</v>
      </c>
      <c r="L1650" s="59">
        <f t="shared" si="57"/>
        <v>3.7499999998544808E-2</v>
      </c>
      <c r="M1650" s="166">
        <f>NETWORKDAYS.INTL(DATE(YEAR(H1650),MONTH(I1650),DAY(H1650)),DATE(YEAR(I1650),MONTH(I1650),DAY(I1650)),1,LISTAFERIADOS!$B$2:$B$194)</f>
        <v>1</v>
      </c>
      <c r="N1650" s="170" t="str">
        <f>CONCATENATE(HOUR(Tabela132[[#This Row],[DATA INICIO]]),":",MINUTE(Tabela132[[#This Row],[DATA INICIO]]))</f>
        <v>14:44</v>
      </c>
    </row>
    <row r="1651" spans="1:14" ht="25.5" customHeight="1" x14ac:dyDescent="0.25">
      <c r="A1651" s="60" t="s">
        <v>278</v>
      </c>
      <c r="B1651" s="61" t="s">
        <v>1029</v>
      </c>
      <c r="C1651" s="62" t="s">
        <v>270</v>
      </c>
      <c r="D1651" s="115" t="s">
        <v>1210</v>
      </c>
      <c r="E1651" s="66" t="str">
        <f>CONCATENATE(Tabela132[[#This Row],[TRAMITE_SETOR]],"_Atualiz")</f>
        <v>SC_Atualiz</v>
      </c>
      <c r="F1651" t="s">
        <v>912</v>
      </c>
      <c r="G1651"/>
      <c r="H1651" s="75">
        <v>42802.651388888888</v>
      </c>
      <c r="I1651" s="75">
        <v>42802.75277777778</v>
      </c>
      <c r="J1651" s="74" t="s">
        <v>1049</v>
      </c>
      <c r="K1651" s="58">
        <f t="shared" si="56"/>
        <v>0.10138888889196096</v>
      </c>
      <c r="L1651" s="59">
        <f t="shared" si="57"/>
        <v>0.10138888889196096</v>
      </c>
      <c r="M1651" s="166">
        <f>NETWORKDAYS.INTL(DATE(YEAR(H1651),MONTH(I1651),DAY(H1651)),DATE(YEAR(I1651),MONTH(I1651),DAY(I1651)),1,LISTAFERIADOS!$B$2:$B$194)</f>
        <v>1</v>
      </c>
      <c r="N1651" s="170" t="str">
        <f>CONCATENATE(HOUR(Tabela132[[#This Row],[DATA INICIO]]),":",MINUTE(Tabela132[[#This Row],[DATA INICIO]]))</f>
        <v>15:38</v>
      </c>
    </row>
    <row r="1652" spans="1:14" ht="25.5" customHeight="1" x14ac:dyDescent="0.25">
      <c r="A1652" s="60" t="s">
        <v>278</v>
      </c>
      <c r="B1652" s="61" t="s">
        <v>1029</v>
      </c>
      <c r="C1652" s="62" t="s">
        <v>270</v>
      </c>
      <c r="D1652" s="115" t="s">
        <v>1209</v>
      </c>
      <c r="E1652" s="66" t="str">
        <f>CONCATENATE(Tabela132[[#This Row],[TRAMITE_SETOR]],"_Atualiz")</f>
        <v>CLC_Atualiz</v>
      </c>
      <c r="F1652" t="s">
        <v>911</v>
      </c>
      <c r="G1652"/>
      <c r="H1652" s="75">
        <v>42802.75277777778</v>
      </c>
      <c r="I1652" s="75">
        <v>42802.792361111111</v>
      </c>
      <c r="J1652" s="74" t="s">
        <v>611</v>
      </c>
      <c r="K1652" s="58">
        <f t="shared" si="56"/>
        <v>3.9583333331393078E-2</v>
      </c>
      <c r="L1652" s="59">
        <f t="shared" si="57"/>
        <v>3.9583333331393078E-2</v>
      </c>
      <c r="M1652" s="166">
        <f>NETWORKDAYS.INTL(DATE(YEAR(H1652),MONTH(I1652),DAY(H1652)),DATE(YEAR(I1652),MONTH(I1652),DAY(I1652)),1,LISTAFERIADOS!$B$2:$B$194)</f>
        <v>1</v>
      </c>
      <c r="N1652" s="170" t="str">
        <f>CONCATENATE(HOUR(Tabela132[[#This Row],[DATA INICIO]]),":",MINUTE(Tabela132[[#This Row],[DATA INICIO]]))</f>
        <v>18:4</v>
      </c>
    </row>
    <row r="1653" spans="1:14" ht="25.5" customHeight="1" x14ac:dyDescent="0.25">
      <c r="A1653" s="60" t="s">
        <v>278</v>
      </c>
      <c r="B1653" s="61" t="s">
        <v>1029</v>
      </c>
      <c r="C1653" s="62" t="s">
        <v>270</v>
      </c>
      <c r="D1653" s="115" t="s">
        <v>1222</v>
      </c>
      <c r="E1653" s="66" t="str">
        <f>CONCATENATE(Tabela132[[#This Row],[TRAMITE_SETOR]],"_Atualiz")</f>
        <v>SECGA_Atualiz</v>
      </c>
      <c r="F1653" t="s">
        <v>853</v>
      </c>
      <c r="G1653"/>
      <c r="H1653" s="75">
        <v>42802.792361111111</v>
      </c>
      <c r="I1653" s="75">
        <v>42803.758333333331</v>
      </c>
      <c r="J1653" s="74" t="s">
        <v>73</v>
      </c>
      <c r="K1653" s="58">
        <f t="shared" si="56"/>
        <v>0.96597222222044365</v>
      </c>
      <c r="L1653" s="59">
        <f t="shared" si="57"/>
        <v>0.96597222222044365</v>
      </c>
      <c r="M1653" s="166">
        <f>NETWORKDAYS.INTL(DATE(YEAR(H1653),MONTH(I1653),DAY(H1653)),DATE(YEAR(I1653),MONTH(I1653),DAY(I1653)),1,LISTAFERIADOS!$B$2:$B$194)</f>
        <v>2</v>
      </c>
      <c r="N1653" s="170" t="str">
        <f>CONCATENATE(HOUR(Tabela132[[#This Row],[DATA INICIO]]),":",MINUTE(Tabela132[[#This Row],[DATA INICIO]]))</f>
        <v>19:1</v>
      </c>
    </row>
    <row r="1654" spans="1:14" ht="25.5" customHeight="1" x14ac:dyDescent="0.25">
      <c r="A1654" s="60" t="s">
        <v>278</v>
      </c>
      <c r="B1654" s="61" t="s">
        <v>1029</v>
      </c>
      <c r="C1654" s="62" t="s">
        <v>270</v>
      </c>
      <c r="D1654" s="115" t="s">
        <v>1209</v>
      </c>
      <c r="E1654" s="66" t="str">
        <f>CONCATENATE(Tabela132[[#This Row],[TRAMITE_SETOR]],"_Atualiz")</f>
        <v>CLC_Atualiz</v>
      </c>
      <c r="F1654" t="s">
        <v>911</v>
      </c>
      <c r="G1654"/>
      <c r="H1654" s="75">
        <v>42803.758333333331</v>
      </c>
      <c r="I1654" s="75">
        <v>42803.801388888889</v>
      </c>
      <c r="J1654" s="74" t="s">
        <v>1050</v>
      </c>
      <c r="K1654" s="58">
        <f t="shared" si="56"/>
        <v>4.3055555557657499E-2</v>
      </c>
      <c r="L1654" s="59">
        <f t="shared" si="57"/>
        <v>4.3055555557657499E-2</v>
      </c>
      <c r="M1654" s="166">
        <f>NETWORKDAYS.INTL(DATE(YEAR(H1654),MONTH(I1654),DAY(H1654)),DATE(YEAR(I1654),MONTH(I1654),DAY(I1654)),1,LISTAFERIADOS!$B$2:$B$194)</f>
        <v>1</v>
      </c>
      <c r="N1654" s="170" t="str">
        <f>CONCATENATE(HOUR(Tabela132[[#This Row],[DATA INICIO]]),":",MINUTE(Tabela132[[#This Row],[DATA INICIO]]))</f>
        <v>18:12</v>
      </c>
    </row>
    <row r="1655" spans="1:14" ht="25.5" customHeight="1" x14ac:dyDescent="0.25">
      <c r="A1655" s="60" t="s">
        <v>278</v>
      </c>
      <c r="B1655" s="61" t="s">
        <v>1029</v>
      </c>
      <c r="C1655" s="62" t="s">
        <v>270</v>
      </c>
      <c r="D1655" s="115" t="s">
        <v>1230</v>
      </c>
      <c r="E1655" s="66" t="str">
        <f>CONCATENATE(Tabela132[[#This Row],[TRAMITE_SETOR]],"_Atualiz")</f>
        <v>SLIC_Atualiz</v>
      </c>
      <c r="F1655" t="s">
        <v>927</v>
      </c>
      <c r="G1655"/>
      <c r="H1655" s="75">
        <v>42803.801388888889</v>
      </c>
      <c r="I1655" s="75">
        <v>42815.775000000001</v>
      </c>
      <c r="J1655" s="74" t="s">
        <v>1051</v>
      </c>
      <c r="K1655" s="58">
        <f t="shared" si="56"/>
        <v>11.973611111112405</v>
      </c>
      <c r="L1655" s="59">
        <f t="shared" si="57"/>
        <v>11.973611111112405</v>
      </c>
      <c r="M1655" s="166">
        <f>NETWORKDAYS.INTL(DATE(YEAR(H1655),MONTH(I1655),DAY(H1655)),DATE(YEAR(I1655),MONTH(I1655),DAY(I1655)),1,LISTAFERIADOS!$B$2:$B$194)</f>
        <v>9</v>
      </c>
      <c r="N1655" s="170" t="str">
        <f>CONCATENATE(HOUR(Tabela132[[#This Row],[DATA INICIO]]),":",MINUTE(Tabela132[[#This Row],[DATA INICIO]]))</f>
        <v>19:14</v>
      </c>
    </row>
    <row r="1656" spans="1:14" ht="25.5" customHeight="1" x14ac:dyDescent="0.25">
      <c r="A1656" s="60" t="s">
        <v>278</v>
      </c>
      <c r="B1656" s="61" t="s">
        <v>1029</v>
      </c>
      <c r="C1656" s="62" t="s">
        <v>270</v>
      </c>
      <c r="D1656" s="115" t="s">
        <v>1211</v>
      </c>
      <c r="E1656" s="66" t="str">
        <f>CONCATENATE(Tabela132[[#This Row],[TRAMITE_SETOR]],"_Atualiz")</f>
        <v>SCON_Atualiz</v>
      </c>
      <c r="F1656" t="s">
        <v>913</v>
      </c>
      <c r="G1656"/>
      <c r="H1656" s="75">
        <v>42815.775000000001</v>
      </c>
      <c r="I1656" s="75">
        <v>42822.636111111111</v>
      </c>
      <c r="J1656" s="74" t="s">
        <v>1052</v>
      </c>
      <c r="K1656" s="58">
        <f t="shared" si="56"/>
        <v>6.8611111111094942</v>
      </c>
      <c r="L1656" s="59">
        <f t="shared" si="57"/>
        <v>6.8611111111094942</v>
      </c>
      <c r="M1656" s="166">
        <f>NETWORKDAYS.INTL(DATE(YEAR(H1656),MONTH(I1656),DAY(H1656)),DATE(YEAR(I1656),MONTH(I1656),DAY(I1656)),1,LISTAFERIADOS!$B$2:$B$194)</f>
        <v>6</v>
      </c>
      <c r="N1656" s="170" t="str">
        <f>CONCATENATE(HOUR(Tabela132[[#This Row],[DATA INICIO]]),":",MINUTE(Tabela132[[#This Row],[DATA INICIO]]))</f>
        <v>18:36</v>
      </c>
    </row>
    <row r="1657" spans="1:14" ht="25.5" customHeight="1" x14ac:dyDescent="0.25">
      <c r="A1657" s="60" t="s">
        <v>278</v>
      </c>
      <c r="B1657" s="61" t="s">
        <v>1029</v>
      </c>
      <c r="C1657" s="62" t="s">
        <v>270</v>
      </c>
      <c r="D1657" s="115" t="s">
        <v>1230</v>
      </c>
      <c r="E1657" s="66" t="str">
        <f>CONCATENATE(Tabela132[[#This Row],[TRAMITE_SETOR]],"_Atualiz")</f>
        <v>SLIC_Atualiz</v>
      </c>
      <c r="F1657" t="s">
        <v>927</v>
      </c>
      <c r="G1657"/>
      <c r="H1657" s="75">
        <v>42822.636111111111</v>
      </c>
      <c r="I1657" s="75">
        <v>42822.772222222222</v>
      </c>
      <c r="J1657" s="74" t="s">
        <v>812</v>
      </c>
      <c r="K1657" s="58">
        <f t="shared" si="56"/>
        <v>0.13611111111094942</v>
      </c>
      <c r="L1657" s="59">
        <f t="shared" si="57"/>
        <v>0.13611111111094942</v>
      </c>
      <c r="M1657" s="166">
        <f>NETWORKDAYS.INTL(DATE(YEAR(H1657),MONTH(I1657),DAY(H1657)),DATE(YEAR(I1657),MONTH(I1657),DAY(I1657)),1,LISTAFERIADOS!$B$2:$B$194)</f>
        <v>1</v>
      </c>
      <c r="N1657" s="170" t="str">
        <f>CONCATENATE(HOUR(Tabela132[[#This Row],[DATA INICIO]]),":",MINUTE(Tabela132[[#This Row],[DATA INICIO]]))</f>
        <v>15:16</v>
      </c>
    </row>
    <row r="1658" spans="1:14" ht="25.5" customHeight="1" x14ac:dyDescent="0.25">
      <c r="A1658" s="49" t="s">
        <v>278</v>
      </c>
      <c r="B1658" s="61" t="s">
        <v>1053</v>
      </c>
      <c r="C1658" s="34" t="s">
        <v>8</v>
      </c>
      <c r="D1658" s="66" t="s">
        <v>1254</v>
      </c>
      <c r="E1658" s="66" t="str">
        <f>CONCATENATE(Tabela132[[#This Row],[TRAMITE_SETOR]],"_Atualiz")</f>
        <v>SMIN_Atualiz</v>
      </c>
      <c r="F1658" t="s">
        <v>892</v>
      </c>
      <c r="G1658" s="91" t="s">
        <v>1105</v>
      </c>
      <c r="H1658" s="75">
        <v>42649.55972222222</v>
      </c>
      <c r="I1658" s="75">
        <v>42650.55972222222</v>
      </c>
      <c r="J1658" s="74" t="s">
        <v>7</v>
      </c>
      <c r="K1658" s="58">
        <f t="shared" si="56"/>
        <v>1</v>
      </c>
      <c r="L1658" s="59">
        <f t="shared" si="57"/>
        <v>1</v>
      </c>
      <c r="M1658" s="166">
        <f>NETWORKDAYS.INTL(DATE(YEAR(H1658),MONTH(I1658),DAY(H1658)),DATE(YEAR(I1658),MONTH(I1658),DAY(I1658)),1,LISTAFERIADOS!$B$2:$B$194)</f>
        <v>2</v>
      </c>
      <c r="N1658" s="170" t="str">
        <f>CONCATENATE(HOUR(Tabela132[[#This Row],[DATA INICIO]]),":",MINUTE(Tabela132[[#This Row],[DATA INICIO]]))</f>
        <v>13:26</v>
      </c>
    </row>
    <row r="1659" spans="1:14" ht="25.5" customHeight="1" x14ac:dyDescent="0.25">
      <c r="A1659" s="49" t="s">
        <v>278</v>
      </c>
      <c r="B1659" s="61" t="s">
        <v>1053</v>
      </c>
      <c r="C1659" s="34" t="s">
        <v>8</v>
      </c>
      <c r="D1659" s="66" t="s">
        <v>1215</v>
      </c>
      <c r="E1659" s="66" t="str">
        <f>CONCATENATE(Tabela132[[#This Row],[TRAMITE_SETOR]],"_Atualiz")</f>
        <v>SAEO_Atualiz</v>
      </c>
      <c r="F1659" t="s">
        <v>917</v>
      </c>
      <c r="G1659"/>
      <c r="H1659" s="75">
        <v>42650.55972222222</v>
      </c>
      <c r="I1659" s="75">
        <v>42650.632638888892</v>
      </c>
      <c r="J1659" s="74" t="s">
        <v>42</v>
      </c>
      <c r="K1659" s="19">
        <f t="shared" si="56"/>
        <v>7.2916666671517305E-2</v>
      </c>
      <c r="L1659" s="38">
        <f t="shared" si="57"/>
        <v>7.2916666671517305E-2</v>
      </c>
      <c r="M1659" s="166">
        <f>NETWORKDAYS.INTL(DATE(YEAR(H1659),MONTH(I1659),DAY(H1659)),DATE(YEAR(I1659),MONTH(I1659),DAY(I1659)),1,LISTAFERIADOS!$B$2:$B$194)</f>
        <v>1</v>
      </c>
      <c r="N1659" s="170" t="str">
        <f>CONCATENATE(HOUR(Tabela132[[#This Row],[DATA INICIO]]),":",MINUTE(Tabela132[[#This Row],[DATA INICIO]]))</f>
        <v>13:26</v>
      </c>
    </row>
    <row r="1660" spans="1:14" ht="25.5" customHeight="1" x14ac:dyDescent="0.25">
      <c r="A1660" s="49" t="s">
        <v>278</v>
      </c>
      <c r="B1660" s="61" t="s">
        <v>1053</v>
      </c>
      <c r="C1660" s="34" t="s">
        <v>8</v>
      </c>
      <c r="D1660" s="66" t="s">
        <v>1233</v>
      </c>
      <c r="E1660" s="66" t="str">
        <f>CONCATENATE(Tabela132[[#This Row],[TRAMITE_SETOR]],"_Atualiz")</f>
        <v>SPCF_Atualiz</v>
      </c>
      <c r="F1660" t="s">
        <v>273</v>
      </c>
      <c r="G1660"/>
      <c r="H1660" s="75">
        <v>42650.632638888892</v>
      </c>
      <c r="I1660" s="75">
        <v>42653.531944444447</v>
      </c>
      <c r="J1660" s="74" t="s">
        <v>1054</v>
      </c>
      <c r="K1660" s="19">
        <f t="shared" si="56"/>
        <v>2.8993055555547471</v>
      </c>
      <c r="L1660" s="38">
        <f t="shared" si="57"/>
        <v>2.8993055555547471</v>
      </c>
      <c r="M1660" s="166">
        <f>NETWORKDAYS.INTL(DATE(YEAR(H1660),MONTH(I1660),DAY(H1660)),DATE(YEAR(I1660),MONTH(I1660),DAY(I1660)),1,LISTAFERIADOS!$B$2:$B$194)</f>
        <v>2</v>
      </c>
      <c r="N1660" s="170" t="str">
        <f>CONCATENATE(HOUR(Tabela132[[#This Row],[DATA INICIO]]),":",MINUTE(Tabela132[[#This Row],[DATA INICIO]]))</f>
        <v>15:11</v>
      </c>
    </row>
    <row r="1661" spans="1:14" ht="25.5" customHeight="1" x14ac:dyDescent="0.25">
      <c r="A1661" s="49" t="s">
        <v>278</v>
      </c>
      <c r="B1661" s="61" t="s">
        <v>1053</v>
      </c>
      <c r="C1661" s="34" t="s">
        <v>8</v>
      </c>
      <c r="D1661" s="66" t="s">
        <v>1224</v>
      </c>
      <c r="E1661" s="66" t="str">
        <f>CONCATENATE(Tabela132[[#This Row],[TRAMITE_SETOR]],"_Atualiz")</f>
        <v>ACFIC_Atualiz</v>
      </c>
      <c r="F1661" t="s">
        <v>922</v>
      </c>
      <c r="G1661"/>
      <c r="H1661" s="75">
        <v>42653.531944444447</v>
      </c>
      <c r="I1661" s="75">
        <v>42653.634027777778</v>
      </c>
      <c r="J1661" s="74" t="s">
        <v>1055</v>
      </c>
      <c r="K1661" s="19">
        <f t="shared" si="56"/>
        <v>0.10208333333139308</v>
      </c>
      <c r="L1661" s="38">
        <f t="shared" si="57"/>
        <v>0.10208333333139308</v>
      </c>
      <c r="M1661" s="166">
        <f>NETWORKDAYS.INTL(DATE(YEAR(H1661),MONTH(I1661),DAY(H1661)),DATE(YEAR(I1661),MONTH(I1661),DAY(I1661)),1,LISTAFERIADOS!$B$2:$B$194)</f>
        <v>1</v>
      </c>
      <c r="N1661" s="170" t="str">
        <f>CONCATENATE(HOUR(Tabela132[[#This Row],[DATA INICIO]]),":",MINUTE(Tabela132[[#This Row],[DATA INICIO]]))</f>
        <v>12:46</v>
      </c>
    </row>
    <row r="1662" spans="1:14" ht="25.5" customHeight="1" x14ac:dyDescent="0.25">
      <c r="A1662" s="49" t="s">
        <v>278</v>
      </c>
      <c r="B1662" s="61" t="s">
        <v>1053</v>
      </c>
      <c r="C1662" s="34" t="s">
        <v>8</v>
      </c>
      <c r="D1662" s="66" t="s">
        <v>1237</v>
      </c>
      <c r="E1662" s="66" t="str">
        <f>CONCATENATE(Tabela132[[#This Row],[TRAMITE_SETOR]],"_Atualiz")</f>
        <v>SGMC_Atualiz</v>
      </c>
      <c r="F1662" t="s">
        <v>928</v>
      </c>
      <c r="G1662"/>
      <c r="H1662" s="75">
        <v>42653.634027777778</v>
      </c>
      <c r="I1662" s="75">
        <v>42653.692361111112</v>
      </c>
      <c r="J1662" s="74" t="s">
        <v>1056</v>
      </c>
      <c r="K1662" s="19">
        <f t="shared" si="56"/>
        <v>5.8333333334303461E-2</v>
      </c>
      <c r="L1662" s="38">
        <f t="shared" si="57"/>
        <v>5.8333333334303461E-2</v>
      </c>
      <c r="M1662" s="166">
        <f>NETWORKDAYS.INTL(DATE(YEAR(H1662),MONTH(I1662),DAY(H1662)),DATE(YEAR(I1662),MONTH(I1662),DAY(I1662)),1,LISTAFERIADOS!$B$2:$B$194)</f>
        <v>1</v>
      </c>
      <c r="N1662" s="170" t="str">
        <f>CONCATENATE(HOUR(Tabela132[[#This Row],[DATA INICIO]]),":",MINUTE(Tabela132[[#This Row],[DATA INICIO]]))</f>
        <v>15:13</v>
      </c>
    </row>
    <row r="1663" spans="1:14" ht="25.5" customHeight="1" x14ac:dyDescent="0.25">
      <c r="A1663" s="49" t="s">
        <v>278</v>
      </c>
      <c r="B1663" s="61" t="s">
        <v>1053</v>
      </c>
      <c r="C1663" s="34" t="s">
        <v>8</v>
      </c>
      <c r="D1663" s="66" t="s">
        <v>1239</v>
      </c>
      <c r="E1663" s="66" t="str">
        <f>CONCATENATE(Tabela132[[#This Row],[TRAMITE_SETOR]],"_Atualiz")</f>
        <v>CMP_Atualiz</v>
      </c>
      <c r="F1663" t="s">
        <v>930</v>
      </c>
      <c r="G1663"/>
      <c r="H1663" s="75">
        <v>42653.692361111112</v>
      </c>
      <c r="I1663" s="75">
        <v>42653.804861111108</v>
      </c>
      <c r="J1663" s="74" t="s">
        <v>1057</v>
      </c>
      <c r="K1663" s="19">
        <f t="shared" si="56"/>
        <v>0.11249999999563443</v>
      </c>
      <c r="L1663" s="38">
        <f t="shared" si="57"/>
        <v>0.11249999999563443</v>
      </c>
      <c r="M1663" s="166">
        <f>NETWORKDAYS.INTL(DATE(YEAR(H1663),MONTH(I1663),DAY(H1663)),DATE(YEAR(I1663),MONTH(I1663),DAY(I1663)),1,LISTAFERIADOS!$B$2:$B$194)</f>
        <v>1</v>
      </c>
      <c r="N1663" s="170" t="str">
        <f>CONCATENATE(HOUR(Tabela132[[#This Row],[DATA INICIO]]),":",MINUTE(Tabela132[[#This Row],[DATA INICIO]]))</f>
        <v>16:37</v>
      </c>
    </row>
    <row r="1664" spans="1:14" ht="25.5" customHeight="1" x14ac:dyDescent="0.25">
      <c r="A1664" s="49" t="s">
        <v>278</v>
      </c>
      <c r="B1664" s="61" t="s">
        <v>1053</v>
      </c>
      <c r="C1664" s="34" t="s">
        <v>8</v>
      </c>
      <c r="D1664" s="66" t="s">
        <v>1233</v>
      </c>
      <c r="E1664" s="66" t="str">
        <f>CONCATENATE(Tabela132[[#This Row],[TRAMITE_SETOR]],"_Atualiz")</f>
        <v>SPCF_Atualiz</v>
      </c>
      <c r="F1664" t="s">
        <v>273</v>
      </c>
      <c r="G1664"/>
      <c r="H1664" s="75">
        <v>42653.804861111108</v>
      </c>
      <c r="I1664" s="75">
        <v>42654.634722222225</v>
      </c>
      <c r="J1664" s="74" t="s">
        <v>1058</v>
      </c>
      <c r="K1664" s="19">
        <f t="shared" si="56"/>
        <v>0.82986111111677019</v>
      </c>
      <c r="L1664" s="38">
        <f t="shared" si="57"/>
        <v>0.82986111111677019</v>
      </c>
      <c r="M1664" s="166">
        <f>NETWORKDAYS.INTL(DATE(YEAR(H1664),MONTH(I1664),DAY(H1664)),DATE(YEAR(I1664),MONTH(I1664),DAY(I1664)),1,LISTAFERIADOS!$B$2:$B$194)</f>
        <v>2</v>
      </c>
      <c r="N1664" s="170" t="str">
        <f>CONCATENATE(HOUR(Tabela132[[#This Row],[DATA INICIO]]),":",MINUTE(Tabela132[[#This Row],[DATA INICIO]]))</f>
        <v>19:19</v>
      </c>
    </row>
    <row r="1665" spans="1:14" ht="25.5" customHeight="1" x14ac:dyDescent="0.25">
      <c r="A1665" s="49" t="s">
        <v>278</v>
      </c>
      <c r="B1665" s="61" t="s">
        <v>1053</v>
      </c>
      <c r="C1665" s="34" t="s">
        <v>8</v>
      </c>
      <c r="D1665" s="66" t="s">
        <v>1224</v>
      </c>
      <c r="E1665" s="66" t="str">
        <f>CONCATENATE(Tabela132[[#This Row],[TRAMITE_SETOR]],"_Atualiz")</f>
        <v>ACFIC_Atualiz</v>
      </c>
      <c r="F1665" t="s">
        <v>922</v>
      </c>
      <c r="G1665"/>
      <c r="H1665" s="75">
        <v>42654.634722222225</v>
      </c>
      <c r="I1665" s="75">
        <v>42654.725694444445</v>
      </c>
      <c r="J1665" s="74" t="s">
        <v>1059</v>
      </c>
      <c r="K1665" s="19">
        <f t="shared" si="56"/>
        <v>9.0972222220443655E-2</v>
      </c>
      <c r="L1665" s="38">
        <f t="shared" si="57"/>
        <v>9.0972222220443655E-2</v>
      </c>
      <c r="M1665" s="166">
        <f>NETWORKDAYS.INTL(DATE(YEAR(H1665),MONTH(I1665),DAY(H1665)),DATE(YEAR(I1665),MONTH(I1665),DAY(I1665)),1,LISTAFERIADOS!$B$2:$B$194)</f>
        <v>1</v>
      </c>
      <c r="N1665" s="170" t="str">
        <f>CONCATENATE(HOUR(Tabela132[[#This Row],[DATA INICIO]]),":",MINUTE(Tabela132[[#This Row],[DATA INICIO]]))</f>
        <v>15:14</v>
      </c>
    </row>
    <row r="1666" spans="1:14" ht="25.5" customHeight="1" x14ac:dyDescent="0.25">
      <c r="A1666" s="49" t="s">
        <v>278</v>
      </c>
      <c r="B1666" s="61" t="s">
        <v>1053</v>
      </c>
      <c r="C1666" s="34" t="s">
        <v>8</v>
      </c>
      <c r="D1666" s="66" t="s">
        <v>1234</v>
      </c>
      <c r="E1666" s="66" t="str">
        <f>CONCATENATE(Tabela132[[#This Row],[TRAMITE_SETOR]],"_Atualiz")</f>
        <v>CFIC_Atualiz</v>
      </c>
      <c r="F1666" t="s">
        <v>274</v>
      </c>
      <c r="G1666"/>
      <c r="H1666" s="75">
        <v>42654.725694444445</v>
      </c>
      <c r="I1666" s="75">
        <v>42654.736111111109</v>
      </c>
      <c r="J1666" s="74" t="s">
        <v>1060</v>
      </c>
      <c r="K1666" s="19">
        <f t="shared" si="56"/>
        <v>1.0416666664241347E-2</v>
      </c>
      <c r="L1666" s="38">
        <f t="shared" si="57"/>
        <v>1.0416666664241347E-2</v>
      </c>
      <c r="M1666" s="166">
        <f>NETWORKDAYS.INTL(DATE(YEAR(H1666),MONTH(I1666),DAY(H1666)),DATE(YEAR(I1666),MONTH(I1666),DAY(I1666)),1,LISTAFERIADOS!$B$2:$B$194)</f>
        <v>1</v>
      </c>
      <c r="N1666" s="170" t="str">
        <f>CONCATENATE(HOUR(Tabela132[[#This Row],[DATA INICIO]]),":",MINUTE(Tabela132[[#This Row],[DATA INICIO]]))</f>
        <v>17:25</v>
      </c>
    </row>
    <row r="1667" spans="1:14" ht="25.5" customHeight="1" x14ac:dyDescent="0.25">
      <c r="A1667" s="49" t="s">
        <v>278</v>
      </c>
      <c r="B1667" s="61" t="s">
        <v>1053</v>
      </c>
      <c r="C1667" s="34" t="s">
        <v>8</v>
      </c>
      <c r="D1667" s="66" t="s">
        <v>1272</v>
      </c>
      <c r="E1667" s="66" t="str">
        <f>CONCATENATE(Tabela132[[#This Row],[TRAMITE_SETOR]],"_Atualiz")</f>
        <v>SAEF_Atualiz</v>
      </c>
      <c r="F1667" t="s">
        <v>1095</v>
      </c>
      <c r="G1667"/>
      <c r="H1667" s="75">
        <v>42654.736111111109</v>
      </c>
      <c r="I1667" s="75">
        <v>42654.799305555556</v>
      </c>
      <c r="J1667" s="74" t="s">
        <v>1061</v>
      </c>
      <c r="K1667" s="19">
        <f t="shared" si="56"/>
        <v>6.3194444446708076E-2</v>
      </c>
      <c r="L1667" s="38">
        <f t="shared" si="57"/>
        <v>6.3194444446708076E-2</v>
      </c>
      <c r="M1667" s="166">
        <f>NETWORKDAYS.INTL(DATE(YEAR(H1667),MONTH(I1667),DAY(H1667)),DATE(YEAR(I1667),MONTH(I1667),DAY(I1667)),1,LISTAFERIADOS!$B$2:$B$194)</f>
        <v>1</v>
      </c>
      <c r="N1667" s="170" t="str">
        <f>CONCATENATE(HOUR(Tabela132[[#This Row],[DATA INICIO]]),":",MINUTE(Tabela132[[#This Row],[DATA INICIO]]))</f>
        <v>17:40</v>
      </c>
    </row>
    <row r="1668" spans="1:14" ht="25.5" customHeight="1" x14ac:dyDescent="0.25">
      <c r="A1668" s="49" t="s">
        <v>278</v>
      </c>
      <c r="B1668" s="61" t="s">
        <v>1053</v>
      </c>
      <c r="C1668" s="34" t="s">
        <v>8</v>
      </c>
      <c r="D1668" s="66" t="s">
        <v>1223</v>
      </c>
      <c r="E1668" s="66" t="str">
        <f>CONCATENATE(Tabela132[[#This Row],[TRAMITE_SETOR]],"_Atualiz")</f>
        <v>SACONT_Atualiz</v>
      </c>
      <c r="F1668" t="s">
        <v>921</v>
      </c>
      <c r="G1668"/>
      <c r="H1668" s="75">
        <v>42654.799305555556</v>
      </c>
      <c r="I1668" s="75">
        <v>42656.88958333333</v>
      </c>
      <c r="J1668" s="74" t="s">
        <v>1062</v>
      </c>
      <c r="K1668" s="19">
        <f t="shared" si="56"/>
        <v>2.0902777777737356</v>
      </c>
      <c r="L1668" s="38">
        <f t="shared" si="57"/>
        <v>2.0902777777737356</v>
      </c>
      <c r="M1668" s="166">
        <f>NETWORKDAYS.INTL(DATE(YEAR(H1668),MONTH(I1668),DAY(H1668)),DATE(YEAR(I1668),MONTH(I1668),DAY(I1668)),1,LISTAFERIADOS!$B$2:$B$194)</f>
        <v>2</v>
      </c>
      <c r="N1668" s="170" t="str">
        <f>CONCATENATE(HOUR(Tabela132[[#This Row],[DATA INICIO]]),":",MINUTE(Tabela132[[#This Row],[DATA INICIO]]))</f>
        <v>19:11</v>
      </c>
    </row>
    <row r="1669" spans="1:14" ht="25.5" customHeight="1" x14ac:dyDescent="0.25">
      <c r="A1669" s="49" t="s">
        <v>278</v>
      </c>
      <c r="B1669" s="61" t="s">
        <v>1053</v>
      </c>
      <c r="C1669" s="34" t="s">
        <v>8</v>
      </c>
      <c r="D1669" s="66" t="s">
        <v>1215</v>
      </c>
      <c r="E1669" s="66" t="str">
        <f>CONCATENATE(Tabela132[[#This Row],[TRAMITE_SETOR]],"_Atualiz")</f>
        <v>SAEO_Atualiz</v>
      </c>
      <c r="F1669" t="s">
        <v>917</v>
      </c>
      <c r="G1669"/>
      <c r="H1669" s="75">
        <v>42656.88958333333</v>
      </c>
      <c r="I1669" s="75">
        <v>42657.542361111111</v>
      </c>
      <c r="J1669" s="74" t="s">
        <v>1063</v>
      </c>
      <c r="K1669" s="19">
        <f t="shared" si="56"/>
        <v>0.65277777778101154</v>
      </c>
      <c r="L1669" s="38">
        <f t="shared" si="57"/>
        <v>0.65277777778101154</v>
      </c>
      <c r="M1669" s="166">
        <f>NETWORKDAYS.INTL(DATE(YEAR(H1669),MONTH(I1669),DAY(H1669)),DATE(YEAR(I1669),MONTH(I1669),DAY(I1669)),1,LISTAFERIADOS!$B$2:$B$194)</f>
        <v>2</v>
      </c>
      <c r="N1669" s="170" t="str">
        <f>CONCATENATE(HOUR(Tabela132[[#This Row],[DATA INICIO]]),":",MINUTE(Tabela132[[#This Row],[DATA INICIO]]))</f>
        <v>21:21</v>
      </c>
    </row>
    <row r="1670" spans="1:14" ht="25.5" customHeight="1" x14ac:dyDescent="0.25">
      <c r="A1670" s="49" t="s">
        <v>278</v>
      </c>
      <c r="B1670" s="61" t="s">
        <v>1053</v>
      </c>
      <c r="C1670" s="34" t="s">
        <v>8</v>
      </c>
      <c r="D1670" s="66" t="s">
        <v>1254</v>
      </c>
      <c r="E1670" s="66" t="str">
        <f>CONCATENATE(Tabela132[[#This Row],[TRAMITE_SETOR]],"_Atualiz")</f>
        <v>SMIN_Atualiz</v>
      </c>
      <c r="F1670" t="s">
        <v>892</v>
      </c>
      <c r="G1670" s="91" t="s">
        <v>1105</v>
      </c>
      <c r="H1670" s="75">
        <v>42657.542361111111</v>
      </c>
      <c r="I1670" s="75">
        <v>42710.704861111109</v>
      </c>
      <c r="J1670" s="74" t="s">
        <v>1064</v>
      </c>
      <c r="K1670" s="19">
        <f t="shared" si="56"/>
        <v>53.162499999998545</v>
      </c>
      <c r="L1670" s="38">
        <f t="shared" si="57"/>
        <v>53.162499999998545</v>
      </c>
      <c r="M1670" s="166">
        <f>NETWORKDAYS.INTL(DATE(YEAR(H1670),MONTH(I1670),DAY(H1670)),DATE(YEAR(I1670),MONTH(I1670),DAY(I1670)),1,LISTAFERIADOS!$B$2:$B$194)</f>
        <v>-6</v>
      </c>
      <c r="N1670" s="170" t="str">
        <f>CONCATENATE(HOUR(Tabela132[[#This Row],[DATA INICIO]]),":",MINUTE(Tabela132[[#This Row],[DATA INICIO]]))</f>
        <v>13:1</v>
      </c>
    </row>
    <row r="1671" spans="1:14" ht="25.5" customHeight="1" x14ac:dyDescent="0.25">
      <c r="A1671" s="49" t="s">
        <v>278</v>
      </c>
      <c r="B1671" s="61" t="s">
        <v>1053</v>
      </c>
      <c r="C1671" s="34" t="s">
        <v>8</v>
      </c>
      <c r="D1671" s="66" t="s">
        <v>1215</v>
      </c>
      <c r="E1671" s="66" t="str">
        <f>CONCATENATE(Tabela132[[#This Row],[TRAMITE_SETOR]],"_Atualiz")</f>
        <v>SAEO_Atualiz</v>
      </c>
      <c r="F1671" t="s">
        <v>917</v>
      </c>
      <c r="G1671"/>
      <c r="H1671" s="75">
        <v>42710.704861111109</v>
      </c>
      <c r="I1671" s="75">
        <v>42710.802777777775</v>
      </c>
      <c r="J1671" s="74" t="s">
        <v>42</v>
      </c>
      <c r="K1671" s="19">
        <f t="shared" si="56"/>
        <v>9.7916666665696539E-2</v>
      </c>
      <c r="L1671" s="38">
        <f t="shared" si="57"/>
        <v>9.7916666665696539E-2</v>
      </c>
      <c r="M1671" s="166">
        <f>NETWORKDAYS.INTL(DATE(YEAR(H1671),MONTH(I1671),DAY(H1671)),DATE(YEAR(I1671),MONTH(I1671),DAY(I1671)),1,LISTAFERIADOS!$B$2:$B$194)</f>
        <v>1</v>
      </c>
      <c r="N1671" s="170" t="str">
        <f>CONCATENATE(HOUR(Tabela132[[#This Row],[DATA INICIO]]),":",MINUTE(Tabela132[[#This Row],[DATA INICIO]]))</f>
        <v>16:55</v>
      </c>
    </row>
    <row r="1672" spans="1:14" ht="25.5" customHeight="1" x14ac:dyDescent="0.25">
      <c r="A1672" s="49" t="s">
        <v>278</v>
      </c>
      <c r="B1672" s="61" t="s">
        <v>1053</v>
      </c>
      <c r="C1672" s="34" t="s">
        <v>8</v>
      </c>
      <c r="D1672" s="66" t="s">
        <v>1233</v>
      </c>
      <c r="E1672" s="66" t="str">
        <f>CONCATENATE(Tabela132[[#This Row],[TRAMITE_SETOR]],"_Atualiz")</f>
        <v>SPCF_Atualiz</v>
      </c>
      <c r="F1672" t="s">
        <v>273</v>
      </c>
      <c r="G1672"/>
      <c r="H1672" s="75">
        <v>42710.802777777775</v>
      </c>
      <c r="I1672" s="75">
        <v>42713.668749999997</v>
      </c>
      <c r="J1672" s="74" t="s">
        <v>1065</v>
      </c>
      <c r="K1672" s="19">
        <f t="shared" si="56"/>
        <v>2.8659722222218988</v>
      </c>
      <c r="L1672" s="38">
        <f t="shared" si="57"/>
        <v>2.8659722222218988</v>
      </c>
      <c r="M1672" s="166">
        <f>NETWORKDAYS.INTL(DATE(YEAR(H1672),MONTH(I1672),DAY(H1672)),DATE(YEAR(I1672),MONTH(I1672),DAY(I1672)),1,LISTAFERIADOS!$B$2:$B$194)</f>
        <v>3</v>
      </c>
      <c r="N1672" s="170" t="str">
        <f>CONCATENATE(HOUR(Tabela132[[#This Row],[DATA INICIO]]),":",MINUTE(Tabela132[[#This Row],[DATA INICIO]]))</f>
        <v>19:16</v>
      </c>
    </row>
    <row r="1673" spans="1:14" ht="25.5" customHeight="1" x14ac:dyDescent="0.25">
      <c r="A1673" s="49" t="s">
        <v>278</v>
      </c>
      <c r="B1673" s="61" t="s">
        <v>1053</v>
      </c>
      <c r="C1673" s="34" t="s">
        <v>8</v>
      </c>
      <c r="D1673" s="66" t="s">
        <v>1224</v>
      </c>
      <c r="E1673" s="66" t="str">
        <f>CONCATENATE(Tabela132[[#This Row],[TRAMITE_SETOR]],"_Atualiz")</f>
        <v>ACFIC_Atualiz</v>
      </c>
      <c r="F1673" t="s">
        <v>922</v>
      </c>
      <c r="G1673"/>
      <c r="H1673" s="75">
        <v>42713.668749999997</v>
      </c>
      <c r="I1673" s="75">
        <v>42716.706250000003</v>
      </c>
      <c r="J1673" s="74" t="s">
        <v>1059</v>
      </c>
      <c r="K1673" s="19">
        <f t="shared" si="56"/>
        <v>3.0375000000058208</v>
      </c>
      <c r="L1673" s="38">
        <f t="shared" si="57"/>
        <v>3.0375000000058208</v>
      </c>
      <c r="M1673" s="166">
        <f>NETWORKDAYS.INTL(DATE(YEAR(H1673),MONTH(I1673),DAY(H1673)),DATE(YEAR(I1673),MONTH(I1673),DAY(I1673)),1,LISTAFERIADOS!$B$2:$B$194)</f>
        <v>2</v>
      </c>
      <c r="N1673" s="170" t="str">
        <f>CONCATENATE(HOUR(Tabela132[[#This Row],[DATA INICIO]]),":",MINUTE(Tabela132[[#This Row],[DATA INICIO]]))</f>
        <v>16:3</v>
      </c>
    </row>
    <row r="1674" spans="1:14" ht="25.5" customHeight="1" x14ac:dyDescent="0.25">
      <c r="A1674" s="49" t="s">
        <v>278</v>
      </c>
      <c r="B1674" s="61" t="s">
        <v>1053</v>
      </c>
      <c r="C1674" s="34" t="s">
        <v>8</v>
      </c>
      <c r="D1674" s="66" t="s">
        <v>1234</v>
      </c>
      <c r="E1674" s="66" t="str">
        <f>CONCATENATE(Tabela132[[#This Row],[TRAMITE_SETOR]],"_Atualiz")</f>
        <v>CFIC_Atualiz</v>
      </c>
      <c r="F1674" t="s">
        <v>274</v>
      </c>
      <c r="G1674"/>
      <c r="H1674" s="75">
        <v>42716.706250000003</v>
      </c>
      <c r="I1674" s="75">
        <v>42717.473611111112</v>
      </c>
      <c r="J1674" s="74" t="s">
        <v>1066</v>
      </c>
      <c r="K1674" s="19">
        <f t="shared" si="56"/>
        <v>0.76736111110949423</v>
      </c>
      <c r="L1674" s="38">
        <f t="shared" si="57"/>
        <v>0.76736111110949423</v>
      </c>
      <c r="M1674" s="166">
        <f>NETWORKDAYS.INTL(DATE(YEAR(H1674),MONTH(I1674),DAY(H1674)),DATE(YEAR(I1674),MONTH(I1674),DAY(I1674)),1,LISTAFERIADOS!$B$2:$B$194)</f>
        <v>2</v>
      </c>
      <c r="N1674" s="170" t="str">
        <f>CONCATENATE(HOUR(Tabela132[[#This Row],[DATA INICIO]]),":",MINUTE(Tabela132[[#This Row],[DATA INICIO]]))</f>
        <v>16:57</v>
      </c>
    </row>
    <row r="1675" spans="1:14" ht="25.5" customHeight="1" x14ac:dyDescent="0.25">
      <c r="A1675" s="49" t="s">
        <v>278</v>
      </c>
      <c r="B1675" s="61" t="s">
        <v>1053</v>
      </c>
      <c r="C1675" s="34" t="s">
        <v>8</v>
      </c>
      <c r="D1675" s="66" t="s">
        <v>1272</v>
      </c>
      <c r="E1675" s="66" t="str">
        <f>CONCATENATE(Tabela132[[#This Row],[TRAMITE_SETOR]],"_Atualiz")</f>
        <v>SAEF_Atualiz</v>
      </c>
      <c r="F1675" t="s">
        <v>1095</v>
      </c>
      <c r="G1675"/>
      <c r="H1675" s="75">
        <v>42717.473611111112</v>
      </c>
      <c r="I1675" s="75">
        <v>42717.56527777778</v>
      </c>
      <c r="J1675" s="74" t="s">
        <v>1061</v>
      </c>
      <c r="K1675" s="19">
        <f t="shared" si="56"/>
        <v>9.1666666667151731E-2</v>
      </c>
      <c r="L1675" s="38">
        <f t="shared" si="57"/>
        <v>9.1666666667151731E-2</v>
      </c>
      <c r="M1675" s="166">
        <f>NETWORKDAYS.INTL(DATE(YEAR(H1675),MONTH(I1675),DAY(H1675)),DATE(YEAR(I1675),MONTH(I1675),DAY(I1675)),1,LISTAFERIADOS!$B$2:$B$194)</f>
        <v>1</v>
      </c>
      <c r="N1675" s="170" t="str">
        <f>CONCATENATE(HOUR(Tabela132[[#This Row],[DATA INICIO]]),":",MINUTE(Tabela132[[#This Row],[DATA INICIO]]))</f>
        <v>11:22</v>
      </c>
    </row>
    <row r="1676" spans="1:14" ht="25.5" customHeight="1" x14ac:dyDescent="0.25">
      <c r="A1676" s="49" t="s">
        <v>278</v>
      </c>
      <c r="B1676" s="61" t="s">
        <v>1053</v>
      </c>
      <c r="C1676" s="34" t="s">
        <v>8</v>
      </c>
      <c r="D1676" s="66" t="s">
        <v>1254</v>
      </c>
      <c r="E1676" s="66" t="str">
        <f>CONCATENATE(Tabela132[[#This Row],[TRAMITE_SETOR]],"_Atualiz")</f>
        <v>SMIN_Atualiz</v>
      </c>
      <c r="F1676" t="s">
        <v>892</v>
      </c>
      <c r="G1676" s="91" t="s">
        <v>1105</v>
      </c>
      <c r="H1676" s="75">
        <v>42717.56527777778</v>
      </c>
      <c r="I1676" s="75">
        <v>42719.495138888888</v>
      </c>
      <c r="J1676" s="74" t="s">
        <v>1067</v>
      </c>
      <c r="K1676" s="19">
        <f t="shared" si="56"/>
        <v>1.929861111108039</v>
      </c>
      <c r="L1676" s="38">
        <f t="shared" si="57"/>
        <v>1.929861111108039</v>
      </c>
      <c r="M1676" s="166">
        <f>NETWORKDAYS.INTL(DATE(YEAR(H1676),MONTH(I1676),DAY(H1676)),DATE(YEAR(I1676),MONTH(I1676),DAY(I1676)),1,LISTAFERIADOS!$B$2:$B$194)</f>
        <v>3</v>
      </c>
      <c r="N1676" s="170" t="str">
        <f>CONCATENATE(HOUR(Tabela132[[#This Row],[DATA INICIO]]),":",MINUTE(Tabela132[[#This Row],[DATA INICIO]]))</f>
        <v>13:34</v>
      </c>
    </row>
    <row r="1677" spans="1:14" ht="25.5" customHeight="1" x14ac:dyDescent="0.25">
      <c r="A1677" s="49" t="s">
        <v>278</v>
      </c>
      <c r="B1677" s="61" t="s">
        <v>1053</v>
      </c>
      <c r="C1677" s="34" t="s">
        <v>8</v>
      </c>
      <c r="D1677" s="66" t="s">
        <v>1215</v>
      </c>
      <c r="E1677" s="66" t="str">
        <f>CONCATENATE(Tabela132[[#This Row],[TRAMITE_SETOR]],"_Atualiz")</f>
        <v>SAEO_Atualiz</v>
      </c>
      <c r="F1677" t="s">
        <v>917</v>
      </c>
      <c r="G1677"/>
      <c r="H1677" s="75">
        <v>42719.495138888888</v>
      </c>
      <c r="I1677" s="75">
        <v>42719.65347222222</v>
      </c>
      <c r="J1677" s="74" t="s">
        <v>42</v>
      </c>
      <c r="K1677" s="19">
        <f t="shared" si="56"/>
        <v>0.15833333333284827</v>
      </c>
      <c r="L1677" s="38">
        <f t="shared" si="57"/>
        <v>0.15833333333284827</v>
      </c>
      <c r="M1677" s="166">
        <f>NETWORKDAYS.INTL(DATE(YEAR(H1677),MONTH(I1677),DAY(H1677)),DATE(YEAR(I1677),MONTH(I1677),DAY(I1677)),1,LISTAFERIADOS!$B$2:$B$194)</f>
        <v>1</v>
      </c>
      <c r="N1677" s="170" t="str">
        <f>CONCATENATE(HOUR(Tabela132[[#This Row],[DATA INICIO]]),":",MINUTE(Tabela132[[#This Row],[DATA INICIO]]))</f>
        <v>11:53</v>
      </c>
    </row>
    <row r="1678" spans="1:14" ht="25.5" customHeight="1" x14ac:dyDescent="0.25">
      <c r="A1678" s="49" t="s">
        <v>278</v>
      </c>
      <c r="B1678" s="61" t="s">
        <v>1053</v>
      </c>
      <c r="C1678" s="34" t="s">
        <v>8</v>
      </c>
      <c r="D1678" s="66" t="s">
        <v>1233</v>
      </c>
      <c r="E1678" s="66" t="str">
        <f>CONCATENATE(Tabela132[[#This Row],[TRAMITE_SETOR]],"_Atualiz")</f>
        <v>SPCF_Atualiz</v>
      </c>
      <c r="F1678" t="s">
        <v>273</v>
      </c>
      <c r="G1678"/>
      <c r="H1678" s="75">
        <v>42719.65347222222</v>
      </c>
      <c r="I1678" s="75">
        <v>42723.761805555558</v>
      </c>
      <c r="J1678" s="74" t="s">
        <v>1065</v>
      </c>
      <c r="K1678" s="19">
        <f t="shared" si="56"/>
        <v>4.1083333333372138</v>
      </c>
      <c r="L1678" s="38">
        <f t="shared" si="57"/>
        <v>4.1083333333372138</v>
      </c>
      <c r="M1678" s="166">
        <f>NETWORKDAYS.INTL(DATE(YEAR(H1678),MONTH(I1678),DAY(H1678)),DATE(YEAR(I1678),MONTH(I1678),DAY(I1678)),1,LISTAFERIADOS!$B$2:$B$194)</f>
        <v>3</v>
      </c>
      <c r="N1678" s="170" t="str">
        <f>CONCATENATE(HOUR(Tabela132[[#This Row],[DATA INICIO]]),":",MINUTE(Tabela132[[#This Row],[DATA INICIO]]))</f>
        <v>15:41</v>
      </c>
    </row>
    <row r="1679" spans="1:14" ht="25.5" customHeight="1" x14ac:dyDescent="0.25">
      <c r="A1679" s="49" t="s">
        <v>278</v>
      </c>
      <c r="B1679" s="61" t="s">
        <v>1053</v>
      </c>
      <c r="C1679" s="34" t="s">
        <v>8</v>
      </c>
      <c r="D1679" s="66" t="s">
        <v>1224</v>
      </c>
      <c r="E1679" s="66" t="str">
        <f>CONCATENATE(Tabela132[[#This Row],[TRAMITE_SETOR]],"_Atualiz")</f>
        <v>ACFIC_Atualiz</v>
      </c>
      <c r="F1679" t="s">
        <v>922</v>
      </c>
      <c r="G1679"/>
      <c r="H1679" s="75">
        <v>42723.761805555558</v>
      </c>
      <c r="I1679" s="75">
        <v>42724.579861111109</v>
      </c>
      <c r="J1679" s="74" t="s">
        <v>1068</v>
      </c>
      <c r="K1679" s="19">
        <f t="shared" ref="K1679:K1682" si="58">IF(OR(H1679="-",I1679="-"),0,I1679-H1679)</f>
        <v>0.81805555555183673</v>
      </c>
      <c r="L1679" s="38">
        <f t="shared" ref="L1679:L1682" si="59">K1679</f>
        <v>0.81805555555183673</v>
      </c>
      <c r="M1679" s="166">
        <f>NETWORKDAYS.INTL(DATE(YEAR(H1679),MONTH(I1679),DAY(H1679)),DATE(YEAR(I1679),MONTH(I1679),DAY(I1679)),1,LISTAFERIADOS!$B$2:$B$194)</f>
        <v>1</v>
      </c>
      <c r="N1679" s="170" t="str">
        <f>CONCATENATE(HOUR(Tabela132[[#This Row],[DATA INICIO]]),":",MINUTE(Tabela132[[#This Row],[DATA INICIO]]))</f>
        <v>18:17</v>
      </c>
    </row>
    <row r="1680" spans="1:14" ht="25.5" customHeight="1" x14ac:dyDescent="0.25">
      <c r="A1680" s="49" t="s">
        <v>278</v>
      </c>
      <c r="B1680" s="61" t="s">
        <v>1053</v>
      </c>
      <c r="C1680" s="34" t="s">
        <v>8</v>
      </c>
      <c r="D1680" s="66" t="s">
        <v>1234</v>
      </c>
      <c r="E1680" s="66" t="str">
        <f>CONCATENATE(Tabela132[[#This Row],[TRAMITE_SETOR]],"_Atualiz")</f>
        <v>CFIC_Atualiz</v>
      </c>
      <c r="F1680" t="s">
        <v>274</v>
      </c>
      <c r="G1680"/>
      <c r="H1680" s="75">
        <v>42724.579861111109</v>
      </c>
      <c r="I1680" s="75">
        <v>42724.709027777775</v>
      </c>
      <c r="J1680" s="74" t="s">
        <v>1069</v>
      </c>
      <c r="K1680" s="19">
        <f t="shared" si="58"/>
        <v>0.12916666666569654</v>
      </c>
      <c r="L1680" s="38">
        <f t="shared" si="59"/>
        <v>0.12916666666569654</v>
      </c>
      <c r="M1680" s="166">
        <f>NETWORKDAYS.INTL(DATE(YEAR(H1680),MONTH(I1680),DAY(H1680)),DATE(YEAR(I1680),MONTH(I1680),DAY(I1680)),1,LISTAFERIADOS!$B$2:$B$194)</f>
        <v>0</v>
      </c>
      <c r="N1680" s="170" t="str">
        <f>CONCATENATE(HOUR(Tabela132[[#This Row],[DATA INICIO]]),":",MINUTE(Tabela132[[#This Row],[DATA INICIO]]))</f>
        <v>13:55</v>
      </c>
    </row>
    <row r="1681" spans="1:14" ht="25.5" customHeight="1" x14ac:dyDescent="0.25">
      <c r="A1681" s="49" t="s">
        <v>278</v>
      </c>
      <c r="B1681" s="61" t="s">
        <v>1053</v>
      </c>
      <c r="C1681" s="34" t="s">
        <v>8</v>
      </c>
      <c r="D1681" s="66" t="s">
        <v>1272</v>
      </c>
      <c r="E1681" s="66" t="str">
        <f>CONCATENATE(Tabela132[[#This Row],[TRAMITE_SETOR]],"_Atualiz")</f>
        <v>SAEF_Atualiz</v>
      </c>
      <c r="F1681" t="s">
        <v>1095</v>
      </c>
      <c r="G1681"/>
      <c r="H1681" s="75">
        <v>42724.709027777775</v>
      </c>
      <c r="I1681" s="75">
        <v>42725.626388888886</v>
      </c>
      <c r="J1681" s="74" t="s">
        <v>1070</v>
      </c>
      <c r="K1681" s="19">
        <f t="shared" si="58"/>
        <v>0.91736111111094942</v>
      </c>
      <c r="L1681" s="38">
        <f t="shared" si="59"/>
        <v>0.91736111111094942</v>
      </c>
      <c r="M1681" s="166">
        <f>NETWORKDAYS.INTL(DATE(YEAR(H1681),MONTH(I1681),DAY(H1681)),DATE(YEAR(I1681),MONTH(I1681),DAY(I1681)),1,LISTAFERIADOS!$B$2:$B$194)</f>
        <v>0</v>
      </c>
      <c r="N1681" s="170" t="str">
        <f>CONCATENATE(HOUR(Tabela132[[#This Row],[DATA INICIO]]),":",MINUTE(Tabela132[[#This Row],[DATA INICIO]]))</f>
        <v>17:1</v>
      </c>
    </row>
    <row r="1682" spans="1:14" ht="25.5" customHeight="1" x14ac:dyDescent="0.25">
      <c r="A1682" s="49" t="s">
        <v>278</v>
      </c>
      <c r="B1682" s="61" t="s">
        <v>1053</v>
      </c>
      <c r="C1682" s="34" t="s">
        <v>8</v>
      </c>
      <c r="D1682" s="66" t="s">
        <v>1254</v>
      </c>
      <c r="E1682" s="66" t="str">
        <f>CONCATENATE(Tabela132[[#This Row],[TRAMITE_SETOR]],"_Atualiz")</f>
        <v>SMIN_Atualiz</v>
      </c>
      <c r="F1682" t="s">
        <v>892</v>
      </c>
      <c r="G1682" s="91" t="s">
        <v>1105</v>
      </c>
      <c r="H1682" s="75">
        <v>42725.626388888886</v>
      </c>
      <c r="I1682" s="75">
        <v>42822.626388888886</v>
      </c>
      <c r="J1682" s="74" t="s">
        <v>1071</v>
      </c>
      <c r="K1682" s="19">
        <f t="shared" si="58"/>
        <v>97</v>
      </c>
      <c r="L1682" s="38">
        <f t="shared" si="59"/>
        <v>97</v>
      </c>
      <c r="M1682" s="166">
        <f>NETWORKDAYS.INTL(DATE(YEAR(H1682),MONTH(I1682),DAY(H1682)),DATE(YEAR(I1682),MONTH(I1682),DAY(I1682)),1,LISTAFERIADOS!$B$2:$B$194)</f>
        <v>237</v>
      </c>
      <c r="N1682" s="170" t="str">
        <f>CONCATENATE(HOUR(Tabela132[[#This Row],[DATA INICIO]]),":",MINUTE(Tabela132[[#This Row],[DATA INICIO]]))</f>
        <v>15:2</v>
      </c>
    </row>
    <row r="1683" spans="1:14" ht="25.5" customHeight="1" x14ac:dyDescent="0.25">
      <c r="A1683" s="49" t="s">
        <v>278</v>
      </c>
      <c r="B1683" s="52" t="s">
        <v>1072</v>
      </c>
      <c r="C1683" s="34" t="s">
        <v>8</v>
      </c>
      <c r="D1683" s="66" t="s">
        <v>1252</v>
      </c>
      <c r="E1683" s="66" t="str">
        <f>CONCATENATE(Tabela132[[#This Row],[TRAMITE_SETOR]],"_Atualiz")</f>
        <v>SOP_Atualiz</v>
      </c>
      <c r="F1683" t="s">
        <v>893</v>
      </c>
      <c r="G1683" s="91" t="s">
        <v>1105</v>
      </c>
      <c r="H1683" s="75">
        <v>42634.80972222222</v>
      </c>
      <c r="I1683" s="75">
        <v>42635.80972222222</v>
      </c>
      <c r="J1683" s="74" t="s">
        <v>7</v>
      </c>
      <c r="K1683" s="19">
        <f>IF(OR(H1683="-",I1683="-"),0,I1683-H1683)</f>
        <v>1</v>
      </c>
      <c r="L1683" s="76">
        <f>K1683</f>
        <v>1</v>
      </c>
      <c r="M1683" s="166">
        <f>NETWORKDAYS.INTL(DATE(YEAR(H1683),MONTH(I1683),DAY(H1683)),DATE(YEAR(I1683),MONTH(I1683),DAY(I1683)),1,LISTAFERIADOS!$B$2:$B$194)</f>
        <v>2</v>
      </c>
      <c r="N1683" s="170" t="str">
        <f>CONCATENATE(HOUR(Tabela132[[#This Row],[DATA INICIO]]),":",MINUTE(Tabela132[[#This Row],[DATA INICIO]]))</f>
        <v>19:26</v>
      </c>
    </row>
    <row r="1684" spans="1:14" ht="25.5" customHeight="1" x14ac:dyDescent="0.25">
      <c r="A1684" s="49" t="s">
        <v>278</v>
      </c>
      <c r="B1684" s="52" t="s">
        <v>1072</v>
      </c>
      <c r="C1684" s="34" t="s">
        <v>8</v>
      </c>
      <c r="D1684" s="66" t="s">
        <v>1226</v>
      </c>
      <c r="E1684" s="66" t="str">
        <f>CONCATENATE(Tabela132[[#This Row],[TRAMITE_SETOR]],"_Atualiz")</f>
        <v>CIP_Atualiz</v>
      </c>
      <c r="F1684" s="35" t="s">
        <v>884</v>
      </c>
      <c r="G1684" s="91" t="s">
        <v>1105</v>
      </c>
      <c r="H1684" s="75">
        <v>42635.80972222222</v>
      </c>
      <c r="I1684" s="75">
        <v>42639.818055555559</v>
      </c>
      <c r="J1684" s="74" t="s">
        <v>1073</v>
      </c>
      <c r="K1684" s="19">
        <f t="shared" ref="K1684:K1700" si="60">IF(OR(H1684="-",I1684="-"),0,I1684-H1684)</f>
        <v>4.008333333338669</v>
      </c>
      <c r="L1684" s="38">
        <f t="shared" ref="L1684:L1700" si="61">K1684</f>
        <v>4.008333333338669</v>
      </c>
      <c r="M1684" s="166">
        <f>NETWORKDAYS.INTL(DATE(YEAR(H1684),MONTH(I1684),DAY(H1684)),DATE(YEAR(I1684),MONTH(I1684),DAY(I1684)),1,LISTAFERIADOS!$B$2:$B$194)</f>
        <v>3</v>
      </c>
      <c r="N1684" s="170" t="str">
        <f>CONCATENATE(HOUR(Tabela132[[#This Row],[DATA INICIO]]),":",MINUTE(Tabela132[[#This Row],[DATA INICIO]]))</f>
        <v>19:26</v>
      </c>
    </row>
    <row r="1685" spans="1:14" ht="25.5" customHeight="1" x14ac:dyDescent="0.25">
      <c r="A1685" s="49" t="s">
        <v>278</v>
      </c>
      <c r="B1685" s="52" t="s">
        <v>1072</v>
      </c>
      <c r="C1685" s="34" t="s">
        <v>8</v>
      </c>
      <c r="D1685" s="66" t="s">
        <v>1220</v>
      </c>
      <c r="E1685" s="66" t="str">
        <f>CONCATENATE(Tabela132[[#This Row],[TRAMITE_SETOR]],"_Atualiz")</f>
        <v>SECGS_Atualiz</v>
      </c>
      <c r="F1685" t="s">
        <v>885</v>
      </c>
      <c r="G1685" s="91" t="s">
        <v>1105</v>
      </c>
      <c r="H1685" s="75">
        <v>42639.818055555559</v>
      </c>
      <c r="I1685" s="75">
        <v>42646.797222222223</v>
      </c>
      <c r="J1685" s="74" t="s">
        <v>408</v>
      </c>
      <c r="K1685" s="19">
        <f t="shared" si="60"/>
        <v>6.9791666666642413</v>
      </c>
      <c r="L1685" s="38">
        <f t="shared" si="61"/>
        <v>6.9791666666642413</v>
      </c>
      <c r="M1685" s="166">
        <f>NETWORKDAYS.INTL(DATE(YEAR(H1685),MONTH(I1685),DAY(H1685)),DATE(YEAR(I1685),MONTH(I1685),DAY(I1685)),1,LISTAFERIADOS!$B$2:$B$194)</f>
        <v>-17</v>
      </c>
      <c r="N1685" s="170" t="str">
        <f>CONCATENATE(HOUR(Tabela132[[#This Row],[DATA INICIO]]),":",MINUTE(Tabela132[[#This Row],[DATA INICIO]]))</f>
        <v>19:38</v>
      </c>
    </row>
    <row r="1686" spans="1:14" ht="25.5" customHeight="1" x14ac:dyDescent="0.25">
      <c r="A1686" s="49" t="s">
        <v>278</v>
      </c>
      <c r="B1686" s="52" t="s">
        <v>1072</v>
      </c>
      <c r="C1686" s="34" t="s">
        <v>8</v>
      </c>
      <c r="D1686" s="66" t="s">
        <v>1226</v>
      </c>
      <c r="E1686" s="66" t="str">
        <f>CONCATENATE(Tabela132[[#This Row],[TRAMITE_SETOR]],"_Atualiz")</f>
        <v>CIP_Atualiz</v>
      </c>
      <c r="F1686" s="35" t="s">
        <v>884</v>
      </c>
      <c r="G1686" s="91" t="s">
        <v>1105</v>
      </c>
      <c r="H1686" s="75">
        <v>42646.797222222223</v>
      </c>
      <c r="I1686" s="75">
        <v>42654.36041666667</v>
      </c>
      <c r="J1686" s="74" t="s">
        <v>1074</v>
      </c>
      <c r="K1686" s="19">
        <f t="shared" si="60"/>
        <v>7.5631944444467081</v>
      </c>
      <c r="L1686" s="38">
        <f t="shared" si="61"/>
        <v>7.5631944444467081</v>
      </c>
      <c r="M1686" s="166">
        <f>NETWORKDAYS.INTL(DATE(YEAR(H1686),MONTH(I1686),DAY(H1686)),DATE(YEAR(I1686),MONTH(I1686),DAY(I1686)),1,LISTAFERIADOS!$B$2:$B$194)</f>
        <v>7</v>
      </c>
      <c r="N1686" s="170" t="str">
        <f>CONCATENATE(HOUR(Tabela132[[#This Row],[DATA INICIO]]),":",MINUTE(Tabela132[[#This Row],[DATA INICIO]]))</f>
        <v>19:8</v>
      </c>
    </row>
    <row r="1687" spans="1:14" ht="25.5" customHeight="1" x14ac:dyDescent="0.25">
      <c r="A1687" s="49" t="s">
        <v>278</v>
      </c>
      <c r="B1687" s="52" t="s">
        <v>1072</v>
      </c>
      <c r="C1687" s="34" t="s">
        <v>8</v>
      </c>
      <c r="D1687" s="66" t="s">
        <v>1206</v>
      </c>
      <c r="E1687" s="66" t="str">
        <f>CONCATENATE(Tabela132[[#This Row],[TRAMITE_SETOR]],"_Atualiz")</f>
        <v>SPO_Atualiz</v>
      </c>
      <c r="F1687" t="s">
        <v>908</v>
      </c>
      <c r="G1687"/>
      <c r="H1687" s="75">
        <v>42654.36041666667</v>
      </c>
      <c r="I1687" s="75">
        <v>42654.665972222225</v>
      </c>
      <c r="J1687" s="74" t="s">
        <v>1075</v>
      </c>
      <c r="K1687" s="19">
        <f t="shared" si="60"/>
        <v>0.30555555555474712</v>
      </c>
      <c r="L1687" s="38">
        <f t="shared" si="61"/>
        <v>0.30555555555474712</v>
      </c>
      <c r="M1687" s="166">
        <f>NETWORKDAYS.INTL(DATE(YEAR(H1687),MONTH(I1687),DAY(H1687)),DATE(YEAR(I1687),MONTH(I1687),DAY(I1687)),1,LISTAFERIADOS!$B$2:$B$194)</f>
        <v>1</v>
      </c>
      <c r="N1687" s="170" t="str">
        <f>CONCATENATE(HOUR(Tabela132[[#This Row],[DATA INICIO]]),":",MINUTE(Tabela132[[#This Row],[DATA INICIO]]))</f>
        <v>8:39</v>
      </c>
    </row>
    <row r="1688" spans="1:14" ht="25.5" customHeight="1" x14ac:dyDescent="0.25">
      <c r="A1688" s="49" t="s">
        <v>278</v>
      </c>
      <c r="B1688" s="52" t="s">
        <v>1072</v>
      </c>
      <c r="C1688" s="34" t="s">
        <v>8</v>
      </c>
      <c r="D1688" s="66" t="s">
        <v>1207</v>
      </c>
      <c r="E1688" s="66" t="str">
        <f>CONCATENATE(Tabela132[[#This Row],[TRAMITE_SETOR]],"_Atualiz")</f>
        <v>CO_Atualiz</v>
      </c>
      <c r="F1688" t="s">
        <v>909</v>
      </c>
      <c r="G1688"/>
      <c r="H1688" s="75">
        <v>42654.665972222225</v>
      </c>
      <c r="I1688" s="75">
        <v>42654.729166666664</v>
      </c>
      <c r="J1688" s="74" t="s">
        <v>68</v>
      </c>
      <c r="K1688" s="19">
        <f t="shared" si="60"/>
        <v>6.3194444439432118E-2</v>
      </c>
      <c r="L1688" s="38">
        <f t="shared" si="61"/>
        <v>6.3194444439432118E-2</v>
      </c>
      <c r="M1688" s="166">
        <f>NETWORKDAYS.INTL(DATE(YEAR(H1688),MONTH(I1688),DAY(H1688)),DATE(YEAR(I1688),MONTH(I1688),DAY(I1688)),1,LISTAFERIADOS!$B$2:$B$194)</f>
        <v>1</v>
      </c>
      <c r="N1688" s="170" t="str">
        <f>CONCATENATE(HOUR(Tabela132[[#This Row],[DATA INICIO]]),":",MINUTE(Tabela132[[#This Row],[DATA INICIO]]))</f>
        <v>15:59</v>
      </c>
    </row>
    <row r="1689" spans="1:14" ht="25.5" customHeight="1" x14ac:dyDescent="0.25">
      <c r="A1689" s="49" t="s">
        <v>278</v>
      </c>
      <c r="B1689" s="52" t="s">
        <v>1072</v>
      </c>
      <c r="C1689" s="34" t="s">
        <v>8</v>
      </c>
      <c r="D1689" s="66" t="s">
        <v>1208</v>
      </c>
      <c r="E1689" s="66" t="str">
        <f>CONCATENATE(Tabela132[[#This Row],[TRAMITE_SETOR]],"_Atualiz")</f>
        <v>SECOFC_Atualiz</v>
      </c>
      <c r="F1689" t="s">
        <v>910</v>
      </c>
      <c r="G1689"/>
      <c r="H1689" s="75">
        <v>42654.729166666664</v>
      </c>
      <c r="I1689" s="75">
        <v>42654.760416666664</v>
      </c>
      <c r="J1689" s="74" t="s">
        <v>20</v>
      </c>
      <c r="K1689" s="19">
        <f t="shared" si="60"/>
        <v>3.125E-2</v>
      </c>
      <c r="L1689" s="38">
        <f t="shared" si="61"/>
        <v>3.125E-2</v>
      </c>
      <c r="M1689" s="166">
        <f>NETWORKDAYS.INTL(DATE(YEAR(H1689),MONTH(I1689),DAY(H1689)),DATE(YEAR(I1689),MONTH(I1689),DAY(I1689)),1,LISTAFERIADOS!$B$2:$B$194)</f>
        <v>1</v>
      </c>
      <c r="N1689" s="170" t="str">
        <f>CONCATENATE(HOUR(Tabela132[[#This Row],[DATA INICIO]]),":",MINUTE(Tabela132[[#This Row],[DATA INICIO]]))</f>
        <v>17:30</v>
      </c>
    </row>
    <row r="1690" spans="1:14" ht="25.5" customHeight="1" x14ac:dyDescent="0.25">
      <c r="A1690" s="49" t="s">
        <v>278</v>
      </c>
      <c r="B1690" s="52" t="s">
        <v>1072</v>
      </c>
      <c r="C1690" s="34" t="s">
        <v>8</v>
      </c>
      <c r="D1690" s="66" t="s">
        <v>1209</v>
      </c>
      <c r="E1690" s="66" t="str">
        <f>CONCATENATE(Tabela132[[#This Row],[TRAMITE_SETOR]],"_Atualiz")</f>
        <v>CLC_Atualiz</v>
      </c>
      <c r="F1690" t="s">
        <v>911</v>
      </c>
      <c r="G1690"/>
      <c r="H1690" s="75">
        <v>42654.760416666664</v>
      </c>
      <c r="I1690" s="75">
        <v>42656.816666666666</v>
      </c>
      <c r="J1690" s="74" t="s">
        <v>21</v>
      </c>
      <c r="K1690" s="19">
        <f t="shared" si="60"/>
        <v>2.0562500000014552</v>
      </c>
      <c r="L1690" s="38">
        <f t="shared" si="61"/>
        <v>2.0562500000014552</v>
      </c>
      <c r="M1690" s="166">
        <f>NETWORKDAYS.INTL(DATE(YEAR(H1690),MONTH(I1690),DAY(H1690)),DATE(YEAR(I1690),MONTH(I1690),DAY(I1690)),1,LISTAFERIADOS!$B$2:$B$194)</f>
        <v>2</v>
      </c>
      <c r="N1690" s="170" t="str">
        <f>CONCATENATE(HOUR(Tabela132[[#This Row],[DATA INICIO]]),":",MINUTE(Tabela132[[#This Row],[DATA INICIO]]))</f>
        <v>18:15</v>
      </c>
    </row>
    <row r="1691" spans="1:14" ht="25.5" customHeight="1" x14ac:dyDescent="0.25">
      <c r="A1691" s="49" t="s">
        <v>278</v>
      </c>
      <c r="B1691" s="52" t="s">
        <v>1072</v>
      </c>
      <c r="C1691" s="34" t="s">
        <v>8</v>
      </c>
      <c r="D1691" s="66" t="s">
        <v>1222</v>
      </c>
      <c r="E1691" s="66" t="str">
        <f>CONCATENATE(Tabela132[[#This Row],[TRAMITE_SETOR]],"_Atualiz")</f>
        <v>SECGA_Atualiz</v>
      </c>
      <c r="F1691" t="s">
        <v>853</v>
      </c>
      <c r="G1691"/>
      <c r="H1691" s="75">
        <v>42656.816666666666</v>
      </c>
      <c r="I1691" s="75">
        <v>42657.663194444445</v>
      </c>
      <c r="J1691" s="74" t="s">
        <v>173</v>
      </c>
      <c r="K1691" s="19">
        <f t="shared" si="60"/>
        <v>0.84652777777955635</v>
      </c>
      <c r="L1691" s="38">
        <f t="shared" si="61"/>
        <v>0.84652777777955635</v>
      </c>
      <c r="M1691" s="166">
        <f>NETWORKDAYS.INTL(DATE(YEAR(H1691),MONTH(I1691),DAY(H1691)),DATE(YEAR(I1691),MONTH(I1691),DAY(I1691)),1,LISTAFERIADOS!$B$2:$B$194)</f>
        <v>2</v>
      </c>
      <c r="N1691" s="170" t="str">
        <f>CONCATENATE(HOUR(Tabela132[[#This Row],[DATA INICIO]]),":",MINUTE(Tabela132[[#This Row],[DATA INICIO]]))</f>
        <v>19:36</v>
      </c>
    </row>
    <row r="1692" spans="1:14" ht="25.5" customHeight="1" x14ac:dyDescent="0.25">
      <c r="A1692" s="49" t="s">
        <v>278</v>
      </c>
      <c r="B1692" s="52" t="s">
        <v>1072</v>
      </c>
      <c r="C1692" s="34" t="s">
        <v>8</v>
      </c>
      <c r="D1692" s="66" t="s">
        <v>1209</v>
      </c>
      <c r="E1692" s="66" t="str">
        <f>CONCATENATE(Tabela132[[#This Row],[TRAMITE_SETOR]],"_Atualiz")</f>
        <v>CLC_Atualiz</v>
      </c>
      <c r="F1692" t="s">
        <v>911</v>
      </c>
      <c r="G1692"/>
      <c r="H1692" s="75">
        <v>42657.663194444445</v>
      </c>
      <c r="I1692" s="75">
        <v>42660.71597222222</v>
      </c>
      <c r="J1692" s="74" t="s">
        <v>1076</v>
      </c>
      <c r="K1692" s="19">
        <f t="shared" si="60"/>
        <v>3.0527777777751908</v>
      </c>
      <c r="L1692" s="38">
        <f t="shared" si="61"/>
        <v>3.0527777777751908</v>
      </c>
      <c r="M1692" s="166">
        <f>NETWORKDAYS.INTL(DATE(YEAR(H1692),MONTH(I1692),DAY(H1692)),DATE(YEAR(I1692),MONTH(I1692),DAY(I1692)),1,LISTAFERIADOS!$B$2:$B$194)</f>
        <v>2</v>
      </c>
      <c r="N1692" s="170" t="str">
        <f>CONCATENATE(HOUR(Tabela132[[#This Row],[DATA INICIO]]),":",MINUTE(Tabela132[[#This Row],[DATA INICIO]]))</f>
        <v>15:55</v>
      </c>
    </row>
    <row r="1693" spans="1:14" ht="25.5" customHeight="1" x14ac:dyDescent="0.25">
      <c r="A1693" s="49" t="s">
        <v>278</v>
      </c>
      <c r="B1693" s="52" t="s">
        <v>1072</v>
      </c>
      <c r="C1693" s="34" t="s">
        <v>8</v>
      </c>
      <c r="D1693" s="66" t="s">
        <v>1210</v>
      </c>
      <c r="E1693" s="66" t="str">
        <f>CONCATENATE(Tabela132[[#This Row],[TRAMITE_SETOR]],"_Atualiz")</f>
        <v>SC_Atualiz</v>
      </c>
      <c r="F1693" t="s">
        <v>912</v>
      </c>
      <c r="G1693"/>
      <c r="H1693" s="75">
        <v>42660.71597222222</v>
      </c>
      <c r="I1693" s="75">
        <v>42662.558333333334</v>
      </c>
      <c r="J1693" s="74" t="s">
        <v>1077</v>
      </c>
      <c r="K1693" s="19">
        <f t="shared" si="60"/>
        <v>1.8423611111138598</v>
      </c>
      <c r="L1693" s="38">
        <f t="shared" si="61"/>
        <v>1.8423611111138598</v>
      </c>
      <c r="M1693" s="166">
        <f>NETWORKDAYS.INTL(DATE(YEAR(H1693),MONTH(I1693),DAY(H1693)),DATE(YEAR(I1693),MONTH(I1693),DAY(I1693)),1,LISTAFERIADOS!$B$2:$B$194)</f>
        <v>3</v>
      </c>
      <c r="N1693" s="170" t="str">
        <f>CONCATENATE(HOUR(Tabela132[[#This Row],[DATA INICIO]]),":",MINUTE(Tabela132[[#This Row],[DATA INICIO]]))</f>
        <v>17:11</v>
      </c>
    </row>
    <row r="1694" spans="1:14" ht="25.5" customHeight="1" x14ac:dyDescent="0.25">
      <c r="A1694" s="49" t="s">
        <v>278</v>
      </c>
      <c r="B1694" s="52" t="s">
        <v>1072</v>
      </c>
      <c r="C1694" s="34" t="s">
        <v>8</v>
      </c>
      <c r="D1694" s="66" t="s">
        <v>1209</v>
      </c>
      <c r="E1694" s="66" t="str">
        <f>CONCATENATE(Tabela132[[#This Row],[TRAMITE_SETOR]],"_Atualiz")</f>
        <v>CLC_Atualiz</v>
      </c>
      <c r="F1694" t="s">
        <v>911</v>
      </c>
      <c r="G1694"/>
      <c r="H1694" s="75">
        <v>42662.558333333334</v>
      </c>
      <c r="I1694" s="75">
        <v>42663.781944444447</v>
      </c>
      <c r="J1694" s="74" t="s">
        <v>990</v>
      </c>
      <c r="K1694" s="19">
        <f t="shared" si="60"/>
        <v>1.2236111111124046</v>
      </c>
      <c r="L1694" s="38">
        <f t="shared" si="61"/>
        <v>1.2236111111124046</v>
      </c>
      <c r="M1694" s="166">
        <f>NETWORKDAYS.INTL(DATE(YEAR(H1694),MONTH(I1694),DAY(H1694)),DATE(YEAR(I1694),MONTH(I1694),DAY(I1694)),1,LISTAFERIADOS!$B$2:$B$194)</f>
        <v>2</v>
      </c>
      <c r="N1694" s="170" t="str">
        <f>CONCATENATE(HOUR(Tabela132[[#This Row],[DATA INICIO]]),":",MINUTE(Tabela132[[#This Row],[DATA INICIO]]))</f>
        <v>13:24</v>
      </c>
    </row>
    <row r="1695" spans="1:14" ht="25.5" customHeight="1" x14ac:dyDescent="0.25">
      <c r="A1695" s="49" t="s">
        <v>278</v>
      </c>
      <c r="B1695" s="52" t="s">
        <v>1072</v>
      </c>
      <c r="C1695" s="34" t="s">
        <v>8</v>
      </c>
      <c r="D1695" s="66" t="s">
        <v>1210</v>
      </c>
      <c r="E1695" s="66" t="str">
        <f>CONCATENATE(Tabela132[[#This Row],[TRAMITE_SETOR]],"_Atualiz")</f>
        <v>SC_Atualiz</v>
      </c>
      <c r="F1695" t="s">
        <v>912</v>
      </c>
      <c r="G1695"/>
      <c r="H1695" s="75">
        <v>42663.781944444447</v>
      </c>
      <c r="I1695" s="75">
        <v>42664.629861111112</v>
      </c>
      <c r="J1695" s="74" t="s">
        <v>1078</v>
      </c>
      <c r="K1695" s="19">
        <f t="shared" si="60"/>
        <v>0.84791666666569654</v>
      </c>
      <c r="L1695" s="38">
        <f t="shared" si="61"/>
        <v>0.84791666666569654</v>
      </c>
      <c r="M1695" s="166">
        <f>NETWORKDAYS.INTL(DATE(YEAR(H1695),MONTH(I1695),DAY(H1695)),DATE(YEAR(I1695),MONTH(I1695),DAY(I1695)),1,LISTAFERIADOS!$B$2:$B$194)</f>
        <v>2</v>
      </c>
      <c r="N1695" s="170" t="str">
        <f>CONCATENATE(HOUR(Tabela132[[#This Row],[DATA INICIO]]),":",MINUTE(Tabela132[[#This Row],[DATA INICIO]]))</f>
        <v>18:46</v>
      </c>
    </row>
    <row r="1696" spans="1:14" ht="25.5" customHeight="1" x14ac:dyDescent="0.25">
      <c r="A1696" s="49" t="s">
        <v>278</v>
      </c>
      <c r="B1696" s="52" t="s">
        <v>1072</v>
      </c>
      <c r="C1696" s="34" t="s">
        <v>8</v>
      </c>
      <c r="D1696" s="66" t="s">
        <v>1209</v>
      </c>
      <c r="E1696" s="66" t="str">
        <f>CONCATENATE(Tabela132[[#This Row],[TRAMITE_SETOR]],"_Atualiz")</f>
        <v>CLC_Atualiz</v>
      </c>
      <c r="F1696" t="s">
        <v>911</v>
      </c>
      <c r="G1696"/>
      <c r="H1696" s="75">
        <v>42664.629861111112</v>
      </c>
      <c r="I1696" s="75">
        <v>42667.710416666669</v>
      </c>
      <c r="J1696" s="74" t="s">
        <v>1079</v>
      </c>
      <c r="K1696" s="19">
        <f t="shared" si="60"/>
        <v>3.0805555555562023</v>
      </c>
      <c r="L1696" s="38">
        <f t="shared" si="61"/>
        <v>3.0805555555562023</v>
      </c>
      <c r="M1696" s="166">
        <f>NETWORKDAYS.INTL(DATE(YEAR(H1696),MONTH(I1696),DAY(H1696)),DATE(YEAR(I1696),MONTH(I1696),DAY(I1696)),1,LISTAFERIADOS!$B$2:$B$194)</f>
        <v>2</v>
      </c>
      <c r="N1696" s="170" t="str">
        <f>CONCATENATE(HOUR(Tabela132[[#This Row],[DATA INICIO]]),":",MINUTE(Tabela132[[#This Row],[DATA INICIO]]))</f>
        <v>15:7</v>
      </c>
    </row>
    <row r="1697" spans="1:14" ht="25.5" customHeight="1" x14ac:dyDescent="0.25">
      <c r="A1697" s="49" t="s">
        <v>278</v>
      </c>
      <c r="B1697" s="52" t="s">
        <v>1072</v>
      </c>
      <c r="C1697" s="34" t="s">
        <v>8</v>
      </c>
      <c r="D1697" s="66" t="s">
        <v>1210</v>
      </c>
      <c r="E1697" s="66" t="str">
        <f>CONCATENATE(Tabela132[[#This Row],[TRAMITE_SETOR]],"_Atualiz")</f>
        <v>SC_Atualiz</v>
      </c>
      <c r="F1697" t="s">
        <v>912</v>
      </c>
      <c r="G1697"/>
      <c r="H1697" s="75">
        <v>42667.710416666669</v>
      </c>
      <c r="I1697" s="75">
        <v>42671.626388888886</v>
      </c>
      <c r="J1697" s="74" t="s">
        <v>1080</v>
      </c>
      <c r="K1697" s="19">
        <f t="shared" si="60"/>
        <v>3.9159722222175333</v>
      </c>
      <c r="L1697" s="38">
        <f t="shared" si="61"/>
        <v>3.9159722222175333</v>
      </c>
      <c r="M1697" s="166">
        <f>NETWORKDAYS.INTL(DATE(YEAR(H1697),MONTH(I1697),DAY(H1697)),DATE(YEAR(I1697),MONTH(I1697),DAY(I1697)),1,LISTAFERIADOS!$B$2:$B$194)</f>
        <v>5</v>
      </c>
      <c r="N1697" s="170" t="str">
        <f>CONCATENATE(HOUR(Tabela132[[#This Row],[DATA INICIO]]),":",MINUTE(Tabela132[[#This Row],[DATA INICIO]]))</f>
        <v>17:3</v>
      </c>
    </row>
    <row r="1698" spans="1:14" ht="25.5" customHeight="1" x14ac:dyDescent="0.25">
      <c r="A1698" s="49" t="s">
        <v>278</v>
      </c>
      <c r="B1698" s="52" t="s">
        <v>1072</v>
      </c>
      <c r="C1698" s="34" t="s">
        <v>8</v>
      </c>
      <c r="D1698" s="66" t="s">
        <v>1209</v>
      </c>
      <c r="E1698" s="66" t="str">
        <f>CONCATENATE(Tabela132[[#This Row],[TRAMITE_SETOR]],"_Atualiz")</f>
        <v>CLC_Atualiz</v>
      </c>
      <c r="F1698" t="s">
        <v>911</v>
      </c>
      <c r="G1698"/>
      <c r="H1698" s="75">
        <v>42671.626388888886</v>
      </c>
      <c r="I1698" s="75">
        <v>42671.835416666669</v>
      </c>
      <c r="J1698" s="74" t="s">
        <v>990</v>
      </c>
      <c r="K1698" s="19">
        <f t="shared" si="60"/>
        <v>0.20902777778246673</v>
      </c>
      <c r="L1698" s="38">
        <f t="shared" si="61"/>
        <v>0.20902777778246673</v>
      </c>
      <c r="M1698" s="166">
        <f>NETWORKDAYS.INTL(DATE(YEAR(H1698),MONTH(I1698),DAY(H1698)),DATE(YEAR(I1698),MONTH(I1698),DAY(I1698)),1,LISTAFERIADOS!$B$2:$B$194)</f>
        <v>1</v>
      </c>
      <c r="N1698" s="170" t="str">
        <f>CONCATENATE(HOUR(Tabela132[[#This Row],[DATA INICIO]]),":",MINUTE(Tabela132[[#This Row],[DATA INICIO]]))</f>
        <v>15:2</v>
      </c>
    </row>
    <row r="1699" spans="1:14" ht="25.5" customHeight="1" x14ac:dyDescent="0.25">
      <c r="A1699" s="49" t="s">
        <v>278</v>
      </c>
      <c r="B1699" s="52" t="s">
        <v>1072</v>
      </c>
      <c r="C1699" s="34" t="s">
        <v>8</v>
      </c>
      <c r="D1699" s="66" t="s">
        <v>1222</v>
      </c>
      <c r="E1699" s="66" t="str">
        <f>CONCATENATE(Tabela132[[#This Row],[TRAMITE_SETOR]],"_Atualiz")</f>
        <v>SECGA_Atualiz</v>
      </c>
      <c r="F1699" t="s">
        <v>853</v>
      </c>
      <c r="G1699"/>
      <c r="H1699" s="75">
        <v>42671.835416666669</v>
      </c>
      <c r="I1699" s="75">
        <v>42674.625694444447</v>
      </c>
      <c r="J1699" s="74" t="s">
        <v>1081</v>
      </c>
      <c r="K1699" s="19">
        <f t="shared" si="60"/>
        <v>2.7902777777781012</v>
      </c>
      <c r="L1699" s="38">
        <f t="shared" si="61"/>
        <v>2.7902777777781012</v>
      </c>
      <c r="M1699" s="166">
        <f>NETWORKDAYS.INTL(DATE(YEAR(H1699),MONTH(I1699),DAY(H1699)),DATE(YEAR(I1699),MONTH(I1699),DAY(I1699)),1,LISTAFERIADOS!$B$2:$B$194)</f>
        <v>2</v>
      </c>
      <c r="N1699" s="170" t="str">
        <f>CONCATENATE(HOUR(Tabela132[[#This Row],[DATA INICIO]]),":",MINUTE(Tabela132[[#This Row],[DATA INICIO]]))</f>
        <v>20:3</v>
      </c>
    </row>
    <row r="1700" spans="1:14" ht="25.5" customHeight="1" x14ac:dyDescent="0.25">
      <c r="A1700" s="49" t="s">
        <v>278</v>
      </c>
      <c r="B1700" s="52" t="s">
        <v>1072</v>
      </c>
      <c r="C1700" s="34" t="s">
        <v>8</v>
      </c>
      <c r="D1700" s="66" t="s">
        <v>1202</v>
      </c>
      <c r="E1700" s="66" t="str">
        <f>CONCATENATE(Tabela132[[#This Row],[TRAMITE_SETOR]],"_Atualiz")</f>
        <v>DG_Atualiz</v>
      </c>
      <c r="F1700" t="s">
        <v>905</v>
      </c>
      <c r="G1700"/>
      <c r="H1700" s="75">
        <v>42674.625694444447</v>
      </c>
      <c r="I1700" s="75">
        <v>42678.589583333334</v>
      </c>
      <c r="J1700" s="74" t="s">
        <v>528</v>
      </c>
      <c r="K1700" s="19">
        <f t="shared" si="60"/>
        <v>3.9638888888875954</v>
      </c>
      <c r="L1700" s="38">
        <f t="shared" si="61"/>
        <v>3.9638888888875954</v>
      </c>
      <c r="M1700" s="166">
        <f>NETWORKDAYS.INTL(DATE(YEAR(H1700),MONTH(I1700),DAY(H1700)),DATE(YEAR(I1700),MONTH(I1700),DAY(I1700)),1,LISTAFERIADOS!$B$2:$B$194)</f>
        <v>-18</v>
      </c>
      <c r="N1700" s="170" t="str">
        <f>CONCATENATE(HOUR(Tabela132[[#This Row],[DATA INICIO]]),":",MINUTE(Tabela132[[#This Row],[DATA INICIO]]))</f>
        <v>15:1</v>
      </c>
    </row>
    <row r="1701" spans="1:14" ht="25.5" customHeight="1" x14ac:dyDescent="0.25">
      <c r="A1701" s="176" t="s">
        <v>278</v>
      </c>
      <c r="B1701" s="177" t="s">
        <v>1498</v>
      </c>
      <c r="C1701" s="178" t="s">
        <v>270</v>
      </c>
      <c r="D1701" s="179" t="s">
        <v>1535</v>
      </c>
      <c r="E1701" s="180"/>
      <c r="F1701" s="179" t="s">
        <v>1535</v>
      </c>
      <c r="H1701" s="181" t="s">
        <v>7</v>
      </c>
      <c r="I1701" s="181">
        <v>42768.64166666667</v>
      </c>
      <c r="J1701" s="177"/>
      <c r="K1701" s="182">
        <f t="shared" ref="K1701:K1732" si="62">IF(OR(H1701="-",I1701="-"),0,I1701-H1701)</f>
        <v>0</v>
      </c>
      <c r="L1701" s="183">
        <f t="shared" ref="L1701:L1732" si="63">K1701</f>
        <v>0</v>
      </c>
      <c r="M1701" s="184" t="e">
        <f>NETWORKDAYS.INTL(DATE(YEAR(H1701),MONTH(I1701),DAY(H1701)),DATE(YEAR(I1701),MONTH(I1701),DAY(I1701)),1,LISTAFERIADOS!$B$2:$B$194)</f>
        <v>#VALUE!</v>
      </c>
      <c r="N1701" s="170" t="e">
        <f>CONCATENATE(HOUR(Tabela132[[#This Row],[DATA INICIO]]),":",MINUTE(Tabela132[[#This Row],[DATA INICIO]]))</f>
        <v>#VALUE!</v>
      </c>
    </row>
    <row r="1702" spans="1:14" ht="25.5" customHeight="1" x14ac:dyDescent="0.25">
      <c r="A1702" s="176" t="s">
        <v>278</v>
      </c>
      <c r="B1702" s="177" t="s">
        <v>1475</v>
      </c>
      <c r="C1702" s="178" t="s">
        <v>270</v>
      </c>
      <c r="D1702" s="179" t="s">
        <v>1543</v>
      </c>
      <c r="E1702" s="180"/>
      <c r="F1702" s="179" t="s">
        <v>1543</v>
      </c>
      <c r="H1702" s="75">
        <v>42768.64166666667</v>
      </c>
      <c r="I1702" s="75">
        <v>42768.819444444445</v>
      </c>
      <c r="J1702" s="177"/>
      <c r="K1702" s="182">
        <f t="shared" si="62"/>
        <v>0.17777777777519077</v>
      </c>
      <c r="L1702" s="183">
        <f t="shared" si="63"/>
        <v>0.17777777777519077</v>
      </c>
      <c r="M1702" s="184">
        <f>NETWORKDAYS.INTL(DATE(YEAR(H1702),MONTH(I1702),DAY(H1702)),DATE(YEAR(I1702),MONTH(I1702),DAY(I1702)),1,LISTAFERIADOS!$B$2:$B$194)</f>
        <v>1</v>
      </c>
      <c r="N1702" s="170" t="str">
        <f>CONCATENATE(HOUR(Tabela132[[#This Row],[DATA INICIO]]),":",MINUTE(Tabela132[[#This Row],[DATA INICIO]]))</f>
        <v>15:24</v>
      </c>
    </row>
    <row r="1703" spans="1:14" ht="25.5" customHeight="1" x14ac:dyDescent="0.25">
      <c r="A1703" s="176" t="s">
        <v>278</v>
      </c>
      <c r="B1703" s="177" t="s">
        <v>1475</v>
      </c>
      <c r="C1703" s="178" t="s">
        <v>270</v>
      </c>
      <c r="D1703" s="179" t="s">
        <v>1476</v>
      </c>
      <c r="E1703" s="180"/>
      <c r="F1703" s="179" t="s">
        <v>1476</v>
      </c>
      <c r="H1703" s="75">
        <v>42768.819444444445</v>
      </c>
      <c r="I1703" s="75">
        <v>42796.713888888888</v>
      </c>
      <c r="J1703" s="177"/>
      <c r="K1703" s="182">
        <f t="shared" si="62"/>
        <v>27.894444444442343</v>
      </c>
      <c r="L1703" s="183">
        <f t="shared" si="63"/>
        <v>27.894444444442343</v>
      </c>
      <c r="M1703" s="184">
        <f>NETWORKDAYS.INTL(DATE(YEAR(H1703),MONTH(I1703),DAY(H1703)),DATE(YEAR(I1703),MONTH(I1703),DAY(I1703)),1,LISTAFERIADOS!$B$2:$B$194)</f>
        <v>1</v>
      </c>
      <c r="N1703" s="170" t="str">
        <f>CONCATENATE(HOUR(Tabela132[[#This Row],[DATA INICIO]]),":",MINUTE(Tabela132[[#This Row],[DATA INICIO]]))</f>
        <v>19:40</v>
      </c>
    </row>
    <row r="1704" spans="1:14" ht="25.5" customHeight="1" x14ac:dyDescent="0.25">
      <c r="A1704" s="176" t="s">
        <v>278</v>
      </c>
      <c r="B1704" s="177" t="s">
        <v>1475</v>
      </c>
      <c r="C1704" s="178" t="s">
        <v>270</v>
      </c>
      <c r="D1704" s="179" t="s">
        <v>1477</v>
      </c>
      <c r="E1704" s="180"/>
      <c r="F1704" s="179" t="s">
        <v>1477</v>
      </c>
      <c r="H1704" s="75">
        <v>42796.713888888888</v>
      </c>
      <c r="I1704" s="75">
        <v>42888.536111111112</v>
      </c>
      <c r="J1704" s="177"/>
      <c r="K1704" s="182">
        <f t="shared" si="62"/>
        <v>91.822222222224809</v>
      </c>
      <c r="L1704" s="183">
        <f t="shared" si="63"/>
        <v>91.822222222224809</v>
      </c>
      <c r="M1704" s="184">
        <f>NETWORKDAYS.INTL(DATE(YEAR(H1704),MONTH(I1704),DAY(H1704)),DATE(YEAR(I1704),MONTH(I1704),DAY(I1704)),1,LISTAFERIADOS!$B$2:$B$194)</f>
        <v>1</v>
      </c>
      <c r="N1704" s="170" t="str">
        <f>CONCATENATE(HOUR(Tabela132[[#This Row],[DATA INICIO]]),":",MINUTE(Tabela132[[#This Row],[DATA INICIO]]))</f>
        <v>17:8</v>
      </c>
    </row>
    <row r="1705" spans="1:14" ht="25.5" customHeight="1" x14ac:dyDescent="0.25">
      <c r="A1705" s="176" t="s">
        <v>278</v>
      </c>
      <c r="B1705" s="177" t="s">
        <v>1475</v>
      </c>
      <c r="C1705" s="178" t="s">
        <v>270</v>
      </c>
      <c r="D1705" s="179" t="s">
        <v>1476</v>
      </c>
      <c r="E1705" s="180"/>
      <c r="F1705" s="179" t="s">
        <v>1476</v>
      </c>
      <c r="H1705" s="75">
        <v>42888.536111111112</v>
      </c>
      <c r="I1705" s="75">
        <v>42918.518055555556</v>
      </c>
      <c r="J1705" s="177"/>
      <c r="K1705" s="182">
        <f t="shared" si="62"/>
        <v>29.981944444443798</v>
      </c>
      <c r="L1705" s="183">
        <f t="shared" si="63"/>
        <v>29.981944444443798</v>
      </c>
      <c r="M1705" s="184">
        <f>NETWORKDAYS.INTL(DATE(YEAR(H1705),MONTH(I1705),DAY(H1705)),DATE(YEAR(I1705),MONTH(I1705),DAY(I1705)),1,LISTAFERIADOS!$B$2:$B$194)</f>
        <v>0</v>
      </c>
      <c r="N1705" s="170" t="str">
        <f>CONCATENATE(HOUR(Tabela132[[#This Row],[DATA INICIO]]),":",MINUTE(Tabela132[[#This Row],[DATA INICIO]]))</f>
        <v>12:52</v>
      </c>
    </row>
    <row r="1706" spans="1:14" ht="25.5" customHeight="1" x14ac:dyDescent="0.25">
      <c r="A1706" s="176" t="s">
        <v>278</v>
      </c>
      <c r="B1706" s="177" t="s">
        <v>1475</v>
      </c>
      <c r="C1706" s="178" t="s">
        <v>270</v>
      </c>
      <c r="D1706" s="179" t="s">
        <v>1478</v>
      </c>
      <c r="E1706" s="180"/>
      <c r="F1706" s="179" t="s">
        <v>1478</v>
      </c>
      <c r="H1706" s="75">
        <v>42888.536111111112</v>
      </c>
      <c r="I1706" s="75">
        <v>43010.818055555559</v>
      </c>
      <c r="J1706" s="177"/>
      <c r="K1706" s="182">
        <f t="shared" si="62"/>
        <v>122.28194444444671</v>
      </c>
      <c r="L1706" s="183">
        <f t="shared" si="63"/>
        <v>122.28194444444671</v>
      </c>
      <c r="M1706" s="184">
        <f>NETWORKDAYS.INTL(DATE(YEAR(H1706),MONTH(I1706),DAY(H1706)),DATE(YEAR(I1706),MONTH(I1706),DAY(I1706)),1,LISTAFERIADOS!$B$2:$B$194)</f>
        <v>1</v>
      </c>
      <c r="N1706" s="170" t="str">
        <f>CONCATENATE(HOUR(Tabela132[[#This Row],[DATA INICIO]]),":",MINUTE(Tabela132[[#This Row],[DATA INICIO]]))</f>
        <v>12:52</v>
      </c>
    </row>
    <row r="1707" spans="1:14" ht="25.5" customHeight="1" x14ac:dyDescent="0.25">
      <c r="A1707" s="176" t="s">
        <v>278</v>
      </c>
      <c r="B1707" s="177" t="s">
        <v>1475</v>
      </c>
      <c r="C1707" s="178" t="s">
        <v>270</v>
      </c>
      <c r="D1707" s="179" t="s">
        <v>1477</v>
      </c>
      <c r="E1707" s="180"/>
      <c r="F1707" s="179" t="s">
        <v>1477</v>
      </c>
      <c r="H1707" s="75">
        <v>43010.818055555559</v>
      </c>
      <c r="I1707" s="75">
        <v>43010.870138888888</v>
      </c>
      <c r="J1707" s="177"/>
      <c r="K1707" s="182">
        <f t="shared" si="62"/>
        <v>5.2083333328482695E-2</v>
      </c>
      <c r="L1707" s="183">
        <f t="shared" si="63"/>
        <v>5.2083333328482695E-2</v>
      </c>
      <c r="M1707" s="184">
        <f>NETWORKDAYS.INTL(DATE(YEAR(H1707),MONTH(I1707),DAY(H1707)),DATE(YEAR(I1707),MONTH(I1707),DAY(I1707)),1,LISTAFERIADOS!$B$2:$B$194)</f>
        <v>1</v>
      </c>
      <c r="N1707" s="170" t="str">
        <f>CONCATENATE(HOUR(Tabela132[[#This Row],[DATA INICIO]]),":",MINUTE(Tabela132[[#This Row],[DATA INICIO]]))</f>
        <v>19:38</v>
      </c>
    </row>
    <row r="1708" spans="1:14" ht="25.5" customHeight="1" x14ac:dyDescent="0.25">
      <c r="A1708" s="176" t="s">
        <v>278</v>
      </c>
      <c r="B1708" s="177" t="s">
        <v>1475</v>
      </c>
      <c r="C1708" s="178" t="s">
        <v>270</v>
      </c>
      <c r="D1708" s="179" t="s">
        <v>1476</v>
      </c>
      <c r="E1708" s="180"/>
      <c r="F1708" s="179" t="s">
        <v>1476</v>
      </c>
      <c r="H1708" s="75">
        <v>42776.870138888888</v>
      </c>
      <c r="I1708" s="75">
        <v>42779.442361111112</v>
      </c>
      <c r="J1708" s="177"/>
      <c r="K1708" s="182">
        <f t="shared" si="62"/>
        <v>2.5722222222248092</v>
      </c>
      <c r="L1708" s="183">
        <f t="shared" si="63"/>
        <v>2.5722222222248092</v>
      </c>
      <c r="M1708" s="184">
        <f>NETWORKDAYS.INTL(DATE(YEAR(H1708),MONTH(I1708),DAY(H1708)),DATE(YEAR(I1708),MONTH(I1708),DAY(I1708)),1,LISTAFERIADOS!$B$2:$B$194)</f>
        <v>2</v>
      </c>
      <c r="N1708" s="170" t="str">
        <f>CONCATENATE(HOUR(Tabela132[[#This Row],[DATA INICIO]]),":",MINUTE(Tabela132[[#This Row],[DATA INICIO]]))</f>
        <v>20:53</v>
      </c>
    </row>
    <row r="1709" spans="1:14" ht="25.5" customHeight="1" x14ac:dyDescent="0.25">
      <c r="A1709" s="176" t="s">
        <v>278</v>
      </c>
      <c r="B1709" s="177" t="s">
        <v>1475</v>
      </c>
      <c r="C1709" s="178" t="s">
        <v>270</v>
      </c>
      <c r="D1709" s="179" t="s">
        <v>1535</v>
      </c>
      <c r="E1709" s="180"/>
      <c r="F1709" s="179" t="s">
        <v>1535</v>
      </c>
      <c r="H1709" s="75">
        <v>42779.442361111112</v>
      </c>
      <c r="I1709" s="75">
        <v>42780.594444444447</v>
      </c>
      <c r="J1709" s="177"/>
      <c r="K1709" s="182">
        <f t="shared" si="62"/>
        <v>1.1520833333343035</v>
      </c>
      <c r="L1709" s="183">
        <f t="shared" si="63"/>
        <v>1.1520833333343035</v>
      </c>
      <c r="M1709" s="184">
        <f>NETWORKDAYS.INTL(DATE(YEAR(H1709),MONTH(I1709),DAY(H1709)),DATE(YEAR(I1709),MONTH(I1709),DAY(I1709)),1,LISTAFERIADOS!$B$2:$B$194)</f>
        <v>2</v>
      </c>
      <c r="N1709" s="170" t="str">
        <f>CONCATENATE(HOUR(Tabela132[[#This Row],[DATA INICIO]]),":",MINUTE(Tabela132[[#This Row],[DATA INICIO]]))</f>
        <v>10:37</v>
      </c>
    </row>
    <row r="1710" spans="1:14" ht="25.5" customHeight="1" x14ac:dyDescent="0.25">
      <c r="A1710" s="176" t="s">
        <v>278</v>
      </c>
      <c r="B1710" s="177" t="s">
        <v>1475</v>
      </c>
      <c r="C1710" s="178" t="s">
        <v>270</v>
      </c>
      <c r="D1710" s="179" t="s">
        <v>1479</v>
      </c>
      <c r="E1710" s="180"/>
      <c r="F1710" s="179" t="s">
        <v>1479</v>
      </c>
      <c r="H1710" s="75">
        <v>42780.594444444447</v>
      </c>
      <c r="I1710" s="75">
        <v>42780.633333333331</v>
      </c>
      <c r="J1710" s="177"/>
      <c r="K1710" s="182">
        <f t="shared" si="62"/>
        <v>3.8888888884685002E-2</v>
      </c>
      <c r="L1710" s="183">
        <f t="shared" si="63"/>
        <v>3.8888888884685002E-2</v>
      </c>
      <c r="M1710" s="184">
        <f>NETWORKDAYS.INTL(DATE(YEAR(H1710),MONTH(I1710),DAY(H1710)),DATE(YEAR(I1710),MONTH(I1710),DAY(I1710)),1,LISTAFERIADOS!$B$2:$B$194)</f>
        <v>1</v>
      </c>
      <c r="N1710" s="170" t="str">
        <f>CONCATENATE(HOUR(Tabela132[[#This Row],[DATA INICIO]]),":",MINUTE(Tabela132[[#This Row],[DATA INICIO]]))</f>
        <v>14:16</v>
      </c>
    </row>
    <row r="1711" spans="1:14" ht="25.5" customHeight="1" x14ac:dyDescent="0.25">
      <c r="A1711" s="176" t="s">
        <v>278</v>
      </c>
      <c r="B1711" s="177" t="s">
        <v>1475</v>
      </c>
      <c r="C1711" s="178" t="s">
        <v>270</v>
      </c>
      <c r="D1711" s="179" t="s">
        <v>1536</v>
      </c>
      <c r="E1711" s="180"/>
      <c r="F1711" s="179" t="s">
        <v>1536</v>
      </c>
      <c r="H1711" s="75">
        <v>42780.633333333331</v>
      </c>
      <c r="I1711" s="75">
        <v>42796.77847222222</v>
      </c>
      <c r="J1711" s="177"/>
      <c r="K1711" s="182">
        <f t="shared" si="62"/>
        <v>16.145138888889051</v>
      </c>
      <c r="L1711" s="183">
        <f t="shared" si="63"/>
        <v>16.145138888889051</v>
      </c>
      <c r="M1711" s="184">
        <f>NETWORKDAYS.INTL(DATE(YEAR(H1711),MONTH(I1711),DAY(H1711)),DATE(YEAR(I1711),MONTH(I1711),DAY(I1711)),1,LISTAFERIADOS!$B$2:$B$194)</f>
        <v>-9</v>
      </c>
      <c r="N1711" s="170" t="str">
        <f>CONCATENATE(HOUR(Tabela132[[#This Row],[DATA INICIO]]),":",MINUTE(Tabela132[[#This Row],[DATA INICIO]]))</f>
        <v>15:12</v>
      </c>
    </row>
    <row r="1712" spans="1:14" ht="25.5" customHeight="1" x14ac:dyDescent="0.25">
      <c r="A1712" s="176" t="s">
        <v>278</v>
      </c>
      <c r="B1712" s="177" t="s">
        <v>1475</v>
      </c>
      <c r="C1712" s="178" t="s">
        <v>270</v>
      </c>
      <c r="D1712" s="179" t="s">
        <v>1480</v>
      </c>
      <c r="E1712" s="180"/>
      <c r="F1712" s="179" t="s">
        <v>1480</v>
      </c>
      <c r="H1712" s="75">
        <v>42769.77847222222</v>
      </c>
      <c r="I1712" s="75">
        <v>42797.604166666664</v>
      </c>
      <c r="J1712" s="177"/>
      <c r="K1712" s="182">
        <f t="shared" si="62"/>
        <v>27.825694444443798</v>
      </c>
      <c r="L1712" s="183">
        <f t="shared" si="63"/>
        <v>27.825694444443798</v>
      </c>
      <c r="M1712" s="184">
        <f>NETWORKDAYS.INTL(DATE(YEAR(H1712),MONTH(I1712),DAY(H1712)),DATE(YEAR(I1712),MONTH(I1712),DAY(I1712)),1,LISTAFERIADOS!$B$2:$B$194)</f>
        <v>1</v>
      </c>
      <c r="N1712" s="170" t="str">
        <f>CONCATENATE(HOUR(Tabela132[[#This Row],[DATA INICIO]]),":",MINUTE(Tabela132[[#This Row],[DATA INICIO]]))</f>
        <v>18:41</v>
      </c>
    </row>
    <row r="1713" spans="1:14" ht="25.5" customHeight="1" x14ac:dyDescent="0.25">
      <c r="A1713" s="176" t="s">
        <v>278</v>
      </c>
      <c r="B1713" s="177" t="s">
        <v>1475</v>
      </c>
      <c r="C1713" s="178" t="s">
        <v>270</v>
      </c>
      <c r="D1713" s="179" t="s">
        <v>1544</v>
      </c>
      <c r="E1713" s="180"/>
      <c r="F1713" s="179" t="s">
        <v>1544</v>
      </c>
      <c r="H1713" s="75">
        <v>42769.77847222222</v>
      </c>
      <c r="I1713" s="75">
        <v>42797.751388888886</v>
      </c>
      <c r="J1713" s="177"/>
      <c r="K1713" s="182">
        <f t="shared" si="62"/>
        <v>27.972916666665697</v>
      </c>
      <c r="L1713" s="183">
        <f t="shared" si="63"/>
        <v>27.972916666665697</v>
      </c>
      <c r="M1713" s="184">
        <f>NETWORKDAYS.INTL(DATE(YEAR(H1713),MONTH(I1713),DAY(H1713)),DATE(YEAR(I1713),MONTH(I1713),DAY(I1713)),1,LISTAFERIADOS!$B$2:$B$194)</f>
        <v>1</v>
      </c>
      <c r="N1713" s="170" t="str">
        <f>CONCATENATE(HOUR(Tabela132[[#This Row],[DATA INICIO]]),":",MINUTE(Tabela132[[#This Row],[DATA INICIO]]))</f>
        <v>18:41</v>
      </c>
    </row>
    <row r="1714" spans="1:14" ht="25.5" customHeight="1" x14ac:dyDescent="0.25">
      <c r="A1714" s="176" t="s">
        <v>278</v>
      </c>
      <c r="B1714" s="177" t="s">
        <v>1475</v>
      </c>
      <c r="C1714" s="178" t="s">
        <v>270</v>
      </c>
      <c r="D1714" s="179" t="s">
        <v>1536</v>
      </c>
      <c r="E1714" s="180"/>
      <c r="F1714" s="179" t="s">
        <v>1536</v>
      </c>
      <c r="H1714" s="75">
        <v>42797.751388888886</v>
      </c>
      <c r="I1714" s="75">
        <v>42821.661805555559</v>
      </c>
      <c r="J1714" s="177"/>
      <c r="K1714" s="182">
        <f t="shared" si="62"/>
        <v>23.910416666672972</v>
      </c>
      <c r="L1714" s="183">
        <f t="shared" si="63"/>
        <v>23.910416666672972</v>
      </c>
      <c r="M1714" s="184">
        <f>NETWORKDAYS.INTL(DATE(YEAR(H1714),MONTH(I1714),DAY(H1714)),DATE(YEAR(I1714),MONTH(I1714),DAY(I1714)),1,LISTAFERIADOS!$B$2:$B$194)</f>
        <v>17</v>
      </c>
      <c r="N1714" s="170" t="str">
        <f>CONCATENATE(HOUR(Tabela132[[#This Row],[DATA INICIO]]),":",MINUTE(Tabela132[[#This Row],[DATA INICIO]]))</f>
        <v>18:2</v>
      </c>
    </row>
    <row r="1715" spans="1:14" ht="25.5" customHeight="1" x14ac:dyDescent="0.25">
      <c r="A1715" s="176" t="s">
        <v>278</v>
      </c>
      <c r="B1715" s="177" t="s">
        <v>1475</v>
      </c>
      <c r="C1715" s="178" t="s">
        <v>270</v>
      </c>
      <c r="D1715" s="179" t="s">
        <v>1544</v>
      </c>
      <c r="E1715" s="180"/>
      <c r="F1715" s="179" t="s">
        <v>1544</v>
      </c>
      <c r="H1715" s="75">
        <v>42821.661805555559</v>
      </c>
      <c r="I1715" s="75">
        <v>42821.688888888886</v>
      </c>
      <c r="J1715" s="177"/>
      <c r="K1715" s="182">
        <f t="shared" si="62"/>
        <v>2.7083333327027503E-2</v>
      </c>
      <c r="L1715" s="183">
        <f t="shared" si="63"/>
        <v>2.7083333327027503E-2</v>
      </c>
      <c r="M1715" s="184">
        <f>NETWORKDAYS.INTL(DATE(YEAR(H1715),MONTH(I1715),DAY(H1715)),DATE(YEAR(I1715),MONTH(I1715),DAY(I1715)),1,LISTAFERIADOS!$B$2:$B$194)</f>
        <v>1</v>
      </c>
      <c r="N1715" s="170" t="str">
        <f>CONCATENATE(HOUR(Tabela132[[#This Row],[DATA INICIO]]),":",MINUTE(Tabela132[[#This Row],[DATA INICIO]]))</f>
        <v>15:53</v>
      </c>
    </row>
    <row r="1716" spans="1:14" ht="25.5" customHeight="1" x14ac:dyDescent="0.25">
      <c r="A1716" s="176" t="s">
        <v>278</v>
      </c>
      <c r="B1716" s="177" t="s">
        <v>1475</v>
      </c>
      <c r="C1716" s="178" t="s">
        <v>270</v>
      </c>
      <c r="D1716" s="179" t="s">
        <v>1480</v>
      </c>
      <c r="E1716" s="180"/>
      <c r="F1716" s="179" t="s">
        <v>1480</v>
      </c>
      <c r="H1716" s="75">
        <v>42821.688888888886</v>
      </c>
      <c r="I1716" s="75">
        <v>42821.727083333331</v>
      </c>
      <c r="J1716" s="177"/>
      <c r="K1716" s="182">
        <f t="shared" si="62"/>
        <v>3.8194444445252884E-2</v>
      </c>
      <c r="L1716" s="183">
        <f t="shared" si="63"/>
        <v>3.8194444445252884E-2</v>
      </c>
      <c r="M1716" s="184">
        <f>NETWORKDAYS.INTL(DATE(YEAR(H1716),MONTH(I1716),DAY(H1716)),DATE(YEAR(I1716),MONTH(I1716),DAY(I1716)),1,LISTAFERIADOS!$B$2:$B$194)</f>
        <v>1</v>
      </c>
      <c r="N1716" s="170" t="str">
        <f>CONCATENATE(HOUR(Tabela132[[#This Row],[DATA INICIO]]),":",MINUTE(Tabela132[[#This Row],[DATA INICIO]]))</f>
        <v>16:32</v>
      </c>
    </row>
    <row r="1717" spans="1:14" ht="25.5" customHeight="1" x14ac:dyDescent="0.25">
      <c r="A1717" s="176" t="s">
        <v>278</v>
      </c>
      <c r="B1717" s="177" t="s">
        <v>1475</v>
      </c>
      <c r="C1717" s="178" t="s">
        <v>270</v>
      </c>
      <c r="D1717" s="179" t="s">
        <v>1481</v>
      </c>
      <c r="E1717" s="180"/>
      <c r="F1717" s="179" t="s">
        <v>1481</v>
      </c>
      <c r="H1717" s="75">
        <v>42821.727083333331</v>
      </c>
      <c r="I1717" s="75">
        <v>42822.822916666664</v>
      </c>
      <c r="J1717" s="177"/>
      <c r="K1717" s="182">
        <f t="shared" si="62"/>
        <v>1.0958333333328483</v>
      </c>
      <c r="L1717" s="183">
        <f t="shared" si="63"/>
        <v>1.0958333333328483</v>
      </c>
      <c r="M1717" s="184">
        <f>NETWORKDAYS.INTL(DATE(YEAR(H1717),MONTH(I1717),DAY(H1717)),DATE(YEAR(I1717),MONTH(I1717),DAY(I1717)),1,LISTAFERIADOS!$B$2:$B$194)</f>
        <v>2</v>
      </c>
      <c r="N1717" s="170" t="str">
        <f>CONCATENATE(HOUR(Tabela132[[#This Row],[DATA INICIO]]),":",MINUTE(Tabela132[[#This Row],[DATA INICIO]]))</f>
        <v>17:27</v>
      </c>
    </row>
    <row r="1718" spans="1:14" ht="25.5" customHeight="1" x14ac:dyDescent="0.25">
      <c r="A1718" s="176" t="s">
        <v>278</v>
      </c>
      <c r="B1718" s="177" t="s">
        <v>1475</v>
      </c>
      <c r="C1718" s="178" t="s">
        <v>270</v>
      </c>
      <c r="D1718" s="179" t="s">
        <v>1482</v>
      </c>
      <c r="E1718" s="180"/>
      <c r="F1718" s="179" t="s">
        <v>1482</v>
      </c>
      <c r="H1718" s="75">
        <v>42822.822916666664</v>
      </c>
      <c r="I1718" s="75">
        <v>42824.571527777778</v>
      </c>
      <c r="J1718" s="177"/>
      <c r="K1718" s="182">
        <f t="shared" si="62"/>
        <v>1.7486111111138598</v>
      </c>
      <c r="L1718" s="183">
        <f t="shared" si="63"/>
        <v>1.7486111111138598</v>
      </c>
      <c r="M1718" s="184">
        <f>NETWORKDAYS.INTL(DATE(YEAR(H1718),MONTH(I1718),DAY(H1718)),DATE(YEAR(I1718),MONTH(I1718),DAY(I1718)),1,LISTAFERIADOS!$B$2:$B$194)</f>
        <v>3</v>
      </c>
      <c r="N1718" s="170" t="str">
        <f>CONCATENATE(HOUR(Tabela132[[#This Row],[DATA INICIO]]),":",MINUTE(Tabela132[[#This Row],[DATA INICIO]]))</f>
        <v>19:45</v>
      </c>
    </row>
    <row r="1719" spans="1:14" ht="25.5" customHeight="1" x14ac:dyDescent="0.25">
      <c r="A1719" s="176" t="s">
        <v>278</v>
      </c>
      <c r="B1719" s="177" t="s">
        <v>1475</v>
      </c>
      <c r="C1719" s="178" t="s">
        <v>270</v>
      </c>
      <c r="D1719" s="179" t="s">
        <v>1480</v>
      </c>
      <c r="E1719" s="180"/>
      <c r="F1719" s="179" t="s">
        <v>1480</v>
      </c>
      <c r="H1719" s="75">
        <v>42824.571527777778</v>
      </c>
      <c r="I1719" s="75">
        <v>42825.712500000001</v>
      </c>
      <c r="J1719" s="177"/>
      <c r="K1719" s="182">
        <f t="shared" si="62"/>
        <v>1.140972222223354</v>
      </c>
      <c r="L1719" s="183">
        <f t="shared" si="63"/>
        <v>1.140972222223354</v>
      </c>
      <c r="M1719" s="184">
        <f>NETWORKDAYS.INTL(DATE(YEAR(H1719),MONTH(I1719),DAY(H1719)),DATE(YEAR(I1719),MONTH(I1719),DAY(I1719)),1,LISTAFERIADOS!$B$2:$B$194)</f>
        <v>2</v>
      </c>
      <c r="N1719" s="170" t="str">
        <f>CONCATENATE(HOUR(Tabela132[[#This Row],[DATA INICIO]]),":",MINUTE(Tabela132[[#This Row],[DATA INICIO]]))</f>
        <v>13:43</v>
      </c>
    </row>
    <row r="1720" spans="1:14" ht="25.5" customHeight="1" x14ac:dyDescent="0.25">
      <c r="A1720" s="176" t="s">
        <v>278</v>
      </c>
      <c r="B1720" s="177" t="s">
        <v>1475</v>
      </c>
      <c r="C1720" s="178" t="s">
        <v>270</v>
      </c>
      <c r="D1720" s="179" t="s">
        <v>1544</v>
      </c>
      <c r="E1720" s="180"/>
      <c r="F1720" s="179" t="s">
        <v>1544</v>
      </c>
      <c r="H1720" s="75">
        <v>42825.712500000001</v>
      </c>
      <c r="I1720" s="75">
        <v>42825.722222222219</v>
      </c>
      <c r="J1720" s="177"/>
      <c r="K1720" s="182">
        <f t="shared" si="62"/>
        <v>9.7222222175332718E-3</v>
      </c>
      <c r="L1720" s="183">
        <f t="shared" si="63"/>
        <v>9.7222222175332718E-3</v>
      </c>
      <c r="M1720" s="184">
        <f>NETWORKDAYS.INTL(DATE(YEAR(H1720),MONTH(I1720),DAY(H1720)),DATE(YEAR(I1720),MONTH(I1720),DAY(I1720)),1,LISTAFERIADOS!$B$2:$B$194)</f>
        <v>1</v>
      </c>
      <c r="N1720" s="170" t="str">
        <f>CONCATENATE(HOUR(Tabela132[[#This Row],[DATA INICIO]]),":",MINUTE(Tabela132[[#This Row],[DATA INICIO]]))</f>
        <v>17:6</v>
      </c>
    </row>
    <row r="1721" spans="1:14" ht="25.5" customHeight="1" x14ac:dyDescent="0.25">
      <c r="A1721" s="176" t="s">
        <v>278</v>
      </c>
      <c r="B1721" s="177" t="s">
        <v>1475</v>
      </c>
      <c r="C1721" s="178" t="s">
        <v>270</v>
      </c>
      <c r="D1721" s="179" t="s">
        <v>1536</v>
      </c>
      <c r="E1721" s="180"/>
      <c r="F1721" s="179" t="s">
        <v>1536</v>
      </c>
      <c r="H1721" s="75">
        <v>42825.722222222219</v>
      </c>
      <c r="I1721" s="75">
        <v>42828.61041666667</v>
      </c>
      <c r="J1721" s="177"/>
      <c r="K1721" s="182">
        <f t="shared" si="62"/>
        <v>2.8881944444510737</v>
      </c>
      <c r="L1721" s="183">
        <f t="shared" si="63"/>
        <v>2.8881944444510737</v>
      </c>
      <c r="M1721" s="184">
        <f>NETWORKDAYS.INTL(DATE(YEAR(H1721),MONTH(I1721),DAY(H1721)),DATE(YEAR(I1721),MONTH(I1721),DAY(I1721)),1,LISTAFERIADOS!$B$2:$B$194)</f>
        <v>-16</v>
      </c>
      <c r="N1721" s="170" t="str">
        <f>CONCATENATE(HOUR(Tabela132[[#This Row],[DATA INICIO]]),":",MINUTE(Tabela132[[#This Row],[DATA INICIO]]))</f>
        <v>17:20</v>
      </c>
    </row>
    <row r="1722" spans="1:14" ht="25.5" customHeight="1" x14ac:dyDescent="0.25">
      <c r="A1722" s="176" t="s">
        <v>278</v>
      </c>
      <c r="B1722" s="177" t="s">
        <v>1475</v>
      </c>
      <c r="C1722" s="178" t="s">
        <v>270</v>
      </c>
      <c r="D1722" s="179" t="s">
        <v>1544</v>
      </c>
      <c r="E1722" s="180"/>
      <c r="F1722" s="179" t="s">
        <v>1544</v>
      </c>
      <c r="H1722" s="75">
        <v>42798.61041666667</v>
      </c>
      <c r="I1722" s="75">
        <v>42798.784722222219</v>
      </c>
      <c r="J1722" s="177"/>
      <c r="K1722" s="182">
        <f t="shared" si="62"/>
        <v>0.17430555554892635</v>
      </c>
      <c r="L1722" s="183">
        <f t="shared" si="63"/>
        <v>0.17430555554892635</v>
      </c>
      <c r="M1722" s="184">
        <f>NETWORKDAYS.INTL(DATE(YEAR(H1722),MONTH(I1722),DAY(H1722)),DATE(YEAR(I1722),MONTH(I1722),DAY(I1722)),1,LISTAFERIADOS!$B$2:$B$194)</f>
        <v>0</v>
      </c>
      <c r="N1722" s="170" t="str">
        <f>CONCATENATE(HOUR(Tabela132[[#This Row],[DATA INICIO]]),":",MINUTE(Tabela132[[#This Row],[DATA INICIO]]))</f>
        <v>14:39</v>
      </c>
    </row>
    <row r="1723" spans="1:14" ht="25.5" customHeight="1" x14ac:dyDescent="0.25">
      <c r="A1723" s="176" t="s">
        <v>278</v>
      </c>
      <c r="B1723" s="177" t="s">
        <v>1475</v>
      </c>
      <c r="C1723" s="178" t="s">
        <v>270</v>
      </c>
      <c r="D1723" s="179" t="s">
        <v>1480</v>
      </c>
      <c r="E1723" s="180"/>
      <c r="F1723" s="179" t="s">
        <v>1480</v>
      </c>
      <c r="H1723" s="75">
        <v>42798.784722222219</v>
      </c>
      <c r="I1723" s="75">
        <v>42829.560416666667</v>
      </c>
      <c r="J1723" s="177"/>
      <c r="K1723" s="182">
        <f t="shared" si="62"/>
        <v>30.775694444448163</v>
      </c>
      <c r="L1723" s="183">
        <f t="shared" si="63"/>
        <v>30.775694444448163</v>
      </c>
      <c r="M1723" s="184">
        <f>NETWORKDAYS.INTL(DATE(YEAR(H1723),MONTH(I1723),DAY(H1723)),DATE(YEAR(I1723),MONTH(I1723),DAY(I1723)),1,LISTAFERIADOS!$B$2:$B$194)</f>
        <v>1</v>
      </c>
      <c r="N1723" s="170" t="str">
        <f>CONCATENATE(HOUR(Tabela132[[#This Row],[DATA INICIO]]),":",MINUTE(Tabela132[[#This Row],[DATA INICIO]]))</f>
        <v>18:50</v>
      </c>
    </row>
    <row r="1724" spans="1:14" ht="25.5" customHeight="1" x14ac:dyDescent="0.25">
      <c r="A1724" s="176" t="s">
        <v>278</v>
      </c>
      <c r="B1724" s="177" t="s">
        <v>1475</v>
      </c>
      <c r="C1724" s="178" t="s">
        <v>270</v>
      </c>
      <c r="D1724" s="179" t="s">
        <v>1483</v>
      </c>
      <c r="E1724" s="180"/>
      <c r="F1724" s="179" t="s">
        <v>1483</v>
      </c>
      <c r="H1724" s="75">
        <v>42829.560416666667</v>
      </c>
      <c r="I1724" s="75">
        <v>42829.637499999997</v>
      </c>
      <c r="J1724" s="177"/>
      <c r="K1724" s="182">
        <f t="shared" si="62"/>
        <v>7.7083333329937886E-2</v>
      </c>
      <c r="L1724" s="183">
        <f t="shared" si="63"/>
        <v>7.7083333329937886E-2</v>
      </c>
      <c r="M1724" s="184">
        <f>NETWORKDAYS.INTL(DATE(YEAR(H1724),MONTH(I1724),DAY(H1724)),DATE(YEAR(I1724),MONTH(I1724),DAY(I1724)),1,LISTAFERIADOS!$B$2:$B$194)</f>
        <v>1</v>
      </c>
      <c r="N1724" s="170" t="str">
        <f>CONCATENATE(HOUR(Tabela132[[#This Row],[DATA INICIO]]),":",MINUTE(Tabela132[[#This Row],[DATA INICIO]]))</f>
        <v>13:27</v>
      </c>
    </row>
    <row r="1725" spans="1:14" ht="25.5" customHeight="1" x14ac:dyDescent="0.25">
      <c r="A1725" s="176" t="s">
        <v>278</v>
      </c>
      <c r="B1725" s="177" t="s">
        <v>1475</v>
      </c>
      <c r="C1725" s="178" t="s">
        <v>270</v>
      </c>
      <c r="D1725" s="179" t="s">
        <v>1484</v>
      </c>
      <c r="E1725" s="180"/>
      <c r="F1725" s="179" t="s">
        <v>1484</v>
      </c>
      <c r="H1725" s="75">
        <v>42829.637499999997</v>
      </c>
      <c r="I1725" s="75">
        <v>42829.7</v>
      </c>
      <c r="J1725" s="177"/>
      <c r="K1725" s="182">
        <f t="shared" si="62"/>
        <v>6.25E-2</v>
      </c>
      <c r="L1725" s="183">
        <f t="shared" si="63"/>
        <v>6.25E-2</v>
      </c>
      <c r="M1725" s="184">
        <f>NETWORKDAYS.INTL(DATE(YEAR(H1725),MONTH(I1725),DAY(H1725)),DATE(YEAR(I1725),MONTH(I1725),DAY(I1725)),1,LISTAFERIADOS!$B$2:$B$194)</f>
        <v>1</v>
      </c>
      <c r="N1725" s="170" t="str">
        <f>CONCATENATE(HOUR(Tabela132[[#This Row],[DATA INICIO]]),":",MINUTE(Tabela132[[#This Row],[DATA INICIO]]))</f>
        <v>15:18</v>
      </c>
    </row>
    <row r="1726" spans="1:14" ht="25.5" customHeight="1" x14ac:dyDescent="0.25">
      <c r="A1726" s="176" t="s">
        <v>278</v>
      </c>
      <c r="B1726" s="177" t="s">
        <v>1475</v>
      </c>
      <c r="C1726" s="178" t="s">
        <v>270</v>
      </c>
      <c r="D1726" s="179" t="s">
        <v>1485</v>
      </c>
      <c r="E1726" s="180"/>
      <c r="F1726" s="179" t="s">
        <v>1485</v>
      </c>
      <c r="H1726" s="75">
        <v>42829.7</v>
      </c>
      <c r="I1726" s="75">
        <v>42829.707638888889</v>
      </c>
      <c r="J1726" s="177"/>
      <c r="K1726" s="182">
        <f t="shared" si="62"/>
        <v>7.6388888919609599E-3</v>
      </c>
      <c r="L1726" s="183">
        <f t="shared" si="63"/>
        <v>7.6388888919609599E-3</v>
      </c>
      <c r="M1726" s="184">
        <f>NETWORKDAYS.INTL(DATE(YEAR(H1726),MONTH(I1726),DAY(H1726)),DATE(YEAR(I1726),MONTH(I1726),DAY(I1726)),1,LISTAFERIADOS!$B$2:$B$194)</f>
        <v>1</v>
      </c>
      <c r="N1726" s="170" t="str">
        <f>CONCATENATE(HOUR(Tabela132[[#This Row],[DATA INICIO]]),":",MINUTE(Tabela132[[#This Row],[DATA INICIO]]))</f>
        <v>16:48</v>
      </c>
    </row>
    <row r="1727" spans="1:14" ht="25.5" customHeight="1" x14ac:dyDescent="0.25">
      <c r="A1727" s="176" t="s">
        <v>278</v>
      </c>
      <c r="B1727" s="177" t="s">
        <v>1475</v>
      </c>
      <c r="C1727" s="178" t="s">
        <v>270</v>
      </c>
      <c r="D1727" s="179" t="s">
        <v>1481</v>
      </c>
      <c r="E1727" s="180"/>
      <c r="F1727" s="179" t="s">
        <v>1481</v>
      </c>
      <c r="H1727" s="75">
        <v>42829.707638888889</v>
      </c>
      <c r="I1727" s="75">
        <v>42829.800694444442</v>
      </c>
      <c r="J1727" s="177"/>
      <c r="K1727" s="182">
        <f t="shared" si="62"/>
        <v>9.3055555553291924E-2</v>
      </c>
      <c r="L1727" s="183">
        <f t="shared" si="63"/>
        <v>9.3055555553291924E-2</v>
      </c>
      <c r="M1727" s="184">
        <f>NETWORKDAYS.INTL(DATE(YEAR(H1727),MONTH(I1727),DAY(H1727)),DATE(YEAR(I1727),MONTH(I1727),DAY(I1727)),1,LISTAFERIADOS!$B$2:$B$194)</f>
        <v>1</v>
      </c>
      <c r="N1727" s="170" t="str">
        <f>CONCATENATE(HOUR(Tabela132[[#This Row],[DATA INICIO]]),":",MINUTE(Tabela132[[#This Row],[DATA INICIO]]))</f>
        <v>16:59</v>
      </c>
    </row>
    <row r="1728" spans="1:14" ht="25.5" customHeight="1" x14ac:dyDescent="0.25">
      <c r="A1728" s="176" t="s">
        <v>278</v>
      </c>
      <c r="B1728" s="177" t="s">
        <v>1475</v>
      </c>
      <c r="C1728" s="178" t="s">
        <v>270</v>
      </c>
      <c r="D1728" s="179" t="s">
        <v>1536</v>
      </c>
      <c r="E1728" s="180"/>
      <c r="F1728" s="179" t="s">
        <v>1536</v>
      </c>
      <c r="H1728" s="75">
        <v>42829.800694444442</v>
      </c>
      <c r="I1728" s="75">
        <v>42859.61041666667</v>
      </c>
      <c r="J1728" s="177"/>
      <c r="K1728" s="182">
        <f t="shared" si="62"/>
        <v>29.80972222222772</v>
      </c>
      <c r="L1728" s="183">
        <f t="shared" si="63"/>
        <v>29.80972222222772</v>
      </c>
      <c r="M1728" s="184">
        <f>NETWORKDAYS.INTL(DATE(YEAR(H1728),MONTH(I1728),DAY(H1728)),DATE(YEAR(I1728),MONTH(I1728),DAY(I1728)),1,LISTAFERIADOS!$B$2:$B$194)</f>
        <v>1</v>
      </c>
      <c r="N1728" s="170" t="str">
        <f>CONCATENATE(HOUR(Tabela132[[#This Row],[DATA INICIO]]),":",MINUTE(Tabela132[[#This Row],[DATA INICIO]]))</f>
        <v>19:13</v>
      </c>
    </row>
    <row r="1729" spans="1:14" ht="25.5" customHeight="1" x14ac:dyDescent="0.25">
      <c r="A1729" s="176" t="s">
        <v>278</v>
      </c>
      <c r="B1729" s="177" t="s">
        <v>1475</v>
      </c>
      <c r="C1729" s="178" t="s">
        <v>270</v>
      </c>
      <c r="D1729" s="179" t="s">
        <v>1486</v>
      </c>
      <c r="E1729" s="180"/>
      <c r="F1729" s="179" t="s">
        <v>1486</v>
      </c>
      <c r="H1729" s="75">
        <v>42859.61041666667</v>
      </c>
      <c r="I1729" s="75">
        <v>42859.769444444442</v>
      </c>
      <c r="J1729" s="177"/>
      <c r="K1729" s="182">
        <f t="shared" si="62"/>
        <v>0.15902777777228039</v>
      </c>
      <c r="L1729" s="183">
        <f t="shared" si="63"/>
        <v>0.15902777777228039</v>
      </c>
      <c r="M1729" s="184">
        <f>NETWORKDAYS.INTL(DATE(YEAR(H1729),MONTH(I1729),DAY(H1729)),DATE(YEAR(I1729),MONTH(I1729),DAY(I1729)),1,LISTAFERIADOS!$B$2:$B$194)</f>
        <v>1</v>
      </c>
      <c r="N1729" s="170" t="str">
        <f>CONCATENATE(HOUR(Tabela132[[#This Row],[DATA INICIO]]),":",MINUTE(Tabela132[[#This Row],[DATA INICIO]]))</f>
        <v>14:39</v>
      </c>
    </row>
    <row r="1730" spans="1:14" ht="25.5" customHeight="1" x14ac:dyDescent="0.25">
      <c r="A1730" s="176" t="s">
        <v>278</v>
      </c>
      <c r="B1730" s="177" t="s">
        <v>1475</v>
      </c>
      <c r="C1730" s="178" t="s">
        <v>270</v>
      </c>
      <c r="D1730" s="179" t="s">
        <v>1536</v>
      </c>
      <c r="E1730" s="180"/>
      <c r="F1730" s="179" t="s">
        <v>1536</v>
      </c>
      <c r="H1730" s="75">
        <v>42859.769444444442</v>
      </c>
      <c r="I1730" s="75">
        <v>42859.774305555555</v>
      </c>
      <c r="J1730" s="177"/>
      <c r="K1730" s="182">
        <f t="shared" si="62"/>
        <v>4.8611111124046147E-3</v>
      </c>
      <c r="L1730" s="183">
        <f t="shared" si="63"/>
        <v>4.8611111124046147E-3</v>
      </c>
      <c r="M1730" s="184">
        <f>NETWORKDAYS.INTL(DATE(YEAR(H1730),MONTH(I1730),DAY(H1730)),DATE(YEAR(I1730),MONTH(I1730),DAY(I1730)),1,LISTAFERIADOS!$B$2:$B$194)</f>
        <v>1</v>
      </c>
      <c r="N1730" s="170" t="str">
        <f>CONCATENATE(HOUR(Tabela132[[#This Row],[DATA INICIO]]),":",MINUTE(Tabela132[[#This Row],[DATA INICIO]]))</f>
        <v>18:28</v>
      </c>
    </row>
    <row r="1731" spans="1:14" ht="25.5" customHeight="1" x14ac:dyDescent="0.25">
      <c r="A1731" s="176" t="s">
        <v>278</v>
      </c>
      <c r="B1731" s="177" t="s">
        <v>1475</v>
      </c>
      <c r="C1731" s="178" t="s">
        <v>270</v>
      </c>
      <c r="D1731" s="179" t="s">
        <v>1544</v>
      </c>
      <c r="E1731" s="180"/>
      <c r="F1731" s="179" t="s">
        <v>1544</v>
      </c>
      <c r="H1731" s="75">
        <v>42859.774305555555</v>
      </c>
      <c r="I1731" s="75">
        <v>42920.556250000001</v>
      </c>
      <c r="J1731" s="177"/>
      <c r="K1731" s="182">
        <f t="shared" si="62"/>
        <v>60.781944444446708</v>
      </c>
      <c r="L1731" s="183">
        <f t="shared" si="63"/>
        <v>60.781944444446708</v>
      </c>
      <c r="M1731" s="184">
        <f>NETWORKDAYS.INTL(DATE(YEAR(H1731),MONTH(I1731),DAY(H1731)),DATE(YEAR(I1731),MONTH(I1731),DAY(I1731)),1,LISTAFERIADOS!$B$2:$B$194)</f>
        <v>1</v>
      </c>
      <c r="N1731" s="170" t="str">
        <f>CONCATENATE(HOUR(Tabela132[[#This Row],[DATA INICIO]]),":",MINUTE(Tabela132[[#This Row],[DATA INICIO]]))</f>
        <v>18:35</v>
      </c>
    </row>
    <row r="1732" spans="1:14" ht="25.5" customHeight="1" x14ac:dyDescent="0.25">
      <c r="A1732" s="176" t="s">
        <v>278</v>
      </c>
      <c r="B1732" s="177" t="s">
        <v>1475</v>
      </c>
      <c r="C1732" s="178" t="s">
        <v>270</v>
      </c>
      <c r="D1732" s="179" t="s">
        <v>1480</v>
      </c>
      <c r="E1732" s="180"/>
      <c r="F1732" s="179" t="s">
        <v>1480</v>
      </c>
      <c r="H1732" s="75">
        <v>42920.556250000001</v>
      </c>
      <c r="I1732" s="75">
        <v>43012.48541666667</v>
      </c>
      <c r="J1732" s="177"/>
      <c r="K1732" s="182">
        <f t="shared" si="62"/>
        <v>91.929166666668607</v>
      </c>
      <c r="L1732" s="183">
        <f t="shared" si="63"/>
        <v>91.929166666668607</v>
      </c>
      <c r="M1732" s="184">
        <f>NETWORKDAYS.INTL(DATE(YEAR(H1732),MONTH(I1732),DAY(H1732)),DATE(YEAR(I1732),MONTH(I1732),DAY(I1732)),1,LISTAFERIADOS!$B$2:$B$194)</f>
        <v>1</v>
      </c>
      <c r="N1732" s="170" t="str">
        <f>CONCATENATE(HOUR(Tabela132[[#This Row],[DATA INICIO]]),":",MINUTE(Tabela132[[#This Row],[DATA INICIO]]))</f>
        <v>13:21</v>
      </c>
    </row>
    <row r="1733" spans="1:14" ht="25.5" customHeight="1" x14ac:dyDescent="0.25">
      <c r="A1733" s="176" t="s">
        <v>278</v>
      </c>
      <c r="B1733" s="177" t="s">
        <v>1475</v>
      </c>
      <c r="C1733" s="178" t="s">
        <v>270</v>
      </c>
      <c r="D1733" s="179" t="s">
        <v>1481</v>
      </c>
      <c r="E1733" s="180"/>
      <c r="F1733" s="179" t="s">
        <v>1481</v>
      </c>
      <c r="H1733" s="75">
        <v>43012.48541666667</v>
      </c>
      <c r="I1733" s="75">
        <v>43043.474999999999</v>
      </c>
      <c r="J1733" s="177"/>
      <c r="K1733" s="182">
        <f t="shared" ref="K1733:K1764" si="64">IF(OR(H1733="-",I1733="-"),0,I1733-H1733)</f>
        <v>30.989583333328483</v>
      </c>
      <c r="L1733" s="183">
        <f t="shared" ref="L1733:L1764" si="65">K1733</f>
        <v>30.989583333328483</v>
      </c>
      <c r="M1733" s="184">
        <f>NETWORKDAYS.INTL(DATE(YEAR(H1733),MONTH(I1733),DAY(H1733)),DATE(YEAR(I1733),MONTH(I1733),DAY(I1733)),1,LISTAFERIADOS!$B$2:$B$194)</f>
        <v>0</v>
      </c>
      <c r="N1733" s="170" t="str">
        <f>CONCATENATE(HOUR(Tabela132[[#This Row],[DATA INICIO]]),":",MINUTE(Tabela132[[#This Row],[DATA INICIO]]))</f>
        <v>11:39</v>
      </c>
    </row>
    <row r="1734" spans="1:14" ht="25.5" customHeight="1" x14ac:dyDescent="0.25">
      <c r="A1734" s="176" t="s">
        <v>278</v>
      </c>
      <c r="B1734" s="177" t="s">
        <v>1475</v>
      </c>
      <c r="C1734" s="178" t="s">
        <v>270</v>
      </c>
      <c r="D1734" s="179" t="s">
        <v>1485</v>
      </c>
      <c r="E1734" s="180"/>
      <c r="F1734" s="179" t="s">
        <v>1485</v>
      </c>
      <c r="H1734" s="75">
        <v>43043.474999999999</v>
      </c>
      <c r="I1734" s="75">
        <v>43043.80972222222</v>
      </c>
      <c r="J1734" s="177"/>
      <c r="K1734" s="182">
        <f t="shared" si="64"/>
        <v>0.33472222222189885</v>
      </c>
      <c r="L1734" s="183">
        <f t="shared" si="65"/>
        <v>0.33472222222189885</v>
      </c>
      <c r="M1734" s="184">
        <f>NETWORKDAYS.INTL(DATE(YEAR(H1734),MONTH(I1734),DAY(H1734)),DATE(YEAR(I1734),MONTH(I1734),DAY(I1734)),1,LISTAFERIADOS!$B$2:$B$194)</f>
        <v>0</v>
      </c>
      <c r="N1734" s="170" t="str">
        <f>CONCATENATE(HOUR(Tabela132[[#This Row],[DATA INICIO]]),":",MINUTE(Tabela132[[#This Row],[DATA INICIO]]))</f>
        <v>11:24</v>
      </c>
    </row>
    <row r="1735" spans="1:14" ht="25.5" customHeight="1" x14ac:dyDescent="0.25">
      <c r="A1735" s="176" t="s">
        <v>278</v>
      </c>
      <c r="B1735" s="177" t="s">
        <v>1475</v>
      </c>
      <c r="C1735" s="178" t="s">
        <v>270</v>
      </c>
      <c r="D1735" s="179" t="s">
        <v>1484</v>
      </c>
      <c r="E1735" s="180"/>
      <c r="F1735" s="179" t="s">
        <v>1484</v>
      </c>
      <c r="H1735" s="75">
        <v>42836.80972222222</v>
      </c>
      <c r="I1735" s="75">
        <v>42842.572222222225</v>
      </c>
      <c r="J1735" s="177"/>
      <c r="K1735" s="182">
        <f t="shared" si="64"/>
        <v>5.7625000000043656</v>
      </c>
      <c r="L1735" s="183">
        <f t="shared" si="65"/>
        <v>5.7625000000043656</v>
      </c>
      <c r="M1735" s="184">
        <f>NETWORKDAYS.INTL(DATE(YEAR(H1735),MONTH(I1735),DAY(H1735)),DATE(YEAR(I1735),MONTH(I1735),DAY(I1735)),1,LISTAFERIADOS!$B$2:$B$194)</f>
        <v>2</v>
      </c>
      <c r="N1735" s="170" t="str">
        <f>CONCATENATE(HOUR(Tabela132[[#This Row],[DATA INICIO]]),":",MINUTE(Tabela132[[#This Row],[DATA INICIO]]))</f>
        <v>19:26</v>
      </c>
    </row>
    <row r="1736" spans="1:14" ht="25.5" customHeight="1" x14ac:dyDescent="0.25">
      <c r="A1736" s="176" t="s">
        <v>278</v>
      </c>
      <c r="B1736" s="177" t="s">
        <v>1475</v>
      </c>
      <c r="C1736" s="178" t="s">
        <v>270</v>
      </c>
      <c r="D1736" s="179" t="s">
        <v>1483</v>
      </c>
      <c r="E1736" s="180"/>
      <c r="F1736" s="179" t="s">
        <v>1483</v>
      </c>
      <c r="H1736" s="75">
        <v>42842.572222222225</v>
      </c>
      <c r="I1736" s="75">
        <v>42842.619444444441</v>
      </c>
      <c r="J1736" s="177"/>
      <c r="K1736" s="182">
        <f t="shared" si="64"/>
        <v>4.722222221607808E-2</v>
      </c>
      <c r="L1736" s="183">
        <f t="shared" si="65"/>
        <v>4.722222221607808E-2</v>
      </c>
      <c r="M1736" s="184">
        <f>NETWORKDAYS.INTL(DATE(YEAR(H1736),MONTH(I1736),DAY(H1736)),DATE(YEAR(I1736),MONTH(I1736),DAY(I1736)),1,LISTAFERIADOS!$B$2:$B$194)</f>
        <v>1</v>
      </c>
      <c r="N1736" s="170" t="str">
        <f>CONCATENATE(HOUR(Tabela132[[#This Row],[DATA INICIO]]),":",MINUTE(Tabela132[[#This Row],[DATA INICIO]]))</f>
        <v>13:44</v>
      </c>
    </row>
    <row r="1737" spans="1:14" ht="25.5" customHeight="1" x14ac:dyDescent="0.25">
      <c r="A1737" s="176" t="s">
        <v>278</v>
      </c>
      <c r="B1737" s="177" t="s">
        <v>1475</v>
      </c>
      <c r="C1737" s="178" t="s">
        <v>270</v>
      </c>
      <c r="D1737" s="179" t="s">
        <v>1484</v>
      </c>
      <c r="E1737" s="180"/>
      <c r="F1737" s="179" t="s">
        <v>1484</v>
      </c>
      <c r="H1737" s="75">
        <v>42842.619444444441</v>
      </c>
      <c r="I1737" s="75">
        <v>42842.628472222219</v>
      </c>
      <c r="J1737" s="177"/>
      <c r="K1737" s="182">
        <f t="shared" si="64"/>
        <v>9.0277777781011537E-3</v>
      </c>
      <c r="L1737" s="183">
        <f t="shared" si="65"/>
        <v>9.0277777781011537E-3</v>
      </c>
      <c r="M1737" s="184">
        <f>NETWORKDAYS.INTL(DATE(YEAR(H1737),MONTH(I1737),DAY(H1737)),DATE(YEAR(I1737),MONTH(I1737),DAY(I1737)),1,LISTAFERIADOS!$B$2:$B$194)</f>
        <v>1</v>
      </c>
      <c r="N1737" s="170" t="str">
        <f>CONCATENATE(HOUR(Tabela132[[#This Row],[DATA INICIO]]),":",MINUTE(Tabela132[[#This Row],[DATA INICIO]]))</f>
        <v>14:52</v>
      </c>
    </row>
    <row r="1738" spans="1:14" ht="25.5" customHeight="1" x14ac:dyDescent="0.25">
      <c r="A1738" s="176" t="s">
        <v>278</v>
      </c>
      <c r="B1738" s="177" t="s">
        <v>1475</v>
      </c>
      <c r="C1738" s="178" t="s">
        <v>270</v>
      </c>
      <c r="D1738" s="179" t="s">
        <v>1485</v>
      </c>
      <c r="E1738" s="180"/>
      <c r="F1738" s="179" t="s">
        <v>1485</v>
      </c>
      <c r="H1738" s="75">
        <v>42842.628472222219</v>
      </c>
      <c r="I1738" s="75">
        <v>42843.738194444442</v>
      </c>
      <c r="J1738" s="177"/>
      <c r="K1738" s="182">
        <f t="shared" si="64"/>
        <v>1.109722222223354</v>
      </c>
      <c r="L1738" s="183">
        <f t="shared" si="65"/>
        <v>1.109722222223354</v>
      </c>
      <c r="M1738" s="184">
        <f>NETWORKDAYS.INTL(DATE(YEAR(H1738),MONTH(I1738),DAY(H1738)),DATE(YEAR(I1738),MONTH(I1738),DAY(I1738)),1,LISTAFERIADOS!$B$2:$B$194)</f>
        <v>2</v>
      </c>
      <c r="N1738" s="170" t="str">
        <f>CONCATENATE(HOUR(Tabela132[[#This Row],[DATA INICIO]]),":",MINUTE(Tabela132[[#This Row],[DATA INICIO]]))</f>
        <v>15:5</v>
      </c>
    </row>
    <row r="1739" spans="1:14" ht="25.5" customHeight="1" x14ac:dyDescent="0.25">
      <c r="A1739" s="176" t="s">
        <v>278</v>
      </c>
      <c r="B1739" s="177" t="s">
        <v>1475</v>
      </c>
      <c r="C1739" s="178" t="s">
        <v>270</v>
      </c>
      <c r="D1739" s="179" t="s">
        <v>1487</v>
      </c>
      <c r="E1739" s="180"/>
      <c r="F1739" s="179" t="s">
        <v>1487</v>
      </c>
      <c r="H1739" s="75">
        <v>42843.738194444442</v>
      </c>
      <c r="I1739" s="75">
        <v>42844.744444444441</v>
      </c>
      <c r="J1739" s="177"/>
      <c r="K1739" s="182">
        <f t="shared" si="64"/>
        <v>1.0062499999985448</v>
      </c>
      <c r="L1739" s="183">
        <f t="shared" si="65"/>
        <v>1.0062499999985448</v>
      </c>
      <c r="M1739" s="184">
        <f>NETWORKDAYS.INTL(DATE(YEAR(H1739),MONTH(I1739),DAY(H1739)),DATE(YEAR(I1739),MONTH(I1739),DAY(I1739)),1,LISTAFERIADOS!$B$2:$B$194)</f>
        <v>2</v>
      </c>
      <c r="N1739" s="170" t="str">
        <f>CONCATENATE(HOUR(Tabela132[[#This Row],[DATA INICIO]]),":",MINUTE(Tabela132[[#This Row],[DATA INICIO]]))</f>
        <v>17:43</v>
      </c>
    </row>
    <row r="1740" spans="1:14" ht="25.5" customHeight="1" x14ac:dyDescent="0.25">
      <c r="A1740" s="176" t="s">
        <v>278</v>
      </c>
      <c r="B1740" s="177" t="s">
        <v>1475</v>
      </c>
      <c r="C1740" s="178" t="s">
        <v>270</v>
      </c>
      <c r="D1740" s="179" t="s">
        <v>1488</v>
      </c>
      <c r="E1740" s="180"/>
      <c r="F1740" s="179" t="s">
        <v>1488</v>
      </c>
      <c r="H1740" s="75">
        <v>42844.744444444441</v>
      </c>
      <c r="I1740" s="75">
        <v>42849.623611111114</v>
      </c>
      <c r="J1740" s="177"/>
      <c r="K1740" s="182">
        <f t="shared" si="64"/>
        <v>4.8791666666729725</v>
      </c>
      <c r="L1740" s="183">
        <f t="shared" si="65"/>
        <v>4.8791666666729725</v>
      </c>
      <c r="M1740" s="184">
        <f>NETWORKDAYS.INTL(DATE(YEAR(H1740),MONTH(I1740),DAY(H1740)),DATE(YEAR(I1740),MONTH(I1740),DAY(I1740)),1,LISTAFERIADOS!$B$2:$B$194)</f>
        <v>3</v>
      </c>
      <c r="N1740" s="170" t="str">
        <f>CONCATENATE(HOUR(Tabela132[[#This Row],[DATA INICIO]]),":",MINUTE(Tabela132[[#This Row],[DATA INICIO]]))</f>
        <v>17:52</v>
      </c>
    </row>
    <row r="1741" spans="1:14" ht="25.5" customHeight="1" x14ac:dyDescent="0.25">
      <c r="A1741" s="176" t="s">
        <v>278</v>
      </c>
      <c r="B1741" s="177" t="s">
        <v>1475</v>
      </c>
      <c r="C1741" s="178" t="s">
        <v>270</v>
      </c>
      <c r="D1741" s="179" t="s">
        <v>1487</v>
      </c>
      <c r="E1741" s="180"/>
      <c r="F1741" s="179" t="s">
        <v>1487</v>
      </c>
      <c r="H1741" s="75">
        <v>42849.623611111114</v>
      </c>
      <c r="I1741" s="75">
        <v>42853.8125</v>
      </c>
      <c r="J1741" s="177"/>
      <c r="K1741" s="182">
        <f t="shared" si="64"/>
        <v>4.1888888888861402</v>
      </c>
      <c r="L1741" s="183">
        <f t="shared" si="65"/>
        <v>4.1888888888861402</v>
      </c>
      <c r="M1741" s="184">
        <f>NETWORKDAYS.INTL(DATE(YEAR(H1741),MONTH(I1741),DAY(H1741)),DATE(YEAR(I1741),MONTH(I1741),DAY(I1741)),1,LISTAFERIADOS!$B$2:$B$194)</f>
        <v>5</v>
      </c>
      <c r="N1741" s="170" t="str">
        <f>CONCATENATE(HOUR(Tabela132[[#This Row],[DATA INICIO]]),":",MINUTE(Tabela132[[#This Row],[DATA INICIO]]))</f>
        <v>14:58</v>
      </c>
    </row>
    <row r="1742" spans="1:14" ht="25.5" customHeight="1" x14ac:dyDescent="0.25">
      <c r="A1742" s="176" t="s">
        <v>278</v>
      </c>
      <c r="B1742" s="177" t="s">
        <v>1475</v>
      </c>
      <c r="C1742" s="178" t="s">
        <v>270</v>
      </c>
      <c r="D1742" s="179" t="s">
        <v>1544</v>
      </c>
      <c r="E1742" s="180"/>
      <c r="F1742" s="179" t="s">
        <v>1544</v>
      </c>
      <c r="H1742" s="75">
        <v>42853.8125</v>
      </c>
      <c r="I1742" s="75">
        <v>42857.699305555558</v>
      </c>
      <c r="J1742" s="177"/>
      <c r="K1742" s="182">
        <f t="shared" si="64"/>
        <v>3.8868055555576575</v>
      </c>
      <c r="L1742" s="183">
        <f t="shared" si="65"/>
        <v>3.8868055555576575</v>
      </c>
      <c r="M1742" s="184">
        <f>NETWORKDAYS.INTL(DATE(YEAR(H1742),MONTH(I1742),DAY(H1742)),DATE(YEAR(I1742),MONTH(I1742),DAY(I1742)),1,LISTAFERIADOS!$B$2:$B$194)</f>
        <v>-19</v>
      </c>
      <c r="N1742" s="170" t="str">
        <f>CONCATENATE(HOUR(Tabela132[[#This Row],[DATA INICIO]]),":",MINUTE(Tabela132[[#This Row],[DATA INICIO]]))</f>
        <v>19:30</v>
      </c>
    </row>
    <row r="1743" spans="1:14" ht="25.5" customHeight="1" x14ac:dyDescent="0.25">
      <c r="A1743" s="176" t="s">
        <v>278</v>
      </c>
      <c r="B1743" s="177" t="s">
        <v>1475</v>
      </c>
      <c r="C1743" s="178" t="s">
        <v>270</v>
      </c>
      <c r="D1743" s="179" t="s">
        <v>1487</v>
      </c>
      <c r="E1743" s="180"/>
      <c r="F1743" s="179" t="s">
        <v>1487</v>
      </c>
      <c r="H1743" s="75">
        <v>42771.699305555558</v>
      </c>
      <c r="I1743" s="75">
        <v>42983.794444444444</v>
      </c>
      <c r="J1743" s="177"/>
      <c r="K1743" s="182">
        <f t="shared" si="64"/>
        <v>212.09513888888614</v>
      </c>
      <c r="L1743" s="183">
        <f t="shared" si="65"/>
        <v>212.09513888888614</v>
      </c>
      <c r="M1743" s="184">
        <f>NETWORKDAYS.INTL(DATE(YEAR(H1743),MONTH(I1743),DAY(H1743)),DATE(YEAR(I1743),MONTH(I1743),DAY(I1743)),1,LISTAFERIADOS!$B$2:$B$194)</f>
        <v>1</v>
      </c>
      <c r="N1743" s="170" t="str">
        <f>CONCATENATE(HOUR(Tabela132[[#This Row],[DATA INICIO]]),":",MINUTE(Tabela132[[#This Row],[DATA INICIO]]))</f>
        <v>16:47</v>
      </c>
    </row>
    <row r="1744" spans="1:14" ht="25.5" customHeight="1" x14ac:dyDescent="0.25">
      <c r="A1744" s="176" t="s">
        <v>278</v>
      </c>
      <c r="B1744" s="177" t="s">
        <v>1475</v>
      </c>
      <c r="C1744" s="178" t="s">
        <v>270</v>
      </c>
      <c r="D1744" s="179" t="s">
        <v>1485</v>
      </c>
      <c r="E1744" s="180"/>
      <c r="F1744" s="179" t="s">
        <v>1485</v>
      </c>
      <c r="H1744" s="75">
        <v>42983.794444444444</v>
      </c>
      <c r="I1744" s="75">
        <v>43044.763888888891</v>
      </c>
      <c r="J1744" s="177"/>
      <c r="K1744" s="182">
        <f t="shared" si="64"/>
        <v>60.969444444446708</v>
      </c>
      <c r="L1744" s="183">
        <f t="shared" si="65"/>
        <v>60.969444444446708</v>
      </c>
      <c r="M1744" s="184">
        <f>NETWORKDAYS.INTL(DATE(YEAR(H1744),MONTH(I1744),DAY(H1744)),DATE(YEAR(I1744),MONTH(I1744),DAY(I1744)),1,LISTAFERIADOS!$B$2:$B$194)</f>
        <v>0</v>
      </c>
      <c r="N1744" s="170" t="str">
        <f>CONCATENATE(HOUR(Tabela132[[#This Row],[DATA INICIO]]),":",MINUTE(Tabela132[[#This Row],[DATA INICIO]]))</f>
        <v>19:4</v>
      </c>
    </row>
    <row r="1745" spans="1:14" ht="25.5" customHeight="1" x14ac:dyDescent="0.25">
      <c r="A1745" s="176" t="s">
        <v>278</v>
      </c>
      <c r="B1745" s="177" t="s">
        <v>1475</v>
      </c>
      <c r="C1745" s="178" t="s">
        <v>270</v>
      </c>
      <c r="D1745" s="179" t="s">
        <v>1484</v>
      </c>
      <c r="E1745" s="180"/>
      <c r="F1745" s="179" t="s">
        <v>1484</v>
      </c>
      <c r="H1745" s="75">
        <v>43044.763888888891</v>
      </c>
      <c r="I1745" s="75">
        <v>43044.79583333333</v>
      </c>
      <c r="J1745" s="177"/>
      <c r="K1745" s="182">
        <f t="shared" si="64"/>
        <v>3.1944444439432118E-2</v>
      </c>
      <c r="L1745" s="183">
        <f t="shared" si="65"/>
        <v>3.1944444439432118E-2</v>
      </c>
      <c r="M1745" s="184">
        <f>NETWORKDAYS.INTL(DATE(YEAR(H1745),MONTH(I1745),DAY(H1745)),DATE(YEAR(I1745),MONTH(I1745),DAY(I1745)),1,LISTAFERIADOS!$B$2:$B$194)</f>
        <v>0</v>
      </c>
      <c r="N1745" s="170" t="str">
        <f>CONCATENATE(HOUR(Tabela132[[#This Row],[DATA INICIO]]),":",MINUTE(Tabela132[[#This Row],[DATA INICIO]]))</f>
        <v>18:20</v>
      </c>
    </row>
    <row r="1746" spans="1:14" ht="25.5" customHeight="1" x14ac:dyDescent="0.25">
      <c r="A1746" s="176" t="s">
        <v>278</v>
      </c>
      <c r="B1746" s="177" t="s">
        <v>1475</v>
      </c>
      <c r="C1746" s="178" t="s">
        <v>270</v>
      </c>
      <c r="D1746" s="179" t="s">
        <v>1483</v>
      </c>
      <c r="E1746" s="180"/>
      <c r="F1746" s="179" t="s">
        <v>1483</v>
      </c>
      <c r="H1746" s="75">
        <v>43044.79583333333</v>
      </c>
      <c r="I1746" s="75">
        <v>43074.622916666667</v>
      </c>
      <c r="J1746" s="177"/>
      <c r="K1746" s="182">
        <f t="shared" si="64"/>
        <v>29.827083333337214</v>
      </c>
      <c r="L1746" s="183">
        <f t="shared" si="65"/>
        <v>29.827083333337214</v>
      </c>
      <c r="M1746" s="184">
        <f>NETWORKDAYS.INTL(DATE(YEAR(H1746),MONTH(I1746),DAY(H1746)),DATE(YEAR(I1746),MONTH(I1746),DAY(I1746)),1,LISTAFERIADOS!$B$2:$B$194)</f>
        <v>1</v>
      </c>
      <c r="N1746" s="170" t="str">
        <f>CONCATENATE(HOUR(Tabela132[[#This Row],[DATA INICIO]]),":",MINUTE(Tabela132[[#This Row],[DATA INICIO]]))</f>
        <v>19:6</v>
      </c>
    </row>
    <row r="1747" spans="1:14" ht="25.5" customHeight="1" x14ac:dyDescent="0.25">
      <c r="A1747" s="176" t="s">
        <v>278</v>
      </c>
      <c r="B1747" s="177" t="s">
        <v>1475</v>
      </c>
      <c r="C1747" s="178" t="s">
        <v>270</v>
      </c>
      <c r="D1747" s="179" t="s">
        <v>1484</v>
      </c>
      <c r="E1747" s="180"/>
      <c r="F1747" s="179" t="s">
        <v>1484</v>
      </c>
      <c r="H1747" s="75">
        <v>42867.622916666667</v>
      </c>
      <c r="I1747" s="75">
        <v>42871.541666666664</v>
      </c>
      <c r="J1747" s="177"/>
      <c r="K1747" s="182">
        <f t="shared" si="64"/>
        <v>3.9187499999970896</v>
      </c>
      <c r="L1747" s="183">
        <f t="shared" si="65"/>
        <v>3.9187499999970896</v>
      </c>
      <c r="M1747" s="184">
        <f>NETWORKDAYS.INTL(DATE(YEAR(H1747),MONTH(I1747),DAY(H1747)),DATE(YEAR(I1747),MONTH(I1747),DAY(I1747)),1,LISTAFERIADOS!$B$2:$B$194)</f>
        <v>3</v>
      </c>
      <c r="N1747" s="170" t="str">
        <f>CONCATENATE(HOUR(Tabela132[[#This Row],[DATA INICIO]]),":",MINUTE(Tabela132[[#This Row],[DATA INICIO]]))</f>
        <v>14:57</v>
      </c>
    </row>
    <row r="1748" spans="1:14" ht="25.5" customHeight="1" x14ac:dyDescent="0.25">
      <c r="A1748" s="176" t="s">
        <v>278</v>
      </c>
      <c r="B1748" s="177" t="s">
        <v>1475</v>
      </c>
      <c r="C1748" s="178" t="s">
        <v>270</v>
      </c>
      <c r="D1748" s="179" t="s">
        <v>1485</v>
      </c>
      <c r="E1748" s="180"/>
      <c r="F1748" s="179" t="s">
        <v>1485</v>
      </c>
      <c r="H1748" s="75">
        <v>42871.541666666664</v>
      </c>
      <c r="I1748" s="75">
        <v>42871.760416666664</v>
      </c>
      <c r="J1748" s="177"/>
      <c r="K1748" s="182">
        <f t="shared" si="64"/>
        <v>0.21875</v>
      </c>
      <c r="L1748" s="183">
        <f t="shared" si="65"/>
        <v>0.21875</v>
      </c>
      <c r="M1748" s="184">
        <f>NETWORKDAYS.INTL(DATE(YEAR(H1748),MONTH(I1748),DAY(H1748)),DATE(YEAR(I1748),MONTH(I1748),DAY(I1748)),1,LISTAFERIADOS!$B$2:$B$194)</f>
        <v>1</v>
      </c>
      <c r="N1748" s="170" t="str">
        <f>CONCATENATE(HOUR(Tabela132[[#This Row],[DATA INICIO]]),":",MINUTE(Tabela132[[#This Row],[DATA INICIO]]))</f>
        <v>13:0</v>
      </c>
    </row>
    <row r="1749" spans="1:14" ht="25.5" customHeight="1" x14ac:dyDescent="0.25">
      <c r="A1749" s="176" t="s">
        <v>278</v>
      </c>
      <c r="B1749" s="177" t="s">
        <v>1475</v>
      </c>
      <c r="C1749" s="178" t="s">
        <v>270</v>
      </c>
      <c r="D1749" s="179" t="s">
        <v>1487</v>
      </c>
      <c r="E1749" s="180"/>
      <c r="F1749" s="179" t="s">
        <v>1487</v>
      </c>
      <c r="H1749" s="75">
        <v>42871.760416666664</v>
      </c>
      <c r="I1749" s="75">
        <v>42871.788194444445</v>
      </c>
      <c r="J1749" s="177"/>
      <c r="K1749" s="182">
        <f t="shared" si="64"/>
        <v>2.7777777781011537E-2</v>
      </c>
      <c r="L1749" s="183">
        <f t="shared" si="65"/>
        <v>2.7777777781011537E-2</v>
      </c>
      <c r="M1749" s="184">
        <f>NETWORKDAYS.INTL(DATE(YEAR(H1749),MONTH(I1749),DAY(H1749)),DATE(YEAR(I1749),MONTH(I1749),DAY(I1749)),1,LISTAFERIADOS!$B$2:$B$194)</f>
        <v>1</v>
      </c>
      <c r="N1749" s="170" t="str">
        <f>CONCATENATE(HOUR(Tabela132[[#This Row],[DATA INICIO]]),":",MINUTE(Tabela132[[#This Row],[DATA INICIO]]))</f>
        <v>18:15</v>
      </c>
    </row>
    <row r="1750" spans="1:14" ht="25.5" customHeight="1" x14ac:dyDescent="0.25">
      <c r="A1750" s="176" t="s">
        <v>278</v>
      </c>
      <c r="B1750" s="177" t="s">
        <v>1475</v>
      </c>
      <c r="C1750" s="178" t="s">
        <v>270</v>
      </c>
      <c r="D1750" s="179" t="s">
        <v>1488</v>
      </c>
      <c r="E1750" s="180"/>
      <c r="F1750" s="179" t="s">
        <v>1488</v>
      </c>
      <c r="H1750" s="75">
        <v>42871.788194444445</v>
      </c>
      <c r="I1750" s="75">
        <v>42874.626388888886</v>
      </c>
      <c r="J1750" s="177"/>
      <c r="K1750" s="182">
        <f t="shared" si="64"/>
        <v>2.8381944444408873</v>
      </c>
      <c r="L1750" s="183">
        <f t="shared" si="65"/>
        <v>2.8381944444408873</v>
      </c>
      <c r="M1750" s="184">
        <f>NETWORKDAYS.INTL(DATE(YEAR(H1750),MONTH(I1750),DAY(H1750)),DATE(YEAR(I1750),MONTH(I1750),DAY(I1750)),1,LISTAFERIADOS!$B$2:$B$194)</f>
        <v>4</v>
      </c>
      <c r="N1750" s="170" t="str">
        <f>CONCATENATE(HOUR(Tabela132[[#This Row],[DATA INICIO]]),":",MINUTE(Tabela132[[#This Row],[DATA INICIO]]))</f>
        <v>18:55</v>
      </c>
    </row>
    <row r="1751" spans="1:14" ht="25.5" customHeight="1" x14ac:dyDescent="0.25">
      <c r="A1751" s="176" t="s">
        <v>278</v>
      </c>
      <c r="B1751" s="177" t="s">
        <v>1475</v>
      </c>
      <c r="C1751" s="178" t="s">
        <v>270</v>
      </c>
      <c r="D1751" s="179" t="s">
        <v>1487</v>
      </c>
      <c r="E1751" s="180"/>
      <c r="F1751" s="179" t="s">
        <v>1487</v>
      </c>
      <c r="H1751" s="75">
        <v>42874.626388888886</v>
      </c>
      <c r="I1751" s="75">
        <v>42874.737500000003</v>
      </c>
      <c r="J1751" s="177"/>
      <c r="K1751" s="182">
        <f t="shared" si="64"/>
        <v>0.11111111111677019</v>
      </c>
      <c r="L1751" s="183">
        <f t="shared" si="65"/>
        <v>0.11111111111677019</v>
      </c>
      <c r="M1751" s="184">
        <f>NETWORKDAYS.INTL(DATE(YEAR(H1751),MONTH(I1751),DAY(H1751)),DATE(YEAR(I1751),MONTH(I1751),DAY(I1751)),1,LISTAFERIADOS!$B$2:$B$194)</f>
        <v>1</v>
      </c>
      <c r="N1751" s="170" t="str">
        <f>CONCATENATE(HOUR(Tabela132[[#This Row],[DATA INICIO]]),":",MINUTE(Tabela132[[#This Row],[DATA INICIO]]))</f>
        <v>15:2</v>
      </c>
    </row>
    <row r="1752" spans="1:14" ht="25.5" customHeight="1" x14ac:dyDescent="0.25">
      <c r="A1752" s="176" t="s">
        <v>278</v>
      </c>
      <c r="B1752" s="177" t="s">
        <v>1475</v>
      </c>
      <c r="C1752" s="178" t="s">
        <v>270</v>
      </c>
      <c r="D1752" s="179" t="s">
        <v>1482</v>
      </c>
      <c r="E1752" s="180"/>
      <c r="F1752" s="179" t="s">
        <v>1482</v>
      </c>
      <c r="H1752" s="75">
        <v>42874.737500000003</v>
      </c>
      <c r="I1752" s="75">
        <v>42877.800694444442</v>
      </c>
      <c r="J1752" s="177"/>
      <c r="K1752" s="182">
        <f t="shared" si="64"/>
        <v>3.0631944444394321</v>
      </c>
      <c r="L1752" s="183">
        <f t="shared" si="65"/>
        <v>3.0631944444394321</v>
      </c>
      <c r="M1752" s="184">
        <f>NETWORKDAYS.INTL(DATE(YEAR(H1752),MONTH(I1752),DAY(H1752)),DATE(YEAR(I1752),MONTH(I1752),DAY(I1752)),1,LISTAFERIADOS!$B$2:$B$194)</f>
        <v>2</v>
      </c>
      <c r="N1752" s="170" t="str">
        <f>CONCATENATE(HOUR(Tabela132[[#This Row],[DATA INICIO]]),":",MINUTE(Tabela132[[#This Row],[DATA INICIO]]))</f>
        <v>17:42</v>
      </c>
    </row>
    <row r="1753" spans="1:14" ht="25.5" customHeight="1" x14ac:dyDescent="0.25">
      <c r="A1753" s="176" t="s">
        <v>278</v>
      </c>
      <c r="B1753" s="177" t="s">
        <v>1475</v>
      </c>
      <c r="C1753" s="178" t="s">
        <v>270</v>
      </c>
      <c r="D1753" s="179" t="s">
        <v>1480</v>
      </c>
      <c r="E1753" s="180"/>
      <c r="F1753" s="179" t="s">
        <v>1480</v>
      </c>
      <c r="H1753" s="75">
        <v>42877.800694444442</v>
      </c>
      <c r="I1753" s="75">
        <v>42878.488888888889</v>
      </c>
      <c r="J1753" s="177"/>
      <c r="K1753" s="182">
        <f t="shared" si="64"/>
        <v>0.68819444444670808</v>
      </c>
      <c r="L1753" s="183">
        <f t="shared" si="65"/>
        <v>0.68819444444670808</v>
      </c>
      <c r="M1753" s="184">
        <f>NETWORKDAYS.INTL(DATE(YEAR(H1753),MONTH(I1753),DAY(H1753)),DATE(YEAR(I1753),MONTH(I1753),DAY(I1753)),1,LISTAFERIADOS!$B$2:$B$194)</f>
        <v>2</v>
      </c>
      <c r="N1753" s="170" t="str">
        <f>CONCATENATE(HOUR(Tabela132[[#This Row],[DATA INICIO]]),":",MINUTE(Tabela132[[#This Row],[DATA INICIO]]))</f>
        <v>19:13</v>
      </c>
    </row>
    <row r="1754" spans="1:14" ht="25.5" customHeight="1" x14ac:dyDescent="0.25">
      <c r="A1754" s="176" t="s">
        <v>278</v>
      </c>
      <c r="B1754" s="177" t="s">
        <v>1475</v>
      </c>
      <c r="C1754" s="178" t="s">
        <v>270</v>
      </c>
      <c r="D1754" s="179" t="s">
        <v>1482</v>
      </c>
      <c r="E1754" s="180"/>
      <c r="F1754" s="179" t="s">
        <v>1482</v>
      </c>
      <c r="H1754" s="75">
        <v>42878.488888888889</v>
      </c>
      <c r="I1754" s="75">
        <v>42880.707638888889</v>
      </c>
      <c r="J1754" s="177"/>
      <c r="K1754" s="182">
        <f t="shared" si="64"/>
        <v>2.21875</v>
      </c>
      <c r="L1754" s="183">
        <f t="shared" si="65"/>
        <v>2.21875</v>
      </c>
      <c r="M1754" s="184">
        <f>NETWORKDAYS.INTL(DATE(YEAR(H1754),MONTH(I1754),DAY(H1754)),DATE(YEAR(I1754),MONTH(I1754),DAY(I1754)),1,LISTAFERIADOS!$B$2:$B$194)</f>
        <v>3</v>
      </c>
      <c r="N1754" s="170" t="str">
        <f>CONCATENATE(HOUR(Tabela132[[#This Row],[DATA INICIO]]),":",MINUTE(Tabela132[[#This Row],[DATA INICIO]]))</f>
        <v>11:44</v>
      </c>
    </row>
    <row r="1755" spans="1:14" ht="25.5" customHeight="1" x14ac:dyDescent="0.25">
      <c r="A1755" s="176" t="s">
        <v>278</v>
      </c>
      <c r="B1755" s="177" t="s">
        <v>1475</v>
      </c>
      <c r="C1755" s="178" t="s">
        <v>270</v>
      </c>
      <c r="D1755" s="179" t="s">
        <v>1487</v>
      </c>
      <c r="E1755" s="180"/>
      <c r="F1755" s="179" t="s">
        <v>1487</v>
      </c>
      <c r="H1755" s="75">
        <v>42880.707638888889</v>
      </c>
      <c r="I1755" s="75">
        <v>42881.76458333333</v>
      </c>
      <c r="J1755" s="177"/>
      <c r="K1755" s="182">
        <f t="shared" si="64"/>
        <v>1.0569444444408873</v>
      </c>
      <c r="L1755" s="183">
        <f t="shared" si="65"/>
        <v>1.0569444444408873</v>
      </c>
      <c r="M1755" s="184">
        <f>NETWORKDAYS.INTL(DATE(YEAR(H1755),MONTH(I1755),DAY(H1755)),DATE(YEAR(I1755),MONTH(I1755),DAY(I1755)),1,LISTAFERIADOS!$B$2:$B$194)</f>
        <v>2</v>
      </c>
      <c r="N1755" s="170" t="str">
        <f>CONCATENATE(HOUR(Tabela132[[#This Row],[DATA INICIO]]),":",MINUTE(Tabela132[[#This Row],[DATA INICIO]]))</f>
        <v>16:59</v>
      </c>
    </row>
    <row r="1756" spans="1:14" ht="25.5" customHeight="1" x14ac:dyDescent="0.25">
      <c r="A1756" s="176" t="s">
        <v>278</v>
      </c>
      <c r="B1756" s="177" t="s">
        <v>1475</v>
      </c>
      <c r="C1756" s="178" t="s">
        <v>270</v>
      </c>
      <c r="D1756" s="179" t="s">
        <v>1489</v>
      </c>
      <c r="E1756" s="180"/>
      <c r="F1756" s="179" t="s">
        <v>1489</v>
      </c>
      <c r="H1756" s="75">
        <v>42881.76458333333</v>
      </c>
      <c r="I1756" s="75">
        <v>42922.786805555559</v>
      </c>
      <c r="J1756" s="177"/>
      <c r="K1756" s="182">
        <f t="shared" si="64"/>
        <v>41.022222222229175</v>
      </c>
      <c r="L1756" s="183">
        <f t="shared" si="65"/>
        <v>41.022222222229175</v>
      </c>
      <c r="M1756" s="184">
        <f>NETWORKDAYS.INTL(DATE(YEAR(H1756),MONTH(I1756),DAY(H1756)),DATE(YEAR(I1756),MONTH(I1756),DAY(I1756)),1,LISTAFERIADOS!$B$2:$B$194)</f>
        <v>-15</v>
      </c>
      <c r="N1756" s="170" t="str">
        <f>CONCATENATE(HOUR(Tabela132[[#This Row],[DATA INICIO]]),":",MINUTE(Tabela132[[#This Row],[DATA INICIO]]))</f>
        <v>18:21</v>
      </c>
    </row>
    <row r="1757" spans="1:14" ht="25.5" customHeight="1" x14ac:dyDescent="0.25">
      <c r="A1757" s="176" t="s">
        <v>278</v>
      </c>
      <c r="B1757" s="177" t="s">
        <v>1475</v>
      </c>
      <c r="C1757" s="178" t="s">
        <v>270</v>
      </c>
      <c r="D1757" s="179" t="s">
        <v>1490</v>
      </c>
      <c r="E1757" s="180"/>
      <c r="F1757" s="179" t="s">
        <v>1490</v>
      </c>
      <c r="H1757" s="75">
        <v>42893.786805555559</v>
      </c>
      <c r="I1757" s="75">
        <v>42900.795138888891</v>
      </c>
      <c r="J1757" s="177"/>
      <c r="K1757" s="182">
        <f t="shared" si="64"/>
        <v>7.0083333333313931</v>
      </c>
      <c r="L1757" s="183">
        <f t="shared" si="65"/>
        <v>7.0083333333313931</v>
      </c>
      <c r="M1757" s="184">
        <f>NETWORKDAYS.INTL(DATE(YEAR(H1757),MONTH(I1757),DAY(H1757)),DATE(YEAR(I1757),MONTH(I1757),DAY(I1757)),1,LISTAFERIADOS!$B$2:$B$194)</f>
        <v>6</v>
      </c>
      <c r="N1757" s="170" t="str">
        <f>CONCATENATE(HOUR(Tabela132[[#This Row],[DATA INICIO]]),":",MINUTE(Tabela132[[#This Row],[DATA INICIO]]))</f>
        <v>18:53</v>
      </c>
    </row>
    <row r="1758" spans="1:14" ht="25.5" customHeight="1" x14ac:dyDescent="0.25">
      <c r="A1758" s="176" t="s">
        <v>278</v>
      </c>
      <c r="B1758" s="177" t="s">
        <v>1475</v>
      </c>
      <c r="C1758" s="178" t="s">
        <v>270</v>
      </c>
      <c r="D1758" s="179" t="s">
        <v>1489</v>
      </c>
      <c r="E1758" s="180"/>
      <c r="F1758" s="179" t="s">
        <v>1489</v>
      </c>
      <c r="H1758" s="75">
        <v>42900.795138888891</v>
      </c>
      <c r="I1758" s="75">
        <v>42902.728472222225</v>
      </c>
      <c r="J1758" s="177"/>
      <c r="K1758" s="182">
        <f t="shared" si="64"/>
        <v>1.9333333333343035</v>
      </c>
      <c r="L1758" s="183">
        <f t="shared" si="65"/>
        <v>1.9333333333343035</v>
      </c>
      <c r="M1758" s="184">
        <f>NETWORKDAYS.INTL(DATE(YEAR(H1758),MONTH(I1758),DAY(H1758)),DATE(YEAR(I1758),MONTH(I1758),DAY(I1758)),1,LISTAFERIADOS!$B$2:$B$194)</f>
        <v>2</v>
      </c>
      <c r="N1758" s="170" t="str">
        <f>CONCATENATE(HOUR(Tabela132[[#This Row],[DATA INICIO]]),":",MINUTE(Tabela132[[#This Row],[DATA INICIO]]))</f>
        <v>19:5</v>
      </c>
    </row>
    <row r="1759" spans="1:14" ht="25.5" customHeight="1" x14ac:dyDescent="0.25">
      <c r="A1759" s="176" t="s">
        <v>278</v>
      </c>
      <c r="B1759" s="177" t="s">
        <v>1475</v>
      </c>
      <c r="C1759" s="178" t="s">
        <v>270</v>
      </c>
      <c r="D1759" s="179" t="s">
        <v>1487</v>
      </c>
      <c r="E1759" s="180"/>
      <c r="F1759" s="179" t="s">
        <v>1487</v>
      </c>
      <c r="H1759" s="75">
        <v>42902.728472222225</v>
      </c>
      <c r="I1759" s="75">
        <v>42902.744444444441</v>
      </c>
      <c r="J1759" s="177"/>
      <c r="K1759" s="182">
        <f t="shared" si="64"/>
        <v>1.597222221607808E-2</v>
      </c>
      <c r="L1759" s="183">
        <f t="shared" si="65"/>
        <v>1.597222221607808E-2</v>
      </c>
      <c r="M1759" s="184">
        <f>NETWORKDAYS.INTL(DATE(YEAR(H1759),MONTH(I1759),DAY(H1759)),DATE(YEAR(I1759),MONTH(I1759),DAY(I1759)),1,LISTAFERIADOS!$B$2:$B$194)</f>
        <v>1</v>
      </c>
      <c r="N1759" s="170" t="str">
        <f>CONCATENATE(HOUR(Tabela132[[#This Row],[DATA INICIO]]),":",MINUTE(Tabela132[[#This Row],[DATA INICIO]]))</f>
        <v>17:29</v>
      </c>
    </row>
    <row r="1760" spans="1:14" ht="25.5" customHeight="1" x14ac:dyDescent="0.25">
      <c r="A1760" s="176" t="s">
        <v>278</v>
      </c>
      <c r="B1760" s="177" t="s">
        <v>1475</v>
      </c>
      <c r="C1760" s="178" t="s">
        <v>270</v>
      </c>
      <c r="D1760" s="179" t="s">
        <v>1482</v>
      </c>
      <c r="E1760" s="180"/>
      <c r="F1760" s="179" t="s">
        <v>1482</v>
      </c>
      <c r="H1760" s="75">
        <v>42902.744444444441</v>
      </c>
      <c r="I1760" s="75">
        <v>42905.67291666667</v>
      </c>
      <c r="J1760" s="177"/>
      <c r="K1760" s="182">
        <f t="shared" si="64"/>
        <v>2.9284722222291748</v>
      </c>
      <c r="L1760" s="183">
        <f t="shared" si="65"/>
        <v>2.9284722222291748</v>
      </c>
      <c r="M1760" s="184">
        <f>NETWORKDAYS.INTL(DATE(YEAR(H1760),MONTH(I1760),DAY(H1760)),DATE(YEAR(I1760),MONTH(I1760),DAY(I1760)),1,LISTAFERIADOS!$B$2:$B$194)</f>
        <v>2</v>
      </c>
      <c r="N1760" s="170" t="str">
        <f>CONCATENATE(HOUR(Tabela132[[#This Row],[DATA INICIO]]),":",MINUTE(Tabela132[[#This Row],[DATA INICIO]]))</f>
        <v>17:52</v>
      </c>
    </row>
    <row r="1761" spans="1:14" ht="25.5" customHeight="1" x14ac:dyDescent="0.25">
      <c r="A1761" s="176" t="s">
        <v>278</v>
      </c>
      <c r="B1761" s="177" t="s">
        <v>1475</v>
      </c>
      <c r="C1761" s="178" t="s">
        <v>270</v>
      </c>
      <c r="D1761" s="179" t="s">
        <v>1491</v>
      </c>
      <c r="E1761" s="180"/>
      <c r="F1761" s="179" t="s">
        <v>1491</v>
      </c>
      <c r="H1761" s="75">
        <v>42905.67291666667</v>
      </c>
      <c r="I1761" s="75">
        <v>42906.668749999997</v>
      </c>
      <c r="J1761" s="177"/>
      <c r="K1761" s="182">
        <f t="shared" si="64"/>
        <v>0.9958333333270275</v>
      </c>
      <c r="L1761" s="183">
        <f t="shared" si="65"/>
        <v>0.9958333333270275</v>
      </c>
      <c r="M1761" s="184">
        <f>NETWORKDAYS.INTL(DATE(YEAR(H1761),MONTH(I1761),DAY(H1761)),DATE(YEAR(I1761),MONTH(I1761),DAY(I1761)),1,LISTAFERIADOS!$B$2:$B$194)</f>
        <v>2</v>
      </c>
      <c r="N1761" s="170" t="str">
        <f>CONCATENATE(HOUR(Tabela132[[#This Row],[DATA INICIO]]),":",MINUTE(Tabela132[[#This Row],[DATA INICIO]]))</f>
        <v>16:9</v>
      </c>
    </row>
    <row r="1762" spans="1:14" ht="25.5" customHeight="1" x14ac:dyDescent="0.25">
      <c r="A1762" s="176" t="s">
        <v>278</v>
      </c>
      <c r="B1762" s="177" t="s">
        <v>1475</v>
      </c>
      <c r="C1762" s="178" t="s">
        <v>270</v>
      </c>
      <c r="D1762" s="179" t="s">
        <v>1492</v>
      </c>
      <c r="E1762" s="180"/>
      <c r="F1762" s="179" t="s">
        <v>1492</v>
      </c>
      <c r="H1762" s="75">
        <v>42906.668749999997</v>
      </c>
      <c r="I1762" s="75">
        <v>42908.731249999997</v>
      </c>
      <c r="J1762" s="177"/>
      <c r="K1762" s="182">
        <f t="shared" si="64"/>
        <v>2.0625</v>
      </c>
      <c r="L1762" s="183">
        <f t="shared" si="65"/>
        <v>2.0625</v>
      </c>
      <c r="M1762" s="184">
        <f>NETWORKDAYS.INTL(DATE(YEAR(H1762),MONTH(I1762),DAY(H1762)),DATE(YEAR(I1762),MONTH(I1762),DAY(I1762)),1,LISTAFERIADOS!$B$2:$B$194)</f>
        <v>3</v>
      </c>
      <c r="N1762" s="170" t="str">
        <f>CONCATENATE(HOUR(Tabela132[[#This Row],[DATA INICIO]]),":",MINUTE(Tabela132[[#This Row],[DATA INICIO]]))</f>
        <v>16:3</v>
      </c>
    </row>
    <row r="1763" spans="1:14" ht="25.5" customHeight="1" x14ac:dyDescent="0.25">
      <c r="A1763" s="176" t="s">
        <v>278</v>
      </c>
      <c r="B1763" s="177" t="s">
        <v>1475</v>
      </c>
      <c r="C1763" s="178" t="s">
        <v>270</v>
      </c>
      <c r="D1763" s="179" t="s">
        <v>1481</v>
      </c>
      <c r="E1763" s="180"/>
      <c r="F1763" s="179" t="s">
        <v>1481</v>
      </c>
      <c r="H1763" s="75">
        <v>42908.731249999997</v>
      </c>
      <c r="I1763" s="75">
        <v>42908.768055555556</v>
      </c>
      <c r="J1763" s="177"/>
      <c r="K1763" s="182">
        <f t="shared" si="64"/>
        <v>3.680555555911269E-2</v>
      </c>
      <c r="L1763" s="183">
        <f t="shared" si="65"/>
        <v>3.680555555911269E-2</v>
      </c>
      <c r="M1763" s="184">
        <f>NETWORKDAYS.INTL(DATE(YEAR(H1763),MONTH(I1763),DAY(H1763)),DATE(YEAR(I1763),MONTH(I1763),DAY(I1763)),1,LISTAFERIADOS!$B$2:$B$194)</f>
        <v>1</v>
      </c>
      <c r="N1763" s="170" t="str">
        <f>CONCATENATE(HOUR(Tabela132[[#This Row],[DATA INICIO]]),":",MINUTE(Tabela132[[#This Row],[DATA INICIO]]))</f>
        <v>17:33</v>
      </c>
    </row>
    <row r="1764" spans="1:14" ht="25.5" customHeight="1" x14ac:dyDescent="0.25">
      <c r="A1764" s="176" t="s">
        <v>278</v>
      </c>
      <c r="B1764" s="177" t="s">
        <v>1475</v>
      </c>
      <c r="C1764" s="178" t="s">
        <v>270</v>
      </c>
      <c r="D1764" s="179" t="s">
        <v>1489</v>
      </c>
      <c r="E1764" s="180"/>
      <c r="F1764" s="179" t="s">
        <v>1489</v>
      </c>
      <c r="H1764" s="75">
        <v>42908.768055555556</v>
      </c>
      <c r="I1764" s="75">
        <v>42908.782638888886</v>
      </c>
      <c r="J1764" s="177"/>
      <c r="K1764" s="182">
        <f t="shared" si="64"/>
        <v>1.4583333329937886E-2</v>
      </c>
      <c r="L1764" s="183">
        <f t="shared" si="65"/>
        <v>1.4583333329937886E-2</v>
      </c>
      <c r="M1764" s="184">
        <f>NETWORKDAYS.INTL(DATE(YEAR(H1764),MONTH(I1764),DAY(H1764)),DATE(YEAR(I1764),MONTH(I1764),DAY(I1764)),1,LISTAFERIADOS!$B$2:$B$194)</f>
        <v>1</v>
      </c>
      <c r="N1764" s="170" t="str">
        <f>CONCATENATE(HOUR(Tabela132[[#This Row],[DATA INICIO]]),":",MINUTE(Tabela132[[#This Row],[DATA INICIO]]))</f>
        <v>18:26</v>
      </c>
    </row>
    <row r="1765" spans="1:14" ht="25.5" customHeight="1" x14ac:dyDescent="0.25">
      <c r="A1765" s="176" t="s">
        <v>278</v>
      </c>
      <c r="B1765" s="177" t="s">
        <v>1475</v>
      </c>
      <c r="C1765" s="178" t="s">
        <v>270</v>
      </c>
      <c r="D1765" s="179" t="s">
        <v>1491</v>
      </c>
      <c r="E1765" s="180"/>
      <c r="F1765" s="179" t="s">
        <v>1491</v>
      </c>
      <c r="H1765" s="75">
        <v>42908.782638888886</v>
      </c>
      <c r="I1765" s="75">
        <v>42909.578472222223</v>
      </c>
      <c r="J1765" s="177"/>
      <c r="K1765" s="182">
        <f t="shared" ref="K1765:K1770" si="66">IF(OR(H1765="-",I1765="-"),0,I1765-H1765)</f>
        <v>0.79583333333721384</v>
      </c>
      <c r="L1765" s="183">
        <f t="shared" ref="L1765:L1770" si="67">K1765</f>
        <v>0.79583333333721384</v>
      </c>
      <c r="M1765" s="184">
        <f>NETWORKDAYS.INTL(DATE(YEAR(H1765),MONTH(I1765),DAY(H1765)),DATE(YEAR(I1765),MONTH(I1765),DAY(I1765)),1,LISTAFERIADOS!$B$2:$B$194)</f>
        <v>2</v>
      </c>
      <c r="N1765" s="170" t="str">
        <f>CONCATENATE(HOUR(Tabela132[[#This Row],[DATA INICIO]]),":",MINUTE(Tabela132[[#This Row],[DATA INICIO]]))</f>
        <v>18:47</v>
      </c>
    </row>
    <row r="1766" spans="1:14" ht="25.5" customHeight="1" x14ac:dyDescent="0.25">
      <c r="A1766" s="176" t="s">
        <v>278</v>
      </c>
      <c r="B1766" s="177" t="s">
        <v>1475</v>
      </c>
      <c r="C1766" s="178" t="s">
        <v>270</v>
      </c>
      <c r="D1766" s="179" t="s">
        <v>1489</v>
      </c>
      <c r="E1766" s="180"/>
      <c r="F1766" s="179" t="s">
        <v>1489</v>
      </c>
      <c r="H1766" s="75">
        <v>42909.578472222223</v>
      </c>
      <c r="I1766" s="75">
        <v>42909.60833333333</v>
      </c>
      <c r="J1766" s="177"/>
      <c r="K1766" s="182">
        <f t="shared" si="66"/>
        <v>2.9861111106583849E-2</v>
      </c>
      <c r="L1766" s="183">
        <f t="shared" si="67"/>
        <v>2.9861111106583849E-2</v>
      </c>
      <c r="M1766" s="184">
        <f>NETWORKDAYS.INTL(DATE(YEAR(H1766),MONTH(I1766),DAY(H1766)),DATE(YEAR(I1766),MONTH(I1766),DAY(I1766)),1,LISTAFERIADOS!$B$2:$B$194)</f>
        <v>1</v>
      </c>
      <c r="N1766" s="170" t="str">
        <f>CONCATENATE(HOUR(Tabela132[[#This Row],[DATA INICIO]]),":",MINUTE(Tabela132[[#This Row],[DATA INICIO]]))</f>
        <v>13:53</v>
      </c>
    </row>
    <row r="1767" spans="1:14" ht="25.5" customHeight="1" x14ac:dyDescent="0.25">
      <c r="A1767" s="176" t="s">
        <v>278</v>
      </c>
      <c r="B1767" s="177" t="s">
        <v>1475</v>
      </c>
      <c r="C1767" s="178" t="s">
        <v>270</v>
      </c>
      <c r="D1767" s="179" t="s">
        <v>1491</v>
      </c>
      <c r="E1767" s="180"/>
      <c r="F1767" s="179" t="s">
        <v>1491</v>
      </c>
      <c r="H1767" s="75">
        <v>42909.60833333333</v>
      </c>
      <c r="I1767" s="75">
        <v>43076.729861111111</v>
      </c>
      <c r="J1767" s="177"/>
      <c r="K1767" s="182">
        <f t="shared" si="66"/>
        <v>167.12152777778101</v>
      </c>
      <c r="L1767" s="183">
        <f t="shared" si="67"/>
        <v>167.12152777778101</v>
      </c>
      <c r="M1767" s="184">
        <f>NETWORKDAYS.INTL(DATE(YEAR(H1767),MONTH(I1767),DAY(H1767)),DATE(YEAR(I1767),MONTH(I1767),DAY(I1767)),1,LISTAFERIADOS!$B$2:$B$194)</f>
        <v>-12</v>
      </c>
      <c r="N1767" s="170" t="str">
        <f>CONCATENATE(HOUR(Tabela132[[#This Row],[DATA INICIO]]),":",MINUTE(Tabela132[[#This Row],[DATA INICIO]]))</f>
        <v>14:36</v>
      </c>
    </row>
    <row r="1768" spans="1:14" ht="25.5" customHeight="1" x14ac:dyDescent="0.25">
      <c r="A1768" s="176" t="s">
        <v>278</v>
      </c>
      <c r="B1768" s="177" t="s">
        <v>1475</v>
      </c>
      <c r="C1768" s="178" t="s">
        <v>270</v>
      </c>
      <c r="D1768" s="179" t="s">
        <v>1492</v>
      </c>
      <c r="E1768" s="180"/>
      <c r="F1768" s="179" t="s">
        <v>1492</v>
      </c>
      <c r="H1768" s="75">
        <v>42928.729861111111</v>
      </c>
      <c r="I1768" s="75">
        <v>42929.704861111109</v>
      </c>
      <c r="J1768" s="177"/>
      <c r="K1768" s="182">
        <f t="shared" si="66"/>
        <v>0.97499999999854481</v>
      </c>
      <c r="L1768" s="183">
        <f t="shared" si="67"/>
        <v>0.97499999999854481</v>
      </c>
      <c r="M1768" s="184">
        <f>NETWORKDAYS.INTL(DATE(YEAR(H1768),MONTH(I1768),DAY(H1768)),DATE(YEAR(I1768),MONTH(I1768),DAY(I1768)),1,LISTAFERIADOS!$B$2:$B$194)</f>
        <v>2</v>
      </c>
      <c r="N1768" s="170" t="str">
        <f>CONCATENATE(HOUR(Tabela132[[#This Row],[DATA INICIO]]),":",MINUTE(Tabela132[[#This Row],[DATA INICIO]]))</f>
        <v>17:31</v>
      </c>
    </row>
    <row r="1769" spans="1:14" ht="25.5" customHeight="1" x14ac:dyDescent="0.25">
      <c r="A1769" s="176" t="s">
        <v>278</v>
      </c>
      <c r="B1769" s="177" t="s">
        <v>1475</v>
      </c>
      <c r="C1769" s="178" t="s">
        <v>270</v>
      </c>
      <c r="D1769" s="179" t="s">
        <v>1481</v>
      </c>
      <c r="E1769" s="180"/>
      <c r="F1769" s="179" t="s">
        <v>1481</v>
      </c>
      <c r="H1769" s="75">
        <v>42929.704861111109</v>
      </c>
      <c r="I1769" s="75">
        <v>42929.818749999999</v>
      </c>
      <c r="J1769" s="177"/>
      <c r="K1769" s="182">
        <f t="shared" si="66"/>
        <v>0.11388888888905058</v>
      </c>
      <c r="L1769" s="183">
        <f t="shared" si="67"/>
        <v>0.11388888888905058</v>
      </c>
      <c r="M1769" s="184">
        <f>NETWORKDAYS.INTL(DATE(YEAR(H1769),MONTH(I1769),DAY(H1769)),DATE(YEAR(I1769),MONTH(I1769),DAY(I1769)),1,LISTAFERIADOS!$B$2:$B$194)</f>
        <v>1</v>
      </c>
      <c r="N1769" s="170" t="str">
        <f>CONCATENATE(HOUR(Tabela132[[#This Row],[DATA INICIO]]),":",MINUTE(Tabela132[[#This Row],[DATA INICIO]]))</f>
        <v>16:55</v>
      </c>
    </row>
    <row r="1770" spans="1:14" ht="25.5" customHeight="1" x14ac:dyDescent="0.25">
      <c r="A1770" s="185" t="s">
        <v>278</v>
      </c>
      <c r="B1770" s="186" t="s">
        <v>1475</v>
      </c>
      <c r="C1770" s="187" t="s">
        <v>270</v>
      </c>
      <c r="D1770" s="188" t="s">
        <v>1493</v>
      </c>
      <c r="E1770" s="189"/>
      <c r="F1770" s="188" t="s">
        <v>1493</v>
      </c>
      <c r="G1770" s="190"/>
      <c r="H1770" s="75">
        <v>42929.818749999999</v>
      </c>
      <c r="I1770" s="75">
        <v>42930.527777777781</v>
      </c>
      <c r="J1770" s="186"/>
      <c r="K1770" s="182">
        <f t="shared" si="66"/>
        <v>0.70902777778246673</v>
      </c>
      <c r="L1770" s="191">
        <f t="shared" si="67"/>
        <v>0.70902777778246673</v>
      </c>
      <c r="M1770" s="192">
        <f>NETWORKDAYS.INTL(DATE(YEAR(H1770),MONTH(I1770),DAY(H1770)),DATE(YEAR(I1770),MONTH(I1770),DAY(I1770)),1,LISTAFERIADOS!$B$2:$B$194)</f>
        <v>2</v>
      </c>
      <c r="N1770" s="193" t="str">
        <f>CONCATENATE(HOUR(Tabela132[[#This Row],[DATA INICIO]]),":",MINUTE(Tabela132[[#This Row],[DATA INICIO]]))</f>
        <v>19:39</v>
      </c>
    </row>
    <row r="1771" spans="1:14" ht="25.5" customHeight="1" x14ac:dyDescent="0.25">
      <c r="A1771" s="176" t="s">
        <v>278</v>
      </c>
      <c r="B1771" s="177" t="s">
        <v>1494</v>
      </c>
      <c r="C1771" s="194" t="s">
        <v>577</v>
      </c>
      <c r="D1771" s="179" t="s">
        <v>1535</v>
      </c>
      <c r="E1771" s="180"/>
      <c r="F1771" s="179" t="s">
        <v>1535</v>
      </c>
      <c r="H1771" s="75" t="s">
        <v>7</v>
      </c>
      <c r="I1771" s="75">
        <v>42870.648611111108</v>
      </c>
      <c r="J1771" s="177"/>
      <c r="K1771" s="182">
        <f>IF(OR(H1771="-",I1771="-"),0,I1771-H1771)</f>
        <v>0</v>
      </c>
      <c r="L1771" s="183">
        <f>K1771</f>
        <v>0</v>
      </c>
      <c r="M1771" s="184" t="e">
        <f>NETWORKDAYS.INTL(DATE(YEAR(H1771),MONTH(I1771),DAY(H1771)),DATE(YEAR(I1771),MONTH(I1771),DAY(I1771)),1,LISTAFERIADOS!$B$2:$B$194)</f>
        <v>#VALUE!</v>
      </c>
      <c r="N1771" s="170" t="e">
        <f>CONCATENATE(HOUR(Tabela132[[#This Row],[DATA INICIO]]),":",MINUTE(Tabela132[[#This Row],[DATA INICIO]]))</f>
        <v>#VALUE!</v>
      </c>
    </row>
    <row r="1772" spans="1:14" ht="25.5" customHeight="1" x14ac:dyDescent="0.25">
      <c r="A1772" s="48" t="s">
        <v>278</v>
      </c>
      <c r="B1772" s="45" t="s">
        <v>1494</v>
      </c>
      <c r="C1772" s="2" t="s">
        <v>577</v>
      </c>
      <c r="D1772" s="196" t="s">
        <v>1476</v>
      </c>
      <c r="E1772" s="195"/>
      <c r="F1772" s="196" t="s">
        <v>1476</v>
      </c>
      <c r="H1772" s="3">
        <v>42870.648611111108</v>
      </c>
      <c r="I1772" s="3">
        <v>42874.505555555559</v>
      </c>
      <c r="J1772" s="45"/>
      <c r="K1772" s="19">
        <f t="shared" ref="K1772:K1803" si="68">IF(OR(H1772="-",I1772="-"),0,I1772-H1772)</f>
        <v>3.8569444444510737</v>
      </c>
      <c r="L1772" s="38">
        <f t="shared" ref="L1772:L1803" si="69">K1772</f>
        <v>3.8569444444510737</v>
      </c>
      <c r="M1772" s="184">
        <f>NETWORKDAYS.INTL(DATE(YEAR(H1772),MONTH(I1772),DAY(H1772)),DATE(YEAR(I1772),MONTH(I1772),DAY(I1772)),1,LISTAFERIADOS!$B$2:$B$194)</f>
        <v>5</v>
      </c>
      <c r="N1772" s="170" t="str">
        <f>CONCATENATE(HOUR(Tabela132[[#This Row],[DATA INICIO]]),":",MINUTE(Tabela132[[#This Row],[DATA INICIO]]))</f>
        <v>15:34</v>
      </c>
    </row>
    <row r="1773" spans="1:14" ht="25.5" customHeight="1" x14ac:dyDescent="0.25">
      <c r="A1773" s="48" t="s">
        <v>278</v>
      </c>
      <c r="B1773" s="45" t="s">
        <v>1494</v>
      </c>
      <c r="C1773" s="2" t="s">
        <v>577</v>
      </c>
      <c r="D1773" s="196" t="s">
        <v>1543</v>
      </c>
      <c r="E1773" s="195"/>
      <c r="F1773" s="196" t="s">
        <v>1543</v>
      </c>
      <c r="H1773" s="3">
        <v>42870.648611111108</v>
      </c>
      <c r="I1773" s="3">
        <v>42879.828472222223</v>
      </c>
      <c r="J1773" s="45"/>
      <c r="K1773" s="19">
        <f t="shared" si="68"/>
        <v>9.179861111115315</v>
      </c>
      <c r="L1773" s="38">
        <f t="shared" si="69"/>
        <v>9.179861111115315</v>
      </c>
      <c r="M1773" s="184">
        <f>NETWORKDAYS.INTL(DATE(YEAR(H1773),MONTH(I1773),DAY(H1773)),DATE(YEAR(I1773),MONTH(I1773),DAY(I1773)),1,LISTAFERIADOS!$B$2:$B$194)</f>
        <v>8</v>
      </c>
      <c r="N1773" s="170" t="str">
        <f>CONCATENATE(HOUR(Tabela132[[#This Row],[DATA INICIO]]),":",MINUTE(Tabela132[[#This Row],[DATA INICIO]]))</f>
        <v>15:34</v>
      </c>
    </row>
    <row r="1774" spans="1:14" ht="25.5" customHeight="1" x14ac:dyDescent="0.25">
      <c r="A1774" s="48" t="s">
        <v>278</v>
      </c>
      <c r="B1774" s="45" t="s">
        <v>1494</v>
      </c>
      <c r="C1774" s="2" t="s">
        <v>577</v>
      </c>
      <c r="D1774" s="196" t="s">
        <v>1535</v>
      </c>
      <c r="E1774" s="195"/>
      <c r="F1774" s="196" t="s">
        <v>1535</v>
      </c>
      <c r="H1774" s="3">
        <v>42879.828472222223</v>
      </c>
      <c r="I1774" s="3">
        <v>42886.698611111111</v>
      </c>
      <c r="J1774" s="45"/>
      <c r="K1774" s="19">
        <f t="shared" si="68"/>
        <v>6.8701388888875954</v>
      </c>
      <c r="L1774" s="38">
        <f t="shared" si="69"/>
        <v>6.8701388888875954</v>
      </c>
      <c r="M1774" s="184">
        <f>NETWORKDAYS.INTL(DATE(YEAR(H1774),MONTH(I1774),DAY(H1774)),DATE(YEAR(I1774),MONTH(I1774),DAY(I1774)),1,LISTAFERIADOS!$B$2:$B$194)</f>
        <v>6</v>
      </c>
      <c r="N1774" s="170" t="str">
        <f>CONCATENATE(HOUR(Tabela132[[#This Row],[DATA INICIO]]),":",MINUTE(Tabela132[[#This Row],[DATA INICIO]]))</f>
        <v>19:53</v>
      </c>
    </row>
    <row r="1775" spans="1:14" ht="25.5" customHeight="1" x14ac:dyDescent="0.25">
      <c r="A1775" s="48" t="s">
        <v>278</v>
      </c>
      <c r="B1775" s="45" t="s">
        <v>1494</v>
      </c>
      <c r="C1775" s="2" t="s">
        <v>577</v>
      </c>
      <c r="D1775" s="196" t="s">
        <v>1543</v>
      </c>
      <c r="E1775" s="195"/>
      <c r="F1775" s="196" t="s">
        <v>1543</v>
      </c>
      <c r="H1775" s="3">
        <v>42886.698611111111</v>
      </c>
      <c r="I1775" s="3">
        <v>42887.713888888888</v>
      </c>
      <c r="J1775" s="45"/>
      <c r="K1775" s="19">
        <f t="shared" si="68"/>
        <v>1.015277777776646</v>
      </c>
      <c r="L1775" s="38">
        <f t="shared" si="69"/>
        <v>1.015277777776646</v>
      </c>
      <c r="M1775" s="184">
        <f>NETWORKDAYS.INTL(DATE(YEAR(H1775),MONTH(I1775),DAY(H1775)),DATE(YEAR(I1775),MONTH(I1775),DAY(I1775)),1,LISTAFERIADOS!$B$2:$B$194)</f>
        <v>-21</v>
      </c>
      <c r="N1775" s="170" t="str">
        <f>CONCATENATE(HOUR(Tabela132[[#This Row],[DATA INICIO]]),":",MINUTE(Tabela132[[#This Row],[DATA INICIO]]))</f>
        <v>16:46</v>
      </c>
    </row>
    <row r="1776" spans="1:14" ht="25.5" customHeight="1" x14ac:dyDescent="0.25">
      <c r="A1776" s="48" t="s">
        <v>278</v>
      </c>
      <c r="B1776" s="45" t="s">
        <v>1494</v>
      </c>
      <c r="C1776" s="2" t="s">
        <v>577</v>
      </c>
      <c r="D1776" s="196" t="s">
        <v>1535</v>
      </c>
      <c r="E1776" s="195"/>
      <c r="F1776" s="196" t="s">
        <v>1535</v>
      </c>
      <c r="H1776" s="3">
        <v>42741.713888888888</v>
      </c>
      <c r="I1776" s="3">
        <v>42741.789583333331</v>
      </c>
      <c r="J1776" s="45"/>
      <c r="K1776" s="19">
        <f t="shared" si="68"/>
        <v>7.5694444443797693E-2</v>
      </c>
      <c r="L1776" s="38">
        <f t="shared" si="69"/>
        <v>7.5694444443797693E-2</v>
      </c>
      <c r="M1776" s="184">
        <f>NETWORKDAYS.INTL(DATE(YEAR(H1776),MONTH(I1776),DAY(H1776)),DATE(YEAR(I1776),MONTH(I1776),DAY(I1776)),1,LISTAFERIADOS!$B$2:$B$194)</f>
        <v>0</v>
      </c>
      <c r="N1776" s="170" t="str">
        <f>CONCATENATE(HOUR(Tabela132[[#This Row],[DATA INICIO]]),":",MINUTE(Tabela132[[#This Row],[DATA INICIO]]))</f>
        <v>17:8</v>
      </c>
    </row>
    <row r="1777" spans="1:14" ht="25.5" customHeight="1" x14ac:dyDescent="0.25">
      <c r="A1777" s="48" t="s">
        <v>278</v>
      </c>
      <c r="B1777" s="45" t="s">
        <v>1494</v>
      </c>
      <c r="C1777" s="2" t="s">
        <v>577</v>
      </c>
      <c r="D1777" s="196" t="s">
        <v>1543</v>
      </c>
      <c r="E1777" s="195"/>
      <c r="F1777" s="196" t="s">
        <v>1543</v>
      </c>
      <c r="H1777" s="3">
        <v>42741.789583333331</v>
      </c>
      <c r="I1777" s="3">
        <v>42772.776388888888</v>
      </c>
      <c r="J1777" s="45"/>
      <c r="K1777" s="19">
        <f t="shared" si="68"/>
        <v>30.986805555556202</v>
      </c>
      <c r="L1777" s="38">
        <f t="shared" si="69"/>
        <v>30.986805555556202</v>
      </c>
      <c r="M1777" s="184">
        <f>NETWORKDAYS.INTL(DATE(YEAR(H1777),MONTH(I1777),DAY(H1777)),DATE(YEAR(I1777),MONTH(I1777),DAY(I1777)),1,LISTAFERIADOS!$B$2:$B$194)</f>
        <v>1</v>
      </c>
      <c r="N1777" s="170" t="str">
        <f>CONCATENATE(HOUR(Tabela132[[#This Row],[DATA INICIO]]),":",MINUTE(Tabela132[[#This Row],[DATA INICIO]]))</f>
        <v>18:57</v>
      </c>
    </row>
    <row r="1778" spans="1:14" ht="25.5" customHeight="1" x14ac:dyDescent="0.25">
      <c r="A1778" s="48" t="s">
        <v>278</v>
      </c>
      <c r="B1778" s="45" t="s">
        <v>1494</v>
      </c>
      <c r="C1778" s="2" t="s">
        <v>577</v>
      </c>
      <c r="D1778" s="196" t="s">
        <v>1476</v>
      </c>
      <c r="E1778" s="195"/>
      <c r="F1778" s="196" t="s">
        <v>1476</v>
      </c>
      <c r="H1778" s="3">
        <v>42772.776388888888</v>
      </c>
      <c r="I1778" s="3">
        <v>42899.494444444441</v>
      </c>
      <c r="J1778" s="45"/>
      <c r="K1778" s="19">
        <f t="shared" si="68"/>
        <v>126.71805555555329</v>
      </c>
      <c r="L1778" s="38">
        <f t="shared" si="69"/>
        <v>126.71805555555329</v>
      </c>
      <c r="M1778" s="184">
        <f>NETWORKDAYS.INTL(DATE(YEAR(H1778),MONTH(I1778),DAY(H1778)),DATE(YEAR(I1778),MONTH(I1778),DAY(I1778)),1,LISTAFERIADOS!$B$2:$B$194)</f>
        <v>6</v>
      </c>
      <c r="N1778" s="170" t="str">
        <f>CONCATENATE(HOUR(Tabela132[[#This Row],[DATA INICIO]]),":",MINUTE(Tabela132[[#This Row],[DATA INICIO]]))</f>
        <v>18:38</v>
      </c>
    </row>
    <row r="1779" spans="1:14" ht="25.5" customHeight="1" x14ac:dyDescent="0.25">
      <c r="A1779" s="48" t="s">
        <v>278</v>
      </c>
      <c r="B1779" s="45" t="s">
        <v>1494</v>
      </c>
      <c r="C1779" s="2" t="s">
        <v>577</v>
      </c>
      <c r="D1779" s="196" t="s">
        <v>1543</v>
      </c>
      <c r="E1779" s="195"/>
      <c r="F1779" s="196" t="s">
        <v>1543</v>
      </c>
      <c r="H1779" s="3">
        <v>42899.494444444441</v>
      </c>
      <c r="I1779" s="3">
        <v>42899.556250000001</v>
      </c>
      <c r="J1779" s="45"/>
      <c r="K1779" s="19">
        <f t="shared" si="68"/>
        <v>6.1805555560567882E-2</v>
      </c>
      <c r="L1779" s="38">
        <f t="shared" si="69"/>
        <v>6.1805555560567882E-2</v>
      </c>
      <c r="M1779" s="184">
        <f>NETWORKDAYS.INTL(DATE(YEAR(H1779),MONTH(I1779),DAY(H1779)),DATE(YEAR(I1779),MONTH(I1779),DAY(I1779)),1,LISTAFERIADOS!$B$2:$B$194)</f>
        <v>1</v>
      </c>
      <c r="N1779" s="170" t="str">
        <f>CONCATENATE(HOUR(Tabela132[[#This Row],[DATA INICIO]]),":",MINUTE(Tabela132[[#This Row],[DATA INICIO]]))</f>
        <v>11:52</v>
      </c>
    </row>
    <row r="1780" spans="1:14" ht="25.5" customHeight="1" x14ac:dyDescent="0.25">
      <c r="A1780" s="48" t="s">
        <v>278</v>
      </c>
      <c r="B1780" s="45" t="s">
        <v>1494</v>
      </c>
      <c r="C1780" s="2" t="s">
        <v>577</v>
      </c>
      <c r="D1780" s="196" t="s">
        <v>1536</v>
      </c>
      <c r="E1780" s="195"/>
      <c r="F1780" s="196" t="s">
        <v>1536</v>
      </c>
      <c r="H1780" s="3">
        <v>42899.556250000001</v>
      </c>
      <c r="I1780" s="3">
        <v>42916.713194444441</v>
      </c>
      <c r="J1780" s="45"/>
      <c r="K1780" s="19">
        <f t="shared" si="68"/>
        <v>17.156944444439432</v>
      </c>
      <c r="L1780" s="38">
        <f t="shared" si="69"/>
        <v>17.156944444439432</v>
      </c>
      <c r="M1780" s="184">
        <f>NETWORKDAYS.INTL(DATE(YEAR(H1780),MONTH(I1780),DAY(H1780)),DATE(YEAR(I1780),MONTH(I1780),DAY(I1780)),1,LISTAFERIADOS!$B$2:$B$194)</f>
        <v>13</v>
      </c>
      <c r="N1780" s="170" t="str">
        <f>CONCATENATE(HOUR(Tabela132[[#This Row],[DATA INICIO]]),":",MINUTE(Tabela132[[#This Row],[DATA INICIO]]))</f>
        <v>13:21</v>
      </c>
    </row>
    <row r="1781" spans="1:14" ht="25.5" customHeight="1" x14ac:dyDescent="0.25">
      <c r="A1781" s="48" t="s">
        <v>278</v>
      </c>
      <c r="B1781" s="45" t="s">
        <v>1494</v>
      </c>
      <c r="C1781" s="2" t="s">
        <v>577</v>
      </c>
      <c r="D1781" s="196" t="s">
        <v>1480</v>
      </c>
      <c r="E1781" s="195"/>
      <c r="F1781" s="196" t="s">
        <v>1480</v>
      </c>
      <c r="H1781" s="3">
        <v>42916.713194444441</v>
      </c>
      <c r="I1781" s="3">
        <v>42919.697222222225</v>
      </c>
      <c r="J1781" s="45"/>
      <c r="K1781" s="19">
        <f t="shared" si="68"/>
        <v>2.9840277777839219</v>
      </c>
      <c r="L1781" s="38">
        <f t="shared" si="69"/>
        <v>2.9840277777839219</v>
      </c>
      <c r="M1781" s="184">
        <f>NETWORKDAYS.INTL(DATE(YEAR(H1781),MONTH(I1781),DAY(H1781)),DATE(YEAR(I1781),MONTH(I1781),DAY(I1781)),1,LISTAFERIADOS!$B$2:$B$194)</f>
        <v>-20</v>
      </c>
      <c r="N1781" s="170" t="str">
        <f>CONCATENATE(HOUR(Tabela132[[#This Row],[DATA INICIO]]),":",MINUTE(Tabela132[[#This Row],[DATA INICIO]]))</f>
        <v>17:7</v>
      </c>
    </row>
    <row r="1782" spans="1:14" ht="25.5" customHeight="1" x14ac:dyDescent="0.25">
      <c r="A1782" s="48" t="s">
        <v>278</v>
      </c>
      <c r="B1782" s="45" t="s">
        <v>1494</v>
      </c>
      <c r="C1782" s="2" t="s">
        <v>577</v>
      </c>
      <c r="D1782" s="196" t="s">
        <v>1482</v>
      </c>
      <c r="E1782" s="195"/>
      <c r="F1782" s="196" t="s">
        <v>1482</v>
      </c>
      <c r="H1782" s="3">
        <v>42801.697222222225</v>
      </c>
      <c r="I1782" s="3">
        <v>42832.563888888886</v>
      </c>
      <c r="J1782" s="45"/>
      <c r="K1782" s="19">
        <f t="shared" si="68"/>
        <v>30.866666666661331</v>
      </c>
      <c r="L1782" s="38">
        <f t="shared" si="69"/>
        <v>30.866666666661331</v>
      </c>
      <c r="M1782" s="184">
        <f>NETWORKDAYS.INTL(DATE(YEAR(H1782),MONTH(I1782),DAY(H1782)),DATE(YEAR(I1782),MONTH(I1782),DAY(I1782)),1,LISTAFERIADOS!$B$2:$B$194)</f>
        <v>1</v>
      </c>
      <c r="N1782" s="170" t="str">
        <f>CONCATENATE(HOUR(Tabela132[[#This Row],[DATA INICIO]]),":",MINUTE(Tabela132[[#This Row],[DATA INICIO]]))</f>
        <v>16:44</v>
      </c>
    </row>
    <row r="1783" spans="1:14" ht="25.5" customHeight="1" x14ac:dyDescent="0.25">
      <c r="A1783" s="48" t="s">
        <v>278</v>
      </c>
      <c r="B1783" s="45" t="s">
        <v>1494</v>
      </c>
      <c r="C1783" s="2" t="s">
        <v>577</v>
      </c>
      <c r="D1783" s="196" t="s">
        <v>1487</v>
      </c>
      <c r="E1783" s="195"/>
      <c r="F1783" s="196" t="s">
        <v>1487</v>
      </c>
      <c r="H1783" s="3">
        <v>42832.563888888886</v>
      </c>
      <c r="I1783" s="3">
        <v>42832.668055555558</v>
      </c>
      <c r="J1783" s="45"/>
      <c r="K1783" s="19">
        <f t="shared" si="68"/>
        <v>0.10416666667151731</v>
      </c>
      <c r="L1783" s="38">
        <f t="shared" si="69"/>
        <v>0.10416666667151731</v>
      </c>
      <c r="M1783" s="184">
        <f>NETWORKDAYS.INTL(DATE(YEAR(H1783),MONTH(I1783),DAY(H1783)),DATE(YEAR(I1783),MONTH(I1783),DAY(I1783)),1,LISTAFERIADOS!$B$2:$B$194)</f>
        <v>1</v>
      </c>
      <c r="N1783" s="170" t="str">
        <f>CONCATENATE(HOUR(Tabela132[[#This Row],[DATA INICIO]]),":",MINUTE(Tabela132[[#This Row],[DATA INICIO]]))</f>
        <v>13:32</v>
      </c>
    </row>
    <row r="1784" spans="1:14" ht="25.5" customHeight="1" x14ac:dyDescent="0.25">
      <c r="A1784" s="48" t="s">
        <v>278</v>
      </c>
      <c r="B1784" s="45" t="s">
        <v>1494</v>
      </c>
      <c r="C1784" s="2" t="s">
        <v>577</v>
      </c>
      <c r="D1784" s="196" t="s">
        <v>1489</v>
      </c>
      <c r="E1784" s="195"/>
      <c r="F1784" s="196" t="s">
        <v>1489</v>
      </c>
      <c r="H1784" s="3">
        <v>42832.668055555558</v>
      </c>
      <c r="I1784" s="3">
        <v>43015.566666666666</v>
      </c>
      <c r="J1784" s="45"/>
      <c r="K1784" s="19">
        <f t="shared" si="68"/>
        <v>182.89861111110804</v>
      </c>
      <c r="L1784" s="38">
        <f t="shared" si="69"/>
        <v>182.89861111110804</v>
      </c>
      <c r="M1784" s="184">
        <f>NETWORKDAYS.INTL(DATE(YEAR(H1784),MONTH(I1784),DAY(H1784)),DATE(YEAR(I1784),MONTH(I1784),DAY(I1784)),1,LISTAFERIADOS!$B$2:$B$194)</f>
        <v>0</v>
      </c>
      <c r="N1784" s="170" t="str">
        <f>CONCATENATE(HOUR(Tabela132[[#This Row],[DATA INICIO]]),":",MINUTE(Tabela132[[#This Row],[DATA INICIO]]))</f>
        <v>16:2</v>
      </c>
    </row>
    <row r="1785" spans="1:14" ht="25.5" customHeight="1" x14ac:dyDescent="0.25">
      <c r="A1785" s="48" t="s">
        <v>278</v>
      </c>
      <c r="B1785" s="45" t="s">
        <v>1494</v>
      </c>
      <c r="C1785" s="2" t="s">
        <v>577</v>
      </c>
      <c r="D1785" s="196" t="s">
        <v>1487</v>
      </c>
      <c r="E1785" s="195"/>
      <c r="F1785" s="196" t="s">
        <v>1487</v>
      </c>
      <c r="H1785" s="3">
        <v>43015.566666666666</v>
      </c>
      <c r="I1785" s="3">
        <v>43015.634027777778</v>
      </c>
      <c r="J1785" s="45"/>
      <c r="K1785" s="19">
        <f t="shared" si="68"/>
        <v>6.7361111112404615E-2</v>
      </c>
      <c r="L1785" s="38">
        <f t="shared" si="69"/>
        <v>6.7361111112404615E-2</v>
      </c>
      <c r="M1785" s="184">
        <f>NETWORKDAYS.INTL(DATE(YEAR(H1785),MONTH(I1785),DAY(H1785)),DATE(YEAR(I1785),MONTH(I1785),DAY(I1785)),1,LISTAFERIADOS!$B$2:$B$194)</f>
        <v>0</v>
      </c>
      <c r="N1785" s="170" t="str">
        <f>CONCATENATE(HOUR(Tabela132[[#This Row],[DATA INICIO]]),":",MINUTE(Tabela132[[#This Row],[DATA INICIO]]))</f>
        <v>13:36</v>
      </c>
    </row>
    <row r="1786" spans="1:14" ht="25.5" customHeight="1" x14ac:dyDescent="0.25">
      <c r="A1786" s="48" t="s">
        <v>278</v>
      </c>
      <c r="B1786" s="45" t="s">
        <v>1494</v>
      </c>
      <c r="C1786" s="2" t="s">
        <v>577</v>
      </c>
      <c r="D1786" s="196" t="s">
        <v>1488</v>
      </c>
      <c r="E1786" s="195"/>
      <c r="F1786" s="196" t="s">
        <v>1488</v>
      </c>
      <c r="H1786" s="3">
        <v>43015.634027777778</v>
      </c>
      <c r="I1786" s="3">
        <v>43046.76458333333</v>
      </c>
      <c r="J1786" s="45"/>
      <c r="K1786" s="19">
        <f t="shared" si="68"/>
        <v>31.130555555551837</v>
      </c>
      <c r="L1786" s="38">
        <f t="shared" si="69"/>
        <v>31.130555555551837</v>
      </c>
      <c r="M1786" s="184">
        <f>NETWORKDAYS.INTL(DATE(YEAR(H1786),MONTH(I1786),DAY(H1786)),DATE(YEAR(I1786),MONTH(I1786),DAY(I1786)),1,LISTAFERIADOS!$B$2:$B$194)</f>
        <v>1</v>
      </c>
      <c r="N1786" s="170" t="str">
        <f>CONCATENATE(HOUR(Tabela132[[#This Row],[DATA INICIO]]),":",MINUTE(Tabela132[[#This Row],[DATA INICIO]]))</f>
        <v>15:13</v>
      </c>
    </row>
    <row r="1787" spans="1:14" ht="25.5" customHeight="1" x14ac:dyDescent="0.25">
      <c r="A1787" s="48" t="s">
        <v>278</v>
      </c>
      <c r="B1787" s="45" t="s">
        <v>1494</v>
      </c>
      <c r="C1787" s="2" t="s">
        <v>577</v>
      </c>
      <c r="D1787" s="196" t="s">
        <v>1487</v>
      </c>
      <c r="E1787" s="195"/>
      <c r="F1787" s="196" t="s">
        <v>1487</v>
      </c>
      <c r="H1787" s="3">
        <v>43046.76458333333</v>
      </c>
      <c r="I1787" s="3">
        <v>43076.600694444445</v>
      </c>
      <c r="J1787" s="45"/>
      <c r="K1787" s="19">
        <f t="shared" si="68"/>
        <v>29.836111111115315</v>
      </c>
      <c r="L1787" s="38">
        <f t="shared" si="69"/>
        <v>29.836111111115315</v>
      </c>
      <c r="M1787" s="184">
        <f>NETWORKDAYS.INTL(DATE(YEAR(H1787),MONTH(I1787),DAY(H1787)),DATE(YEAR(I1787),MONTH(I1787),DAY(I1787)),1,LISTAFERIADOS!$B$2:$B$194)</f>
        <v>1</v>
      </c>
      <c r="N1787" s="170" t="str">
        <f>CONCATENATE(HOUR(Tabela132[[#This Row],[DATA INICIO]]),":",MINUTE(Tabela132[[#This Row],[DATA INICIO]]))</f>
        <v>18:21</v>
      </c>
    </row>
    <row r="1788" spans="1:14" ht="25.5" customHeight="1" x14ac:dyDescent="0.25">
      <c r="A1788" s="48" t="s">
        <v>278</v>
      </c>
      <c r="B1788" s="45" t="s">
        <v>1494</v>
      </c>
      <c r="C1788" s="2" t="s">
        <v>577</v>
      </c>
      <c r="D1788" s="196" t="s">
        <v>1482</v>
      </c>
      <c r="E1788" s="195"/>
      <c r="F1788" s="196" t="s">
        <v>1482</v>
      </c>
      <c r="H1788" s="3">
        <v>42928.600694444445</v>
      </c>
      <c r="I1788" s="3">
        <v>42929.625694444447</v>
      </c>
      <c r="J1788" s="45"/>
      <c r="K1788" s="19">
        <f t="shared" si="68"/>
        <v>1.0250000000014552</v>
      </c>
      <c r="L1788" s="38">
        <f t="shared" si="69"/>
        <v>1.0250000000014552</v>
      </c>
      <c r="M1788" s="184">
        <f>NETWORKDAYS.INTL(DATE(YEAR(H1788),MONTH(I1788),DAY(H1788)),DATE(YEAR(I1788),MONTH(I1788),DAY(I1788)),1,LISTAFERIADOS!$B$2:$B$194)</f>
        <v>2</v>
      </c>
      <c r="N1788" s="170" t="str">
        <f>CONCATENATE(HOUR(Tabela132[[#This Row],[DATA INICIO]]),":",MINUTE(Tabela132[[#This Row],[DATA INICIO]]))</f>
        <v>14:25</v>
      </c>
    </row>
    <row r="1789" spans="1:14" ht="25.5" customHeight="1" x14ac:dyDescent="0.25">
      <c r="A1789" s="48" t="s">
        <v>278</v>
      </c>
      <c r="B1789" s="45" t="s">
        <v>1494</v>
      </c>
      <c r="C1789" s="2" t="s">
        <v>577</v>
      </c>
      <c r="D1789" s="196" t="s">
        <v>1481</v>
      </c>
      <c r="E1789" s="195"/>
      <c r="F1789" s="196" t="s">
        <v>1481</v>
      </c>
      <c r="H1789" s="3">
        <v>42929.625694444447</v>
      </c>
      <c r="I1789" s="3">
        <v>42929.831944444442</v>
      </c>
      <c r="J1789" s="45"/>
      <c r="K1789" s="19">
        <f t="shared" si="68"/>
        <v>0.20624999999563443</v>
      </c>
      <c r="L1789" s="38">
        <f t="shared" si="69"/>
        <v>0.20624999999563443</v>
      </c>
      <c r="M1789" s="184">
        <f>NETWORKDAYS.INTL(DATE(YEAR(H1789),MONTH(I1789),DAY(H1789)),DATE(YEAR(I1789),MONTH(I1789),DAY(I1789)),1,LISTAFERIADOS!$B$2:$B$194)</f>
        <v>1</v>
      </c>
      <c r="N1789" s="170" t="str">
        <f>CONCATENATE(HOUR(Tabela132[[#This Row],[DATA INICIO]]),":",MINUTE(Tabela132[[#This Row],[DATA INICIO]]))</f>
        <v>15:1</v>
      </c>
    </row>
    <row r="1790" spans="1:14" ht="25.5" customHeight="1" x14ac:dyDescent="0.25">
      <c r="A1790" s="48" t="s">
        <v>278</v>
      </c>
      <c r="B1790" s="45" t="s">
        <v>1494</v>
      </c>
      <c r="C1790" s="2" t="s">
        <v>577</v>
      </c>
      <c r="D1790" s="196" t="s">
        <v>1487</v>
      </c>
      <c r="E1790" s="195"/>
      <c r="F1790" s="196" t="s">
        <v>1487</v>
      </c>
      <c r="H1790" s="3">
        <v>42929.831944444442</v>
      </c>
      <c r="I1790" s="3">
        <v>42933.574305555558</v>
      </c>
      <c r="J1790" s="45"/>
      <c r="K1790" s="19">
        <f t="shared" si="68"/>
        <v>3.742361111115315</v>
      </c>
      <c r="L1790" s="38">
        <f t="shared" si="69"/>
        <v>3.742361111115315</v>
      </c>
      <c r="M1790" s="184">
        <f>NETWORKDAYS.INTL(DATE(YEAR(H1790),MONTH(I1790),DAY(H1790)),DATE(YEAR(I1790),MONTH(I1790),DAY(I1790)),1,LISTAFERIADOS!$B$2:$B$194)</f>
        <v>3</v>
      </c>
      <c r="N1790" s="170" t="str">
        <f>CONCATENATE(HOUR(Tabela132[[#This Row],[DATA INICIO]]),":",MINUTE(Tabela132[[#This Row],[DATA INICIO]]))</f>
        <v>19:58</v>
      </c>
    </row>
    <row r="1791" spans="1:14" ht="25.5" customHeight="1" x14ac:dyDescent="0.25">
      <c r="A1791" s="48" t="s">
        <v>278</v>
      </c>
      <c r="B1791" s="45" t="s">
        <v>1494</v>
      </c>
      <c r="C1791" s="2" t="s">
        <v>577</v>
      </c>
      <c r="D1791" s="196" t="s">
        <v>1489</v>
      </c>
      <c r="E1791" s="195"/>
      <c r="F1791" s="196" t="s">
        <v>1489</v>
      </c>
      <c r="H1791" s="3">
        <v>42933.574305555558</v>
      </c>
      <c r="I1791" s="3">
        <v>42941.552083333336</v>
      </c>
      <c r="J1791" s="45"/>
      <c r="K1791" s="19">
        <f t="shared" si="68"/>
        <v>7.9777777777781012</v>
      </c>
      <c r="L1791" s="38">
        <f t="shared" si="69"/>
        <v>7.9777777777781012</v>
      </c>
      <c r="M1791" s="184">
        <f>NETWORKDAYS.INTL(DATE(YEAR(H1791),MONTH(I1791),DAY(H1791)),DATE(YEAR(I1791),MONTH(I1791),DAY(I1791)),1,LISTAFERIADOS!$B$2:$B$194)</f>
        <v>7</v>
      </c>
      <c r="N1791" s="170" t="str">
        <f>CONCATENATE(HOUR(Tabela132[[#This Row],[DATA INICIO]]),":",MINUTE(Tabela132[[#This Row],[DATA INICIO]]))</f>
        <v>13:47</v>
      </c>
    </row>
    <row r="1792" spans="1:14" ht="25.5" customHeight="1" x14ac:dyDescent="0.25">
      <c r="A1792" s="48" t="s">
        <v>278</v>
      </c>
      <c r="B1792" s="45" t="s">
        <v>1494</v>
      </c>
      <c r="C1792" s="2" t="s">
        <v>577</v>
      </c>
      <c r="D1792" s="196" t="s">
        <v>1487</v>
      </c>
      <c r="E1792" s="195"/>
      <c r="F1792" s="196" t="s">
        <v>1487</v>
      </c>
      <c r="H1792" s="3">
        <v>42941.552083333336</v>
      </c>
      <c r="I1792" s="3">
        <v>42942.720833333333</v>
      </c>
      <c r="J1792" s="45"/>
      <c r="K1792" s="19">
        <f t="shared" si="68"/>
        <v>1.1687499999970896</v>
      </c>
      <c r="L1792" s="38">
        <f t="shared" si="69"/>
        <v>1.1687499999970896</v>
      </c>
      <c r="M1792" s="184">
        <f>NETWORKDAYS.INTL(DATE(YEAR(H1792),MONTH(I1792),DAY(H1792)),DATE(YEAR(I1792),MONTH(I1792),DAY(I1792)),1,LISTAFERIADOS!$B$2:$B$194)</f>
        <v>2</v>
      </c>
      <c r="N1792" s="170" t="str">
        <f>CONCATENATE(HOUR(Tabela132[[#This Row],[DATA INICIO]]),":",MINUTE(Tabela132[[#This Row],[DATA INICIO]]))</f>
        <v>13:15</v>
      </c>
    </row>
    <row r="1793" spans="1:14" ht="25.5" customHeight="1" x14ac:dyDescent="0.25">
      <c r="A1793" s="48" t="s">
        <v>278</v>
      </c>
      <c r="B1793" s="45" t="s">
        <v>1494</v>
      </c>
      <c r="C1793" s="2" t="s">
        <v>577</v>
      </c>
      <c r="D1793" s="196" t="s">
        <v>1489</v>
      </c>
      <c r="E1793" s="195"/>
      <c r="F1793" s="196" t="s">
        <v>1489</v>
      </c>
      <c r="H1793" s="3">
        <v>42942.720833333333</v>
      </c>
      <c r="I1793" s="3">
        <v>42942.809027777781</v>
      </c>
      <c r="J1793" s="45"/>
      <c r="K1793" s="19">
        <f t="shared" si="68"/>
        <v>8.8194444448163267E-2</v>
      </c>
      <c r="L1793" s="38">
        <f t="shared" si="69"/>
        <v>8.8194444448163267E-2</v>
      </c>
      <c r="M1793" s="184">
        <f>NETWORKDAYS.INTL(DATE(YEAR(H1793),MONTH(I1793),DAY(H1793)),DATE(YEAR(I1793),MONTH(I1793),DAY(I1793)),1,LISTAFERIADOS!$B$2:$B$194)</f>
        <v>1</v>
      </c>
      <c r="N1793" s="170" t="str">
        <f>CONCATENATE(HOUR(Tabela132[[#This Row],[DATA INICIO]]),":",MINUTE(Tabela132[[#This Row],[DATA INICIO]]))</f>
        <v>17:18</v>
      </c>
    </row>
    <row r="1794" spans="1:14" ht="25.5" customHeight="1" x14ac:dyDescent="0.25">
      <c r="A1794" s="48" t="s">
        <v>278</v>
      </c>
      <c r="B1794" s="45" t="s">
        <v>1494</v>
      </c>
      <c r="C1794" s="2" t="s">
        <v>577</v>
      </c>
      <c r="D1794" s="196" t="s">
        <v>1487</v>
      </c>
      <c r="E1794" s="195"/>
      <c r="F1794" s="196" t="s">
        <v>1487</v>
      </c>
      <c r="H1794" s="3">
        <v>42942.809027777781</v>
      </c>
      <c r="I1794" s="3">
        <v>42943.802777777775</v>
      </c>
      <c r="J1794" s="45"/>
      <c r="K1794" s="19">
        <f t="shared" si="68"/>
        <v>0.99374999999417923</v>
      </c>
      <c r="L1794" s="38">
        <f t="shared" si="69"/>
        <v>0.99374999999417923</v>
      </c>
      <c r="M1794" s="184">
        <f>NETWORKDAYS.INTL(DATE(YEAR(H1794),MONTH(I1794),DAY(H1794)),DATE(YEAR(I1794),MONTH(I1794),DAY(I1794)),1,LISTAFERIADOS!$B$2:$B$194)</f>
        <v>2</v>
      </c>
      <c r="N1794" s="170" t="str">
        <f>CONCATENATE(HOUR(Tabela132[[#This Row],[DATA INICIO]]),":",MINUTE(Tabela132[[#This Row],[DATA INICIO]]))</f>
        <v>19:25</v>
      </c>
    </row>
    <row r="1795" spans="1:14" ht="25.5" customHeight="1" x14ac:dyDescent="0.25">
      <c r="A1795" s="48" t="s">
        <v>278</v>
      </c>
      <c r="B1795" s="45" t="s">
        <v>1494</v>
      </c>
      <c r="C1795" s="2" t="s">
        <v>577</v>
      </c>
      <c r="D1795" s="196" t="s">
        <v>1482</v>
      </c>
      <c r="E1795" s="195"/>
      <c r="F1795" s="196" t="s">
        <v>1482</v>
      </c>
      <c r="H1795" s="3">
        <v>42943.802777777775</v>
      </c>
      <c r="I1795" s="3">
        <v>42947.479861111111</v>
      </c>
      <c r="J1795" s="45"/>
      <c r="K1795" s="19">
        <f t="shared" si="68"/>
        <v>3.6770833333357587</v>
      </c>
      <c r="L1795" s="38">
        <f t="shared" si="69"/>
        <v>3.6770833333357587</v>
      </c>
      <c r="M1795" s="184">
        <f>NETWORKDAYS.INTL(DATE(YEAR(H1795),MONTH(I1795),DAY(H1795)),DATE(YEAR(I1795),MONTH(I1795),DAY(I1795)),1,LISTAFERIADOS!$B$2:$B$194)</f>
        <v>3</v>
      </c>
      <c r="N1795" s="170" t="str">
        <f>CONCATENATE(HOUR(Tabela132[[#This Row],[DATA INICIO]]),":",MINUTE(Tabela132[[#This Row],[DATA INICIO]]))</f>
        <v>19:16</v>
      </c>
    </row>
    <row r="1796" spans="1:14" ht="25.5" customHeight="1" x14ac:dyDescent="0.25">
      <c r="A1796" s="48" t="s">
        <v>278</v>
      </c>
      <c r="B1796" s="45" t="s">
        <v>1494</v>
      </c>
      <c r="C1796" s="2" t="s">
        <v>577</v>
      </c>
      <c r="D1796" s="196" t="s">
        <v>1491</v>
      </c>
      <c r="E1796" s="195"/>
      <c r="F1796" s="196" t="s">
        <v>1491</v>
      </c>
      <c r="H1796" s="3">
        <v>42947.479861111111</v>
      </c>
      <c r="I1796" s="3">
        <v>42947.611111111109</v>
      </c>
      <c r="J1796" s="45"/>
      <c r="K1796" s="19">
        <f t="shared" si="68"/>
        <v>0.13124999999854481</v>
      </c>
      <c r="L1796" s="38">
        <f t="shared" si="69"/>
        <v>0.13124999999854481</v>
      </c>
      <c r="M1796" s="184">
        <f>NETWORKDAYS.INTL(DATE(YEAR(H1796),MONTH(I1796),DAY(H1796)),DATE(YEAR(I1796),MONTH(I1796),DAY(I1796)),1,LISTAFERIADOS!$B$2:$B$194)</f>
        <v>1</v>
      </c>
      <c r="N1796" s="170" t="str">
        <f>CONCATENATE(HOUR(Tabela132[[#This Row],[DATA INICIO]]),":",MINUTE(Tabela132[[#This Row],[DATA INICIO]]))</f>
        <v>11:31</v>
      </c>
    </row>
    <row r="1797" spans="1:14" ht="25.5" customHeight="1" x14ac:dyDescent="0.25">
      <c r="A1797" s="48" t="s">
        <v>278</v>
      </c>
      <c r="B1797" s="45" t="s">
        <v>1494</v>
      </c>
      <c r="C1797" s="2" t="s">
        <v>577</v>
      </c>
      <c r="D1797" s="196" t="s">
        <v>1492</v>
      </c>
      <c r="E1797" s="195"/>
      <c r="F1797" s="196" t="s">
        <v>1492</v>
      </c>
      <c r="H1797" s="3">
        <v>42947.611111111109</v>
      </c>
      <c r="I1797" s="3">
        <v>42948.5625</v>
      </c>
      <c r="J1797" s="45"/>
      <c r="K1797" s="19">
        <f t="shared" si="68"/>
        <v>0.95138888889050577</v>
      </c>
      <c r="L1797" s="38">
        <f t="shared" si="69"/>
        <v>0.95138888889050577</v>
      </c>
      <c r="M1797" s="184">
        <f>NETWORKDAYS.INTL(DATE(YEAR(H1797),MONTH(I1797),DAY(H1797)),DATE(YEAR(I1797),MONTH(I1797),DAY(I1797)),1,LISTAFERIADOS!$B$2:$B$194)</f>
        <v>-22</v>
      </c>
      <c r="N1797" s="170" t="str">
        <f>CONCATENATE(HOUR(Tabela132[[#This Row],[DATA INICIO]]),":",MINUTE(Tabela132[[#This Row],[DATA INICIO]]))</f>
        <v>14:40</v>
      </c>
    </row>
    <row r="1798" spans="1:14" ht="25.5" customHeight="1" x14ac:dyDescent="0.25">
      <c r="A1798" s="48" t="s">
        <v>278</v>
      </c>
      <c r="B1798" s="45" t="s">
        <v>1494</v>
      </c>
      <c r="C1798" s="2" t="s">
        <v>577</v>
      </c>
      <c r="D1798" s="196" t="s">
        <v>1481</v>
      </c>
      <c r="E1798" s="195"/>
      <c r="F1798" s="196" t="s">
        <v>1481</v>
      </c>
      <c r="H1798" s="3">
        <v>42743.5625</v>
      </c>
      <c r="I1798" s="3">
        <v>42774.724999999999</v>
      </c>
      <c r="J1798" s="45"/>
      <c r="K1798" s="19">
        <f t="shared" si="68"/>
        <v>31.162499999998545</v>
      </c>
      <c r="L1798" s="38">
        <f t="shared" si="69"/>
        <v>31.162499999998545</v>
      </c>
      <c r="M1798" s="184">
        <f>NETWORKDAYS.INTL(DATE(YEAR(H1798),MONTH(I1798),DAY(H1798)),DATE(YEAR(I1798),MONTH(I1798),DAY(I1798)),1,LISTAFERIADOS!$B$2:$B$194)</f>
        <v>1</v>
      </c>
      <c r="N1798" s="170" t="str">
        <f>CONCATENATE(HOUR(Tabela132[[#This Row],[DATA INICIO]]),":",MINUTE(Tabela132[[#This Row],[DATA INICIO]]))</f>
        <v>13:30</v>
      </c>
    </row>
    <row r="1799" spans="1:14" ht="25.5" customHeight="1" x14ac:dyDescent="0.25">
      <c r="A1799" s="48" t="s">
        <v>278</v>
      </c>
      <c r="B1799" s="45" t="s">
        <v>1494</v>
      </c>
      <c r="C1799" s="2" t="s">
        <v>577</v>
      </c>
      <c r="D1799" s="196" t="s">
        <v>1489</v>
      </c>
      <c r="E1799" s="195"/>
      <c r="F1799" s="196" t="s">
        <v>1489</v>
      </c>
      <c r="H1799" s="3">
        <v>42774.724999999999</v>
      </c>
      <c r="I1799" s="3">
        <v>42802.613888888889</v>
      </c>
      <c r="J1799" s="45"/>
      <c r="K1799" s="19">
        <f t="shared" si="68"/>
        <v>27.888888888890506</v>
      </c>
      <c r="L1799" s="38">
        <f t="shared" si="69"/>
        <v>27.888888888890506</v>
      </c>
      <c r="M1799" s="184">
        <f>NETWORKDAYS.INTL(DATE(YEAR(H1799),MONTH(I1799),DAY(H1799)),DATE(YEAR(I1799),MONTH(I1799),DAY(I1799)),1,LISTAFERIADOS!$B$2:$B$194)</f>
        <v>1</v>
      </c>
      <c r="N1799" s="170" t="str">
        <f>CONCATENATE(HOUR(Tabela132[[#This Row],[DATA INICIO]]),":",MINUTE(Tabela132[[#This Row],[DATA INICIO]]))</f>
        <v>17:24</v>
      </c>
    </row>
    <row r="1800" spans="1:14" ht="25.5" customHeight="1" x14ac:dyDescent="0.25">
      <c r="A1800" s="48" t="s">
        <v>278</v>
      </c>
      <c r="B1800" s="45" t="s">
        <v>1494</v>
      </c>
      <c r="C1800" s="2" t="s">
        <v>577</v>
      </c>
      <c r="D1800" s="196" t="s">
        <v>1491</v>
      </c>
      <c r="E1800" s="195"/>
      <c r="F1800" s="196" t="s">
        <v>1491</v>
      </c>
      <c r="H1800" s="3">
        <v>42802.613888888889</v>
      </c>
      <c r="I1800" s="3">
        <v>42802.619444444441</v>
      </c>
      <c r="J1800" s="45"/>
      <c r="K1800" s="19">
        <f t="shared" si="68"/>
        <v>5.5555555518367328E-3</v>
      </c>
      <c r="L1800" s="38">
        <f t="shared" si="69"/>
        <v>5.5555555518367328E-3</v>
      </c>
      <c r="M1800" s="184">
        <f>NETWORKDAYS.INTL(DATE(YEAR(H1800),MONTH(I1800),DAY(H1800)),DATE(YEAR(I1800),MONTH(I1800),DAY(I1800)),1,LISTAFERIADOS!$B$2:$B$194)</f>
        <v>1</v>
      </c>
      <c r="N1800" s="170" t="str">
        <f>CONCATENATE(HOUR(Tabela132[[#This Row],[DATA INICIO]]),":",MINUTE(Tabela132[[#This Row],[DATA INICIO]]))</f>
        <v>14:44</v>
      </c>
    </row>
    <row r="1801" spans="1:14" ht="25.5" customHeight="1" x14ac:dyDescent="0.25">
      <c r="A1801" s="48" t="s">
        <v>278</v>
      </c>
      <c r="B1801" s="45" t="s">
        <v>1494</v>
      </c>
      <c r="C1801" s="2" t="s">
        <v>577</v>
      </c>
      <c r="D1801" s="196" t="s">
        <v>1489</v>
      </c>
      <c r="E1801" s="195"/>
      <c r="F1801" s="196" t="s">
        <v>1489</v>
      </c>
      <c r="H1801" s="3">
        <v>42802.619444444441</v>
      </c>
      <c r="I1801" s="3">
        <v>42833.508333333331</v>
      </c>
      <c r="J1801" s="45"/>
      <c r="K1801" s="19">
        <f t="shared" si="68"/>
        <v>30.888888888890506</v>
      </c>
      <c r="L1801" s="38">
        <f t="shared" si="69"/>
        <v>30.888888888890506</v>
      </c>
      <c r="M1801" s="184">
        <f>NETWORKDAYS.INTL(DATE(YEAR(H1801),MONTH(I1801),DAY(H1801)),DATE(YEAR(I1801),MONTH(I1801),DAY(I1801)),1,LISTAFERIADOS!$B$2:$B$194)</f>
        <v>0</v>
      </c>
      <c r="N1801" s="170" t="str">
        <f>CONCATENATE(HOUR(Tabela132[[#This Row],[DATA INICIO]]),":",MINUTE(Tabela132[[#This Row],[DATA INICIO]]))</f>
        <v>14:52</v>
      </c>
    </row>
    <row r="1802" spans="1:14" ht="25.5" customHeight="1" x14ac:dyDescent="0.25">
      <c r="A1802" s="48" t="s">
        <v>278</v>
      </c>
      <c r="B1802" s="45" t="s">
        <v>1494</v>
      </c>
      <c r="C1802" s="2" t="s">
        <v>577</v>
      </c>
      <c r="D1802" s="196" t="s">
        <v>1491</v>
      </c>
      <c r="E1802" s="195"/>
      <c r="F1802" s="196" t="s">
        <v>1491</v>
      </c>
      <c r="H1802" s="3">
        <v>42833.508333333331</v>
      </c>
      <c r="I1802" s="3">
        <v>42961.67083333333</v>
      </c>
      <c r="J1802" s="45"/>
      <c r="K1802" s="19">
        <f t="shared" si="68"/>
        <v>128.16249999999854</v>
      </c>
      <c r="L1802" s="38">
        <f t="shared" si="69"/>
        <v>128.16249999999854</v>
      </c>
      <c r="M1802" s="184">
        <f>NETWORKDAYS.INTL(DATE(YEAR(H1802),MONTH(I1802),DAY(H1802)),DATE(YEAR(I1802),MONTH(I1802),DAY(I1802)),1,LISTAFERIADOS!$B$2:$B$194)</f>
        <v>4</v>
      </c>
      <c r="N1802" s="170" t="str">
        <f>CONCATENATE(HOUR(Tabela132[[#This Row],[DATA INICIO]]),":",MINUTE(Tabela132[[#This Row],[DATA INICIO]]))</f>
        <v>12:12</v>
      </c>
    </row>
    <row r="1803" spans="1:14" ht="25.5" customHeight="1" x14ac:dyDescent="0.25">
      <c r="A1803" s="48" t="s">
        <v>278</v>
      </c>
      <c r="B1803" s="45" t="s">
        <v>1494</v>
      </c>
      <c r="C1803" s="2" t="s">
        <v>577</v>
      </c>
      <c r="D1803" s="196" t="s">
        <v>1524</v>
      </c>
      <c r="E1803" s="195"/>
      <c r="F1803" s="196" t="s">
        <v>1524</v>
      </c>
      <c r="H1803" s="3">
        <v>42961.67083333333</v>
      </c>
      <c r="I1803" s="3">
        <v>42962.552777777775</v>
      </c>
      <c r="J1803" s="45"/>
      <c r="K1803" s="19">
        <f t="shared" si="68"/>
        <v>0.88194444444525288</v>
      </c>
      <c r="L1803" s="38">
        <f t="shared" si="69"/>
        <v>0.88194444444525288</v>
      </c>
      <c r="M1803" s="184">
        <f>NETWORKDAYS.INTL(DATE(YEAR(H1803),MONTH(I1803),DAY(H1803)),DATE(YEAR(I1803),MONTH(I1803),DAY(I1803)),1,LISTAFERIADOS!$B$2:$B$194)</f>
        <v>2</v>
      </c>
      <c r="N1803" s="170" t="str">
        <f>CONCATENATE(HOUR(Tabela132[[#This Row],[DATA INICIO]]),":",MINUTE(Tabela132[[#This Row],[DATA INICIO]]))</f>
        <v>16:6</v>
      </c>
    </row>
    <row r="1804" spans="1:14" ht="25.5" customHeight="1" x14ac:dyDescent="0.25">
      <c r="A1804" s="48" t="s">
        <v>278</v>
      </c>
      <c r="B1804" s="45" t="s">
        <v>1494</v>
      </c>
      <c r="C1804" s="2" t="s">
        <v>577</v>
      </c>
      <c r="D1804" s="196" t="s">
        <v>1536</v>
      </c>
      <c r="E1804" s="195"/>
      <c r="F1804" s="196" t="s">
        <v>1536</v>
      </c>
      <c r="H1804" s="3">
        <v>42962.552777777775</v>
      </c>
      <c r="I1804" s="3">
        <v>42962.595138888886</v>
      </c>
      <c r="J1804" s="45"/>
      <c r="K1804" s="19">
        <f t="shared" ref="K1804:K1821" si="70">IF(OR(H1804="-",I1804="-"),0,I1804-H1804)</f>
        <v>4.2361111110949423E-2</v>
      </c>
      <c r="L1804" s="38">
        <f t="shared" ref="L1804:L1821" si="71">K1804</f>
        <v>4.2361111110949423E-2</v>
      </c>
      <c r="M1804" s="184">
        <f>NETWORKDAYS.INTL(DATE(YEAR(H1804),MONTH(I1804),DAY(H1804)),DATE(YEAR(I1804),MONTH(I1804),DAY(I1804)),1,LISTAFERIADOS!$B$2:$B$194)</f>
        <v>1</v>
      </c>
      <c r="N1804" s="170" t="str">
        <f>CONCATENATE(HOUR(Tabela132[[#This Row],[DATA INICIO]]),":",MINUTE(Tabela132[[#This Row],[DATA INICIO]]))</f>
        <v>13:16</v>
      </c>
    </row>
    <row r="1805" spans="1:14" ht="25.5" customHeight="1" x14ac:dyDescent="0.25">
      <c r="A1805" s="48" t="s">
        <v>278</v>
      </c>
      <c r="B1805" s="45" t="s">
        <v>1494</v>
      </c>
      <c r="C1805" s="2" t="s">
        <v>577</v>
      </c>
      <c r="D1805" s="196" t="s">
        <v>1491</v>
      </c>
      <c r="E1805" s="195"/>
      <c r="F1805" s="196" t="s">
        <v>1491</v>
      </c>
      <c r="H1805" s="3">
        <v>42962.595138888886</v>
      </c>
      <c r="I1805" s="3">
        <v>42970.611111111109</v>
      </c>
      <c r="J1805" s="45"/>
      <c r="K1805" s="19">
        <f t="shared" si="70"/>
        <v>8.015972222223354</v>
      </c>
      <c r="L1805" s="38">
        <f t="shared" si="71"/>
        <v>8.015972222223354</v>
      </c>
      <c r="M1805" s="184">
        <f>NETWORKDAYS.INTL(DATE(YEAR(H1805),MONTH(I1805),DAY(H1805)),DATE(YEAR(I1805),MONTH(I1805),DAY(I1805)),1,LISTAFERIADOS!$B$2:$B$194)</f>
        <v>7</v>
      </c>
      <c r="N1805" s="170" t="str">
        <f>CONCATENATE(HOUR(Tabela132[[#This Row],[DATA INICIO]]),":",MINUTE(Tabela132[[#This Row],[DATA INICIO]]))</f>
        <v>14:17</v>
      </c>
    </row>
    <row r="1806" spans="1:14" ht="25.5" customHeight="1" x14ac:dyDescent="0.25">
      <c r="A1806" s="48" t="s">
        <v>278</v>
      </c>
      <c r="B1806" s="45" t="s">
        <v>1494</v>
      </c>
      <c r="C1806" s="2" t="s">
        <v>577</v>
      </c>
      <c r="D1806" s="196" t="s">
        <v>1495</v>
      </c>
      <c r="E1806" s="195"/>
      <c r="F1806" s="196" t="s">
        <v>1495</v>
      </c>
      <c r="H1806" s="3">
        <v>42970.611111111109</v>
      </c>
      <c r="I1806" s="3">
        <v>42970.643750000003</v>
      </c>
      <c r="J1806" s="45"/>
      <c r="K1806" s="19">
        <f t="shared" si="70"/>
        <v>3.2638888893416151E-2</v>
      </c>
      <c r="L1806" s="38">
        <f t="shared" si="71"/>
        <v>3.2638888893416151E-2</v>
      </c>
      <c r="M1806" s="184">
        <f>NETWORKDAYS.INTL(DATE(YEAR(H1806),MONTH(I1806),DAY(H1806)),DATE(YEAR(I1806),MONTH(I1806),DAY(I1806)),1,LISTAFERIADOS!$B$2:$B$194)</f>
        <v>1</v>
      </c>
      <c r="N1806" s="170" t="str">
        <f>CONCATENATE(HOUR(Tabela132[[#This Row],[DATA INICIO]]),":",MINUTE(Tabela132[[#This Row],[DATA INICIO]]))</f>
        <v>14:40</v>
      </c>
    </row>
    <row r="1807" spans="1:14" ht="25.5" customHeight="1" x14ac:dyDescent="0.25">
      <c r="A1807" s="48" t="s">
        <v>278</v>
      </c>
      <c r="B1807" s="45" t="s">
        <v>1494</v>
      </c>
      <c r="C1807" s="2" t="s">
        <v>577</v>
      </c>
      <c r="D1807" s="196" t="s">
        <v>1491</v>
      </c>
      <c r="E1807" s="195"/>
      <c r="F1807" s="196" t="s">
        <v>1491</v>
      </c>
      <c r="H1807" s="3">
        <v>42970.643750000003</v>
      </c>
      <c r="I1807" s="3">
        <v>43078.749305555553</v>
      </c>
      <c r="J1807" s="45"/>
      <c r="K1807" s="19">
        <f t="shared" si="70"/>
        <v>108.10555555555038</v>
      </c>
      <c r="L1807" s="38">
        <f t="shared" si="71"/>
        <v>108.10555555555038</v>
      </c>
      <c r="M1807" s="184">
        <f>NETWORKDAYS.INTL(DATE(YEAR(H1807),MONTH(I1807),DAY(H1807)),DATE(YEAR(I1807),MONTH(I1807),DAY(I1807)),1,LISTAFERIADOS!$B$2:$B$194)</f>
        <v>-10</v>
      </c>
      <c r="N1807" s="170" t="str">
        <f>CONCATENATE(HOUR(Tabela132[[#This Row],[DATA INICIO]]),":",MINUTE(Tabela132[[#This Row],[DATA INICIO]]))</f>
        <v>15:27</v>
      </c>
    </row>
    <row r="1808" spans="1:14" ht="25.5" customHeight="1" x14ac:dyDescent="0.25">
      <c r="A1808" s="48" t="s">
        <v>278</v>
      </c>
      <c r="B1808" s="45" t="s">
        <v>1494</v>
      </c>
      <c r="C1808" s="2" t="s">
        <v>577</v>
      </c>
      <c r="D1808" s="196" t="s">
        <v>1492</v>
      </c>
      <c r="E1808" s="195"/>
      <c r="F1808" s="196" t="s">
        <v>1492</v>
      </c>
      <c r="H1808" s="3">
        <v>42990.749305555553</v>
      </c>
      <c r="I1808" s="3">
        <v>42993.56527777778</v>
      </c>
      <c r="J1808" s="45"/>
      <c r="K1808" s="19">
        <f t="shared" si="70"/>
        <v>2.8159722222262644</v>
      </c>
      <c r="L1808" s="38">
        <f t="shared" si="71"/>
        <v>2.8159722222262644</v>
      </c>
      <c r="M1808" s="184">
        <f>NETWORKDAYS.INTL(DATE(YEAR(H1808),MONTH(I1808),DAY(H1808)),DATE(YEAR(I1808),MONTH(I1808),DAY(I1808)),1,LISTAFERIADOS!$B$2:$B$194)</f>
        <v>4</v>
      </c>
      <c r="N1808" s="170" t="str">
        <f>CONCATENATE(HOUR(Tabela132[[#This Row],[DATA INICIO]]),":",MINUTE(Tabela132[[#This Row],[DATA INICIO]]))</f>
        <v>17:59</v>
      </c>
    </row>
    <row r="1809" spans="1:14" ht="25.5" customHeight="1" x14ac:dyDescent="0.25">
      <c r="A1809" s="48" t="s">
        <v>278</v>
      </c>
      <c r="B1809" s="45" t="s">
        <v>1494</v>
      </c>
      <c r="C1809" s="2" t="s">
        <v>577</v>
      </c>
      <c r="D1809" s="196" t="s">
        <v>1481</v>
      </c>
      <c r="E1809" s="195"/>
      <c r="F1809" s="196" t="s">
        <v>1481</v>
      </c>
      <c r="H1809" s="3">
        <v>42993.56527777778</v>
      </c>
      <c r="I1809" s="3">
        <v>42993.82708333333</v>
      </c>
      <c r="J1809" s="45"/>
      <c r="K1809" s="19">
        <f t="shared" si="70"/>
        <v>0.26180555555038154</v>
      </c>
      <c r="L1809" s="38">
        <f t="shared" si="71"/>
        <v>0.26180555555038154</v>
      </c>
      <c r="M1809" s="184">
        <f>NETWORKDAYS.INTL(DATE(YEAR(H1809),MONTH(I1809),DAY(H1809)),DATE(YEAR(I1809),MONTH(I1809),DAY(I1809)),1,LISTAFERIADOS!$B$2:$B$194)</f>
        <v>1</v>
      </c>
      <c r="N1809" s="170" t="str">
        <f>CONCATENATE(HOUR(Tabela132[[#This Row],[DATA INICIO]]),":",MINUTE(Tabela132[[#This Row],[DATA INICIO]]))</f>
        <v>13:34</v>
      </c>
    </row>
    <row r="1810" spans="1:14" ht="25.5" customHeight="1" x14ac:dyDescent="0.25">
      <c r="A1810" s="48" t="s">
        <v>278</v>
      </c>
      <c r="B1810" s="45" t="s">
        <v>1494</v>
      </c>
      <c r="C1810" s="2" t="s">
        <v>577</v>
      </c>
      <c r="D1810" s="196" t="s">
        <v>1491</v>
      </c>
      <c r="E1810" s="195"/>
      <c r="F1810" s="196" t="s">
        <v>1491</v>
      </c>
      <c r="H1810" s="3">
        <v>42993.82708333333</v>
      </c>
      <c r="I1810" s="3">
        <v>42998.732638888891</v>
      </c>
      <c r="J1810" s="45"/>
      <c r="K1810" s="19">
        <f t="shared" si="70"/>
        <v>4.9055555555605679</v>
      </c>
      <c r="L1810" s="38">
        <f t="shared" si="71"/>
        <v>4.9055555555605679</v>
      </c>
      <c r="M1810" s="184">
        <f>NETWORKDAYS.INTL(DATE(YEAR(H1810),MONTH(I1810),DAY(H1810)),DATE(YEAR(I1810),MONTH(I1810),DAY(I1810)),1,LISTAFERIADOS!$B$2:$B$194)</f>
        <v>4</v>
      </c>
      <c r="N1810" s="170" t="str">
        <f>CONCATENATE(HOUR(Tabela132[[#This Row],[DATA INICIO]]),":",MINUTE(Tabela132[[#This Row],[DATA INICIO]]))</f>
        <v>19:51</v>
      </c>
    </row>
    <row r="1811" spans="1:14" ht="25.5" customHeight="1" x14ac:dyDescent="0.25">
      <c r="A1811" s="48" t="s">
        <v>278</v>
      </c>
      <c r="B1811" s="45" t="s">
        <v>1494</v>
      </c>
      <c r="C1811" s="2" t="s">
        <v>577</v>
      </c>
      <c r="D1811" s="196" t="s">
        <v>1492</v>
      </c>
      <c r="E1811" s="195"/>
      <c r="F1811" s="196" t="s">
        <v>1492</v>
      </c>
      <c r="H1811" s="3">
        <v>42998.732638888891</v>
      </c>
      <c r="I1811" s="3">
        <v>43003.624305555553</v>
      </c>
      <c r="J1811" s="45"/>
      <c r="K1811" s="19">
        <f t="shared" si="70"/>
        <v>4.8916666666627862</v>
      </c>
      <c r="L1811" s="38">
        <f t="shared" si="71"/>
        <v>4.8916666666627862</v>
      </c>
      <c r="M1811" s="184">
        <f>NETWORKDAYS.INTL(DATE(YEAR(H1811),MONTH(I1811),DAY(H1811)),DATE(YEAR(I1811),MONTH(I1811),DAY(I1811)),1,LISTAFERIADOS!$B$2:$B$194)</f>
        <v>4</v>
      </c>
      <c r="N1811" s="170" t="str">
        <f>CONCATENATE(HOUR(Tabela132[[#This Row],[DATA INICIO]]),":",MINUTE(Tabela132[[#This Row],[DATA INICIO]]))</f>
        <v>17:35</v>
      </c>
    </row>
    <row r="1812" spans="1:14" ht="25.5" customHeight="1" x14ac:dyDescent="0.25">
      <c r="A1812" s="48" t="s">
        <v>278</v>
      </c>
      <c r="B1812" s="45" t="s">
        <v>1494</v>
      </c>
      <c r="C1812" s="2" t="s">
        <v>577</v>
      </c>
      <c r="D1812" s="196" t="s">
        <v>1481</v>
      </c>
      <c r="E1812" s="195"/>
      <c r="F1812" s="196" t="s">
        <v>1481</v>
      </c>
      <c r="H1812" s="3">
        <v>43003.624305555553</v>
      </c>
      <c r="I1812" s="3">
        <v>43003.797222222223</v>
      </c>
      <c r="J1812" s="45"/>
      <c r="K1812" s="19">
        <f t="shared" si="70"/>
        <v>0.17291666667006211</v>
      </c>
      <c r="L1812" s="38">
        <f t="shared" si="71"/>
        <v>0.17291666667006211</v>
      </c>
      <c r="M1812" s="184">
        <f>NETWORKDAYS.INTL(DATE(YEAR(H1812),MONTH(I1812),DAY(H1812)),DATE(YEAR(I1812),MONTH(I1812),DAY(I1812)),1,LISTAFERIADOS!$B$2:$B$194)</f>
        <v>1</v>
      </c>
      <c r="N1812" s="170" t="str">
        <f>CONCATENATE(HOUR(Tabela132[[#This Row],[DATA INICIO]]),":",MINUTE(Tabela132[[#This Row],[DATA INICIO]]))</f>
        <v>14:59</v>
      </c>
    </row>
    <row r="1813" spans="1:14" ht="25.5" customHeight="1" x14ac:dyDescent="0.25">
      <c r="A1813" s="48" t="s">
        <v>278</v>
      </c>
      <c r="B1813" s="45" t="s">
        <v>1494</v>
      </c>
      <c r="C1813" s="2" t="s">
        <v>577</v>
      </c>
      <c r="D1813" s="196" t="s">
        <v>1530</v>
      </c>
      <c r="E1813" s="195"/>
      <c r="F1813" s="196" t="s">
        <v>1530</v>
      </c>
      <c r="H1813" s="3">
        <v>43003.797222222223</v>
      </c>
      <c r="I1813" s="3">
        <v>43006.765277777777</v>
      </c>
      <c r="J1813" s="45"/>
      <c r="K1813" s="19">
        <f t="shared" si="70"/>
        <v>2.9680555555532919</v>
      </c>
      <c r="L1813" s="38">
        <f t="shared" si="71"/>
        <v>2.9680555555532919</v>
      </c>
      <c r="M1813" s="184">
        <f>NETWORKDAYS.INTL(DATE(YEAR(H1813),MONTH(I1813),DAY(H1813)),DATE(YEAR(I1813),MONTH(I1813),DAY(I1813)),1,LISTAFERIADOS!$B$2:$B$194)</f>
        <v>4</v>
      </c>
      <c r="N1813" s="170" t="str">
        <f>CONCATENATE(HOUR(Tabela132[[#This Row],[DATA INICIO]]),":",MINUTE(Tabela132[[#This Row],[DATA INICIO]]))</f>
        <v>19:8</v>
      </c>
    </row>
    <row r="1814" spans="1:14" ht="25.5" customHeight="1" x14ac:dyDescent="0.25">
      <c r="A1814" s="48" t="s">
        <v>278</v>
      </c>
      <c r="B1814" s="45" t="s">
        <v>1494</v>
      </c>
      <c r="C1814" s="2" t="s">
        <v>577</v>
      </c>
      <c r="D1814" s="196" t="s">
        <v>1481</v>
      </c>
      <c r="E1814" s="195"/>
      <c r="F1814" s="196" t="s">
        <v>1481</v>
      </c>
      <c r="H1814" s="3">
        <v>43006.765277777777</v>
      </c>
      <c r="I1814" s="3">
        <v>43006.781944444447</v>
      </c>
      <c r="J1814" s="45"/>
      <c r="K1814" s="19">
        <f t="shared" si="70"/>
        <v>1.6666666670062114E-2</v>
      </c>
      <c r="L1814" s="38">
        <f t="shared" si="71"/>
        <v>1.6666666670062114E-2</v>
      </c>
      <c r="M1814" s="184">
        <f>NETWORKDAYS.INTL(DATE(YEAR(H1814),MONTH(I1814),DAY(H1814)),DATE(YEAR(I1814),MONTH(I1814),DAY(I1814)),1,LISTAFERIADOS!$B$2:$B$194)</f>
        <v>1</v>
      </c>
      <c r="N1814" s="170" t="str">
        <f>CONCATENATE(HOUR(Tabela132[[#This Row],[DATA INICIO]]),":",MINUTE(Tabela132[[#This Row],[DATA INICIO]]))</f>
        <v>18:22</v>
      </c>
    </row>
    <row r="1815" spans="1:14" ht="25.5" customHeight="1" x14ac:dyDescent="0.25">
      <c r="A1815" s="48" t="s">
        <v>278</v>
      </c>
      <c r="B1815" s="45" t="s">
        <v>1494</v>
      </c>
      <c r="C1815" s="2" t="s">
        <v>577</v>
      </c>
      <c r="D1815" s="196" t="s">
        <v>1491</v>
      </c>
      <c r="E1815" s="195"/>
      <c r="F1815" s="196" t="s">
        <v>1491</v>
      </c>
      <c r="H1815" s="3">
        <v>43006.781944444447</v>
      </c>
      <c r="I1815" s="3">
        <v>43010.801388888889</v>
      </c>
      <c r="J1815" s="45"/>
      <c r="K1815" s="19">
        <f t="shared" si="70"/>
        <v>4.0194444444423425</v>
      </c>
      <c r="L1815" s="38">
        <f t="shared" si="71"/>
        <v>4.0194444444423425</v>
      </c>
      <c r="M1815" s="184">
        <f>NETWORKDAYS.INTL(DATE(YEAR(H1815),MONTH(I1815),DAY(H1815)),DATE(YEAR(I1815),MONTH(I1815),DAY(I1815)),1,LISTAFERIADOS!$B$2:$B$194)</f>
        <v>-19</v>
      </c>
      <c r="N1815" s="170" t="str">
        <f>CONCATENATE(HOUR(Tabela132[[#This Row],[DATA INICIO]]),":",MINUTE(Tabela132[[#This Row],[DATA INICIO]]))</f>
        <v>18:46</v>
      </c>
    </row>
    <row r="1816" spans="1:14" ht="25.5" customHeight="1" x14ac:dyDescent="0.25">
      <c r="A1816" s="48" t="s">
        <v>278</v>
      </c>
      <c r="B1816" s="45" t="s">
        <v>1494</v>
      </c>
      <c r="C1816" s="2" t="s">
        <v>577</v>
      </c>
      <c r="D1816" s="196" t="s">
        <v>1496</v>
      </c>
      <c r="E1816" s="195"/>
      <c r="F1816" s="196" t="s">
        <v>1496</v>
      </c>
      <c r="H1816" s="3">
        <v>42776.801388888889</v>
      </c>
      <c r="I1816" s="3">
        <v>42865.605555555558</v>
      </c>
      <c r="J1816" s="45"/>
      <c r="K1816" s="19">
        <f t="shared" si="70"/>
        <v>88.804166666668607</v>
      </c>
      <c r="L1816" s="38">
        <f t="shared" si="71"/>
        <v>88.804166666668607</v>
      </c>
      <c r="M1816" s="184">
        <f>NETWORKDAYS.INTL(DATE(YEAR(H1816),MONTH(I1816),DAY(H1816)),DATE(YEAR(I1816),MONTH(I1816),DAY(I1816)),1,LISTAFERIADOS!$B$2:$B$194)</f>
        <v>1</v>
      </c>
      <c r="N1816" s="170" t="str">
        <f>CONCATENATE(HOUR(Tabela132[[#This Row],[DATA INICIO]]),":",MINUTE(Tabela132[[#This Row],[DATA INICIO]]))</f>
        <v>19:14</v>
      </c>
    </row>
    <row r="1817" spans="1:14" ht="25.5" customHeight="1" x14ac:dyDescent="0.25">
      <c r="A1817" s="48" t="s">
        <v>278</v>
      </c>
      <c r="B1817" s="45" t="s">
        <v>1494</v>
      </c>
      <c r="C1817" s="2" t="s">
        <v>577</v>
      </c>
      <c r="D1817" s="196" t="s">
        <v>1530</v>
      </c>
      <c r="E1817" s="195"/>
      <c r="F1817" s="196" t="s">
        <v>1530</v>
      </c>
      <c r="H1817" s="3">
        <v>42865.605555555558</v>
      </c>
      <c r="I1817" s="3">
        <v>42865.711111111108</v>
      </c>
      <c r="J1817" s="45"/>
      <c r="K1817" s="19">
        <f t="shared" si="70"/>
        <v>0.10555555555038154</v>
      </c>
      <c r="L1817" s="38">
        <f t="shared" si="71"/>
        <v>0.10555555555038154</v>
      </c>
      <c r="M1817" s="184">
        <f>NETWORKDAYS.INTL(DATE(YEAR(H1817),MONTH(I1817),DAY(H1817)),DATE(YEAR(I1817),MONTH(I1817),DAY(I1817)),1,LISTAFERIADOS!$B$2:$B$194)</f>
        <v>1</v>
      </c>
      <c r="N1817" s="170" t="str">
        <f>CONCATENATE(HOUR(Tabela132[[#This Row],[DATA INICIO]]),":",MINUTE(Tabela132[[#This Row],[DATA INICIO]]))</f>
        <v>14:32</v>
      </c>
    </row>
    <row r="1818" spans="1:14" ht="25.5" customHeight="1" x14ac:dyDescent="0.25">
      <c r="A1818" s="48" t="s">
        <v>278</v>
      </c>
      <c r="B1818" s="45" t="s">
        <v>1494</v>
      </c>
      <c r="C1818" s="2" t="s">
        <v>577</v>
      </c>
      <c r="D1818" s="196" t="s">
        <v>1483</v>
      </c>
      <c r="E1818" s="195"/>
      <c r="F1818" s="196" t="s">
        <v>1483</v>
      </c>
      <c r="H1818" s="3">
        <v>42865.711111111108</v>
      </c>
      <c r="I1818" s="3">
        <v>42865.743750000001</v>
      </c>
      <c r="J1818" s="45"/>
      <c r="K1818" s="19">
        <f t="shared" si="70"/>
        <v>3.2638888893416151E-2</v>
      </c>
      <c r="L1818" s="38">
        <f t="shared" si="71"/>
        <v>3.2638888893416151E-2</v>
      </c>
      <c r="M1818" s="184">
        <f>NETWORKDAYS.INTL(DATE(YEAR(H1818),MONTH(I1818),DAY(H1818)),DATE(YEAR(I1818),MONTH(I1818),DAY(I1818)),1,LISTAFERIADOS!$B$2:$B$194)</f>
        <v>1</v>
      </c>
      <c r="N1818" s="170" t="str">
        <f>CONCATENATE(HOUR(Tabela132[[#This Row],[DATA INICIO]]),":",MINUTE(Tabela132[[#This Row],[DATA INICIO]]))</f>
        <v>17:4</v>
      </c>
    </row>
    <row r="1819" spans="1:14" ht="25.5" customHeight="1" x14ac:dyDescent="0.25">
      <c r="A1819" s="48" t="s">
        <v>278</v>
      </c>
      <c r="B1819" s="45" t="s">
        <v>1494</v>
      </c>
      <c r="C1819" s="2" t="s">
        <v>577</v>
      </c>
      <c r="D1819" s="196" t="s">
        <v>1493</v>
      </c>
      <c r="E1819" s="195"/>
      <c r="F1819" s="196" t="s">
        <v>1493</v>
      </c>
      <c r="H1819" s="3">
        <v>42865.743750000001</v>
      </c>
      <c r="I1819" s="3">
        <v>42865.75</v>
      </c>
      <c r="J1819" s="45"/>
      <c r="K1819" s="19">
        <f t="shared" si="70"/>
        <v>6.2499999985448085E-3</v>
      </c>
      <c r="L1819" s="38">
        <f t="shared" si="71"/>
        <v>6.2499999985448085E-3</v>
      </c>
      <c r="M1819" s="184">
        <f>NETWORKDAYS.INTL(DATE(YEAR(H1819),MONTH(I1819),DAY(H1819)),DATE(YEAR(I1819),MONTH(I1819),DAY(I1819)),1,LISTAFERIADOS!$B$2:$B$194)</f>
        <v>1</v>
      </c>
      <c r="N1819" s="170" t="str">
        <f>CONCATENATE(HOUR(Tabela132[[#This Row],[DATA INICIO]]),":",MINUTE(Tabela132[[#This Row],[DATA INICIO]]))</f>
        <v>17:51</v>
      </c>
    </row>
    <row r="1820" spans="1:14" ht="25.5" customHeight="1" x14ac:dyDescent="0.25">
      <c r="A1820" s="48" t="s">
        <v>278</v>
      </c>
      <c r="B1820" s="45" t="s">
        <v>1494</v>
      </c>
      <c r="C1820" s="2" t="s">
        <v>577</v>
      </c>
      <c r="D1820" s="196" t="s">
        <v>1497</v>
      </c>
      <c r="E1820" s="195"/>
      <c r="F1820" s="196" t="s">
        <v>1497</v>
      </c>
      <c r="H1820" s="3">
        <v>42865.75</v>
      </c>
      <c r="I1820" s="3">
        <v>42896.54791666667</v>
      </c>
      <c r="J1820" s="45"/>
      <c r="K1820" s="19">
        <f t="shared" si="70"/>
        <v>30.797916666670062</v>
      </c>
      <c r="L1820" s="38">
        <f t="shared" si="71"/>
        <v>30.797916666670062</v>
      </c>
      <c r="M1820" s="184">
        <f>NETWORKDAYS.INTL(DATE(YEAR(H1820),MONTH(I1820),DAY(H1820)),DATE(YEAR(I1820),MONTH(I1820),DAY(I1820)),1,LISTAFERIADOS!$B$2:$B$194)</f>
        <v>0</v>
      </c>
      <c r="N1820" s="170" t="str">
        <f>CONCATENATE(HOUR(Tabela132[[#This Row],[DATA INICIO]]),":",MINUTE(Tabela132[[#This Row],[DATA INICIO]]))</f>
        <v>18:0</v>
      </c>
    </row>
    <row r="1821" spans="1:14" ht="25.5" customHeight="1" x14ac:dyDescent="0.25">
      <c r="A1821" s="49" t="s">
        <v>278</v>
      </c>
      <c r="B1821" s="52" t="s">
        <v>1499</v>
      </c>
      <c r="C1821" s="7" t="s">
        <v>270</v>
      </c>
      <c r="D1821" s="66" t="s">
        <v>1559</v>
      </c>
      <c r="E1821" s="197"/>
      <c r="F1821" s="66" t="s">
        <v>1559</v>
      </c>
      <c r="G1821" s="190"/>
      <c r="H1821" s="51" t="s">
        <v>7</v>
      </c>
      <c r="I1821" s="51">
        <v>42919.751388888886</v>
      </c>
      <c r="J1821" s="52"/>
      <c r="K1821" s="19">
        <f t="shared" si="70"/>
        <v>0</v>
      </c>
      <c r="L1821" s="76">
        <f t="shared" si="71"/>
        <v>0</v>
      </c>
      <c r="M1821" s="192" t="e">
        <f>NETWORKDAYS.INTL(DATE(YEAR(H1821),MONTH(I1821),DAY(H1821)),DATE(YEAR(I1821),MONTH(I1821),DAY(I1821)),1,LISTAFERIADOS!$B$2:$B$194)</f>
        <v>#VALUE!</v>
      </c>
      <c r="N1821" s="193" t="e">
        <f>CONCATENATE(HOUR(Tabela132[[#This Row],[DATA INICIO]]),":",MINUTE(Tabela132[[#This Row],[DATA INICIO]]))</f>
        <v>#VALUE!</v>
      </c>
    </row>
    <row r="1822" spans="1:14" ht="25.5" customHeight="1" x14ac:dyDescent="0.25">
      <c r="A1822" s="48" t="s">
        <v>278</v>
      </c>
      <c r="B1822" s="45" t="s">
        <v>1499</v>
      </c>
      <c r="C1822" s="2" t="s">
        <v>270</v>
      </c>
      <c r="D1822" s="196" t="s">
        <v>1543</v>
      </c>
      <c r="E1822" s="195" t="str">
        <f>CONCATENATE(Tabela132[[#This Row],[TRAMITE_SETOR]],"_Atualiz")</f>
        <v>CIP _Atualiz</v>
      </c>
      <c r="F1822" s="196" t="s">
        <v>1543</v>
      </c>
      <c r="H1822" s="3">
        <v>42919.751388888886</v>
      </c>
      <c r="I1822" s="3">
        <v>42981.586111111108</v>
      </c>
      <c r="J1822" s="45"/>
      <c r="K1822" s="19">
        <f t="shared" ref="K1822:K1853" si="72">IF(OR(H1822="-",I1822="-"),0,I1822-H1822)</f>
        <v>61.834722222221899</v>
      </c>
      <c r="L1822" s="38">
        <f t="shared" ref="L1822:L1853" si="73">K1822</f>
        <v>61.834722222221899</v>
      </c>
      <c r="M1822" s="184">
        <f>NETWORKDAYS.INTL(DATE(YEAR(H1822),MONTH(I1822),DAY(H1822)),DATE(YEAR(I1822),MONTH(I1822),DAY(I1822)),1,LISTAFERIADOS!$B$2:$B$194)</f>
        <v>0</v>
      </c>
      <c r="N1822" s="170" t="str">
        <f>CONCATENATE(HOUR(Tabela132[[#This Row],[DATA INICIO]]),":",MINUTE(Tabela132[[#This Row],[DATA INICIO]]))</f>
        <v>18:2</v>
      </c>
    </row>
    <row r="1823" spans="1:14" ht="25.5" customHeight="1" x14ac:dyDescent="0.25">
      <c r="A1823" s="48" t="s">
        <v>278</v>
      </c>
      <c r="B1823" s="45" t="s">
        <v>1499</v>
      </c>
      <c r="C1823" s="2" t="s">
        <v>270</v>
      </c>
      <c r="D1823" s="196" t="s">
        <v>1476</v>
      </c>
      <c r="E1823" s="195" t="str">
        <f>CONCATENATE(Tabela132[[#This Row],[TRAMITE_SETOR]],"_Atualiz")</f>
        <v>SECGS  _Atualiz</v>
      </c>
      <c r="F1823" s="196" t="s">
        <v>1476</v>
      </c>
      <c r="H1823" s="3">
        <v>42919.751388888886</v>
      </c>
      <c r="I1823" s="3">
        <v>43011.645138888889</v>
      </c>
      <c r="J1823" s="45"/>
      <c r="K1823" s="19">
        <f t="shared" si="72"/>
        <v>91.89375000000291</v>
      </c>
      <c r="L1823" s="38">
        <f t="shared" si="73"/>
        <v>91.89375000000291</v>
      </c>
      <c r="M1823" s="184">
        <f>NETWORKDAYS.INTL(DATE(YEAR(H1823),MONTH(I1823),DAY(H1823)),DATE(YEAR(I1823),MONTH(I1823),DAY(I1823)),1,LISTAFERIADOS!$B$2:$B$194)</f>
        <v>1</v>
      </c>
      <c r="N1823" s="170" t="str">
        <f>CONCATENATE(HOUR(Tabela132[[#This Row],[DATA INICIO]]),":",MINUTE(Tabela132[[#This Row],[DATA INICIO]]))</f>
        <v>18:2</v>
      </c>
    </row>
    <row r="1824" spans="1:14" ht="25.5" customHeight="1" x14ac:dyDescent="0.25">
      <c r="A1824" s="48" t="s">
        <v>278</v>
      </c>
      <c r="B1824" s="45" t="s">
        <v>1499</v>
      </c>
      <c r="C1824" s="2" t="s">
        <v>270</v>
      </c>
      <c r="D1824" s="196" t="s">
        <v>1559</v>
      </c>
      <c r="E1824" s="195" t="str">
        <f>CONCATENATE(Tabela132[[#This Row],[TRAMITE_SETOR]],"_Atualiz")</f>
        <v>SAPRE _Atualiz</v>
      </c>
      <c r="F1824" s="196" t="s">
        <v>1559</v>
      </c>
      <c r="H1824" s="3">
        <v>42804.645138888889</v>
      </c>
      <c r="I1824" s="3">
        <v>42816.609722222223</v>
      </c>
      <c r="J1824" s="45"/>
      <c r="K1824" s="19">
        <f t="shared" si="72"/>
        <v>11.964583333334303</v>
      </c>
      <c r="L1824" s="38">
        <f t="shared" si="73"/>
        <v>11.964583333334303</v>
      </c>
      <c r="M1824" s="184">
        <f>NETWORKDAYS.INTL(DATE(YEAR(H1824),MONTH(I1824),DAY(H1824)),DATE(YEAR(I1824),MONTH(I1824),DAY(I1824)),1,LISTAFERIADOS!$B$2:$B$194)</f>
        <v>9</v>
      </c>
      <c r="N1824" s="170" t="str">
        <f>CONCATENATE(HOUR(Tabela132[[#This Row],[DATA INICIO]]),":",MINUTE(Tabela132[[#This Row],[DATA INICIO]]))</f>
        <v>15:29</v>
      </c>
    </row>
    <row r="1825" spans="1:14" ht="25.5" customHeight="1" x14ac:dyDescent="0.25">
      <c r="A1825" s="48" t="s">
        <v>278</v>
      </c>
      <c r="B1825" s="45" t="s">
        <v>1499</v>
      </c>
      <c r="C1825" s="2" t="s">
        <v>270</v>
      </c>
      <c r="D1825" s="196" t="s">
        <v>1543</v>
      </c>
      <c r="E1825" s="195" t="str">
        <f>CONCATENATE(Tabela132[[#This Row],[TRAMITE_SETOR]],"_Atualiz")</f>
        <v>CIP _Atualiz</v>
      </c>
      <c r="F1825" s="196" t="s">
        <v>1543</v>
      </c>
      <c r="H1825" s="3">
        <v>42816.609722222223</v>
      </c>
      <c r="I1825" s="3">
        <v>42818.602777777778</v>
      </c>
      <c r="J1825" s="45"/>
      <c r="K1825" s="19">
        <f t="shared" si="72"/>
        <v>1.9930555555547471</v>
      </c>
      <c r="L1825" s="38">
        <f t="shared" si="73"/>
        <v>1.9930555555547471</v>
      </c>
      <c r="M1825" s="184">
        <f>NETWORKDAYS.INTL(DATE(YEAR(H1825),MONTH(I1825),DAY(H1825)),DATE(YEAR(I1825),MONTH(I1825),DAY(I1825)),1,LISTAFERIADOS!$B$2:$B$194)</f>
        <v>3</v>
      </c>
      <c r="N1825" s="170" t="str">
        <f>CONCATENATE(HOUR(Tabela132[[#This Row],[DATA INICIO]]),":",MINUTE(Tabela132[[#This Row],[DATA INICIO]]))</f>
        <v>14:38</v>
      </c>
    </row>
    <row r="1826" spans="1:14" ht="25.5" customHeight="1" x14ac:dyDescent="0.25">
      <c r="A1826" s="48" t="s">
        <v>278</v>
      </c>
      <c r="B1826" s="45" t="s">
        <v>1499</v>
      </c>
      <c r="C1826" s="2" t="s">
        <v>270</v>
      </c>
      <c r="D1826" s="196" t="s">
        <v>1476</v>
      </c>
      <c r="E1826" s="195" t="str">
        <f>CONCATENATE(Tabela132[[#This Row],[TRAMITE_SETOR]],"_Atualiz")</f>
        <v>SECGS  _Atualiz</v>
      </c>
      <c r="F1826" s="196" t="s">
        <v>1476</v>
      </c>
      <c r="H1826" s="3">
        <v>42818.602777777778</v>
      </c>
      <c r="I1826" s="3">
        <v>42818.745138888888</v>
      </c>
      <c r="J1826" s="45"/>
      <c r="K1826" s="19">
        <f t="shared" si="72"/>
        <v>0.14236111110949423</v>
      </c>
      <c r="L1826" s="38">
        <f t="shared" si="73"/>
        <v>0.14236111110949423</v>
      </c>
      <c r="M1826" s="184">
        <f>NETWORKDAYS.INTL(DATE(YEAR(H1826),MONTH(I1826),DAY(H1826)),DATE(YEAR(I1826),MONTH(I1826),DAY(I1826)),1,LISTAFERIADOS!$B$2:$B$194)</f>
        <v>1</v>
      </c>
      <c r="N1826" s="170" t="str">
        <f>CONCATENATE(HOUR(Tabela132[[#This Row],[DATA INICIO]]),":",MINUTE(Tabela132[[#This Row],[DATA INICIO]]))</f>
        <v>14:28</v>
      </c>
    </row>
    <row r="1827" spans="1:14" ht="25.5" customHeight="1" x14ac:dyDescent="0.25">
      <c r="A1827" s="48" t="s">
        <v>278</v>
      </c>
      <c r="B1827" s="45" t="s">
        <v>1499</v>
      </c>
      <c r="C1827" s="2" t="s">
        <v>270</v>
      </c>
      <c r="D1827" s="196" t="s">
        <v>1500</v>
      </c>
      <c r="E1827" s="195" t="str">
        <f>CONCATENATE(Tabela132[[#This Row],[TRAMITE_SETOR]],"_Atualiz")</f>
        <v>SECGA  _Atualiz</v>
      </c>
      <c r="F1827" s="196" t="s">
        <v>1500</v>
      </c>
      <c r="H1827" s="3">
        <v>42818.745138888888</v>
      </c>
      <c r="I1827" s="3">
        <v>42822.637499999997</v>
      </c>
      <c r="J1827" s="45"/>
      <c r="K1827" s="19">
        <f t="shared" si="72"/>
        <v>3.8923611111094942</v>
      </c>
      <c r="L1827" s="38">
        <f t="shared" si="73"/>
        <v>3.8923611111094942</v>
      </c>
      <c r="M1827" s="184">
        <f>NETWORKDAYS.INTL(DATE(YEAR(H1827),MONTH(I1827),DAY(H1827)),DATE(YEAR(I1827),MONTH(I1827),DAY(I1827)),1,LISTAFERIADOS!$B$2:$B$194)</f>
        <v>3</v>
      </c>
      <c r="N1827" s="170" t="str">
        <f>CONCATENATE(HOUR(Tabela132[[#This Row],[DATA INICIO]]),":",MINUTE(Tabela132[[#This Row],[DATA INICIO]]))</f>
        <v>17:53</v>
      </c>
    </row>
    <row r="1828" spans="1:14" ht="25.5" customHeight="1" x14ac:dyDescent="0.25">
      <c r="A1828" s="48" t="s">
        <v>278</v>
      </c>
      <c r="B1828" s="45" t="s">
        <v>1499</v>
      </c>
      <c r="C1828" s="2" t="s">
        <v>270</v>
      </c>
      <c r="D1828" s="196" t="s">
        <v>1501</v>
      </c>
      <c r="E1828" s="195" t="str">
        <f>CONCATENATE(Tabela132[[#This Row],[TRAMITE_SETOR]],"_Atualiz")</f>
        <v>CLC  _Atualiz</v>
      </c>
      <c r="F1828" s="196" t="s">
        <v>1501</v>
      </c>
      <c r="H1828" s="3">
        <v>42822.637499999997</v>
      </c>
      <c r="I1828" s="3">
        <v>42890.777083333334</v>
      </c>
      <c r="J1828" s="45"/>
      <c r="K1828" s="19">
        <f t="shared" si="72"/>
        <v>68.139583333337214</v>
      </c>
      <c r="L1828" s="38">
        <f t="shared" si="73"/>
        <v>68.139583333337214</v>
      </c>
      <c r="M1828" s="184">
        <f>NETWORKDAYS.INTL(DATE(YEAR(H1828),MONTH(I1828),DAY(H1828)),DATE(YEAR(I1828),MONTH(I1828),DAY(I1828)),1,LISTAFERIADOS!$B$2:$B$194)</f>
        <v>-17</v>
      </c>
      <c r="N1828" s="170" t="str">
        <f>CONCATENATE(HOUR(Tabela132[[#This Row],[DATA INICIO]]),":",MINUTE(Tabela132[[#This Row],[DATA INICIO]]))</f>
        <v>15:18</v>
      </c>
    </row>
    <row r="1829" spans="1:14" ht="25.5" customHeight="1" x14ac:dyDescent="0.25">
      <c r="A1829" s="48" t="s">
        <v>278</v>
      </c>
      <c r="B1829" s="45" t="s">
        <v>1499</v>
      </c>
      <c r="C1829" s="2" t="s">
        <v>270</v>
      </c>
      <c r="D1829" s="196" t="s">
        <v>1502</v>
      </c>
      <c r="E1829" s="195" t="str">
        <f>CONCATENATE(Tabela132[[#This Row],[TRAMITE_SETOR]],"_Atualiz")</f>
        <v>SC  _Atualiz</v>
      </c>
      <c r="F1829" s="196" t="s">
        <v>1502</v>
      </c>
      <c r="H1829" s="3">
        <v>42890.777083333334</v>
      </c>
      <c r="I1829" s="3">
        <v>43044.754861111112</v>
      </c>
      <c r="J1829" s="45"/>
      <c r="K1829" s="19">
        <f t="shared" si="72"/>
        <v>153.9777777777781</v>
      </c>
      <c r="L1829" s="38">
        <f t="shared" si="73"/>
        <v>153.9777777777781</v>
      </c>
      <c r="M1829" s="184">
        <f>NETWORKDAYS.INTL(DATE(YEAR(H1829),MONTH(I1829),DAY(H1829)),DATE(YEAR(I1829),MONTH(I1829),DAY(I1829)),1,LISTAFERIADOS!$B$2:$B$194)</f>
        <v>0</v>
      </c>
      <c r="N1829" s="170" t="str">
        <f>CONCATENATE(HOUR(Tabela132[[#This Row],[DATA INICIO]]),":",MINUTE(Tabela132[[#This Row],[DATA INICIO]]))</f>
        <v>18:39</v>
      </c>
    </row>
    <row r="1830" spans="1:14" ht="25.5" customHeight="1" x14ac:dyDescent="0.25">
      <c r="A1830" s="48" t="s">
        <v>278</v>
      </c>
      <c r="B1830" s="45" t="s">
        <v>1499</v>
      </c>
      <c r="C1830" s="2" t="s">
        <v>270</v>
      </c>
      <c r="D1830" s="196" t="s">
        <v>1487</v>
      </c>
      <c r="E1830" s="195" t="str">
        <f>CONCATENATE(Tabela132[[#This Row],[TRAMITE_SETOR]],"_Atualiz")</f>
        <v xml:space="preserve"> CLC  _Atualiz</v>
      </c>
      <c r="F1830" s="196" t="s">
        <v>1487</v>
      </c>
      <c r="H1830" s="3">
        <v>43044.754861111112</v>
      </c>
      <c r="I1830" s="3">
        <v>43074.813194444447</v>
      </c>
      <c r="J1830" s="45"/>
      <c r="K1830" s="19">
        <f t="shared" si="72"/>
        <v>30.058333333334303</v>
      </c>
      <c r="L1830" s="38">
        <f t="shared" si="73"/>
        <v>30.058333333334303</v>
      </c>
      <c r="M1830" s="184">
        <f>NETWORKDAYS.INTL(DATE(YEAR(H1830),MONTH(I1830),DAY(H1830)),DATE(YEAR(I1830),MONTH(I1830),DAY(I1830)),1,LISTAFERIADOS!$B$2:$B$194)</f>
        <v>1</v>
      </c>
      <c r="N1830" s="170" t="str">
        <f>CONCATENATE(HOUR(Tabela132[[#This Row],[DATA INICIO]]),":",MINUTE(Tabela132[[#This Row],[DATA INICIO]]))</f>
        <v>18:7</v>
      </c>
    </row>
    <row r="1831" spans="1:14" ht="25.5" customHeight="1" x14ac:dyDescent="0.25">
      <c r="A1831" s="48" t="s">
        <v>278</v>
      </c>
      <c r="B1831" s="45" t="s">
        <v>1499</v>
      </c>
      <c r="C1831" s="2" t="s">
        <v>270</v>
      </c>
      <c r="D1831" s="196" t="s">
        <v>1483</v>
      </c>
      <c r="E1831" s="195" t="str">
        <f>CONCATENATE(Tabela132[[#This Row],[TRAMITE_SETOR]],"_Atualiz")</f>
        <v xml:space="preserve"> SPO  _Atualiz</v>
      </c>
      <c r="F1831" s="196" t="s">
        <v>1483</v>
      </c>
      <c r="H1831" s="3">
        <v>42867.813194444447</v>
      </c>
      <c r="I1831" s="3">
        <v>42870.615972222222</v>
      </c>
      <c r="J1831" s="45"/>
      <c r="K1831" s="19">
        <f t="shared" si="72"/>
        <v>2.8027777777751908</v>
      </c>
      <c r="L1831" s="38">
        <f t="shared" si="73"/>
        <v>2.8027777777751908</v>
      </c>
      <c r="M1831" s="184">
        <f>NETWORKDAYS.INTL(DATE(YEAR(H1831),MONTH(I1831),DAY(H1831)),DATE(YEAR(I1831),MONTH(I1831),DAY(I1831)),1,LISTAFERIADOS!$B$2:$B$194)</f>
        <v>2</v>
      </c>
      <c r="N1831" s="170" t="str">
        <f>CONCATENATE(HOUR(Tabela132[[#This Row],[DATA INICIO]]),":",MINUTE(Tabela132[[#This Row],[DATA INICIO]]))</f>
        <v>19:31</v>
      </c>
    </row>
    <row r="1832" spans="1:14" ht="25.5" customHeight="1" x14ac:dyDescent="0.25">
      <c r="A1832" s="48" t="s">
        <v>278</v>
      </c>
      <c r="B1832" s="45" t="s">
        <v>1499</v>
      </c>
      <c r="C1832" s="2" t="s">
        <v>270</v>
      </c>
      <c r="D1832" s="196" t="s">
        <v>1484</v>
      </c>
      <c r="E1832" s="195" t="str">
        <f>CONCATENATE(Tabela132[[#This Row],[TRAMITE_SETOR]],"_Atualiz")</f>
        <v xml:space="preserve"> CO  _Atualiz</v>
      </c>
      <c r="F1832" s="196" t="s">
        <v>1484</v>
      </c>
      <c r="H1832" s="3">
        <v>42870.615972222222</v>
      </c>
      <c r="I1832" s="3">
        <v>42870.65347222222</v>
      </c>
      <c r="J1832" s="45"/>
      <c r="K1832" s="19">
        <f t="shared" si="72"/>
        <v>3.7499999998544808E-2</v>
      </c>
      <c r="L1832" s="38">
        <f t="shared" si="73"/>
        <v>3.7499999998544808E-2</v>
      </c>
      <c r="M1832" s="184">
        <f>NETWORKDAYS.INTL(DATE(YEAR(H1832),MONTH(I1832),DAY(H1832)),DATE(YEAR(I1832),MONTH(I1832),DAY(I1832)),1,LISTAFERIADOS!$B$2:$B$194)</f>
        <v>1</v>
      </c>
      <c r="N1832" s="170" t="str">
        <f>CONCATENATE(HOUR(Tabela132[[#This Row],[DATA INICIO]]),":",MINUTE(Tabela132[[#This Row],[DATA INICIO]]))</f>
        <v>14:47</v>
      </c>
    </row>
    <row r="1833" spans="1:14" ht="25.5" customHeight="1" x14ac:dyDescent="0.25">
      <c r="A1833" s="48" t="s">
        <v>278</v>
      </c>
      <c r="B1833" s="45" t="s">
        <v>1499</v>
      </c>
      <c r="C1833" s="2" t="s">
        <v>270</v>
      </c>
      <c r="D1833" s="196" t="s">
        <v>1485</v>
      </c>
      <c r="E1833" s="195" t="str">
        <f>CONCATENATE(Tabela132[[#This Row],[TRAMITE_SETOR]],"_Atualiz")</f>
        <v xml:space="preserve"> SECOFC  _Atualiz</v>
      </c>
      <c r="F1833" s="196" t="s">
        <v>1485</v>
      </c>
      <c r="H1833" s="3">
        <v>42870.65347222222</v>
      </c>
      <c r="I1833" s="3">
        <v>42870.73541666667</v>
      </c>
      <c r="J1833" s="45"/>
      <c r="K1833" s="19">
        <f t="shared" si="72"/>
        <v>8.1944444449618459E-2</v>
      </c>
      <c r="L1833" s="38">
        <f t="shared" si="73"/>
        <v>8.1944444449618459E-2</v>
      </c>
      <c r="M1833" s="184">
        <f>NETWORKDAYS.INTL(DATE(YEAR(H1833),MONTH(I1833),DAY(H1833)),DATE(YEAR(I1833),MONTH(I1833),DAY(I1833)),1,LISTAFERIADOS!$B$2:$B$194)</f>
        <v>1</v>
      </c>
      <c r="N1833" s="170" t="str">
        <f>CONCATENATE(HOUR(Tabela132[[#This Row],[DATA INICIO]]),":",MINUTE(Tabela132[[#This Row],[DATA INICIO]]))</f>
        <v>15:41</v>
      </c>
    </row>
    <row r="1834" spans="1:14" ht="25.5" customHeight="1" x14ac:dyDescent="0.25">
      <c r="A1834" s="48" t="s">
        <v>278</v>
      </c>
      <c r="B1834" s="45" t="s">
        <v>1499</v>
      </c>
      <c r="C1834" s="2" t="s">
        <v>270</v>
      </c>
      <c r="D1834" s="196" t="s">
        <v>1487</v>
      </c>
      <c r="E1834" s="195" t="str">
        <f>CONCATENATE(Tabela132[[#This Row],[TRAMITE_SETOR]],"_Atualiz")</f>
        <v xml:space="preserve"> CLC  _Atualiz</v>
      </c>
      <c r="F1834" s="196" t="s">
        <v>1487</v>
      </c>
      <c r="H1834" s="3">
        <v>42870.73541666667</v>
      </c>
      <c r="I1834" s="3">
        <v>42870.789583333331</v>
      </c>
      <c r="J1834" s="45"/>
      <c r="K1834" s="19">
        <f t="shared" si="72"/>
        <v>5.4166666661330964E-2</v>
      </c>
      <c r="L1834" s="38">
        <f t="shared" si="73"/>
        <v>5.4166666661330964E-2</v>
      </c>
      <c r="M1834" s="184">
        <f>NETWORKDAYS.INTL(DATE(YEAR(H1834),MONTH(I1834),DAY(H1834)),DATE(YEAR(I1834),MONTH(I1834),DAY(I1834)),1,LISTAFERIADOS!$B$2:$B$194)</f>
        <v>1</v>
      </c>
      <c r="N1834" s="170" t="str">
        <f>CONCATENATE(HOUR(Tabela132[[#This Row],[DATA INICIO]]),":",MINUTE(Tabela132[[#This Row],[DATA INICIO]]))</f>
        <v>17:39</v>
      </c>
    </row>
    <row r="1835" spans="1:14" ht="25.5" customHeight="1" x14ac:dyDescent="0.25">
      <c r="A1835" s="48" t="s">
        <v>278</v>
      </c>
      <c r="B1835" s="45" t="s">
        <v>1499</v>
      </c>
      <c r="C1835" s="2" t="s">
        <v>270</v>
      </c>
      <c r="D1835" s="196" t="s">
        <v>1488</v>
      </c>
      <c r="E1835" s="195" t="str">
        <f>CONCATENATE(Tabela132[[#This Row],[TRAMITE_SETOR]],"_Atualiz")</f>
        <v xml:space="preserve"> SC  _Atualiz</v>
      </c>
      <c r="F1835" s="196" t="s">
        <v>1488</v>
      </c>
      <c r="H1835" s="3">
        <v>42870.789583333331</v>
      </c>
      <c r="I1835" s="3">
        <v>42872.755555555559</v>
      </c>
      <c r="J1835" s="45"/>
      <c r="K1835" s="19">
        <f t="shared" si="72"/>
        <v>1.9659722222277196</v>
      </c>
      <c r="L1835" s="38">
        <f t="shared" si="73"/>
        <v>1.9659722222277196</v>
      </c>
      <c r="M1835" s="184">
        <f>NETWORKDAYS.INTL(DATE(YEAR(H1835),MONTH(I1835),DAY(H1835)),DATE(YEAR(I1835),MONTH(I1835),DAY(I1835)),1,LISTAFERIADOS!$B$2:$B$194)</f>
        <v>3</v>
      </c>
      <c r="N1835" s="170" t="str">
        <f>CONCATENATE(HOUR(Tabela132[[#This Row],[DATA INICIO]]),":",MINUTE(Tabela132[[#This Row],[DATA INICIO]]))</f>
        <v>18:57</v>
      </c>
    </row>
    <row r="1836" spans="1:14" ht="25.5" customHeight="1" x14ac:dyDescent="0.25">
      <c r="A1836" s="48" t="s">
        <v>278</v>
      </c>
      <c r="B1836" s="45" t="s">
        <v>1499</v>
      </c>
      <c r="C1836" s="2" t="s">
        <v>270</v>
      </c>
      <c r="D1836" s="196" t="s">
        <v>1487</v>
      </c>
      <c r="E1836" s="195" t="str">
        <f>CONCATENATE(Tabela132[[#This Row],[TRAMITE_SETOR]],"_Atualiz")</f>
        <v xml:space="preserve"> CLC  _Atualiz</v>
      </c>
      <c r="F1836" s="196" t="s">
        <v>1487</v>
      </c>
      <c r="H1836" s="3">
        <v>42872.755555555559</v>
      </c>
      <c r="I1836" s="3">
        <v>42873.807638888888</v>
      </c>
      <c r="J1836" s="45"/>
      <c r="K1836" s="19">
        <f t="shared" si="72"/>
        <v>1.0520833333284827</v>
      </c>
      <c r="L1836" s="38">
        <f t="shared" si="73"/>
        <v>1.0520833333284827</v>
      </c>
      <c r="M1836" s="184">
        <f>NETWORKDAYS.INTL(DATE(YEAR(H1836),MONTH(I1836),DAY(H1836)),DATE(YEAR(I1836),MONTH(I1836),DAY(I1836)),1,LISTAFERIADOS!$B$2:$B$194)</f>
        <v>2</v>
      </c>
      <c r="N1836" s="170" t="str">
        <f>CONCATENATE(HOUR(Tabela132[[#This Row],[DATA INICIO]]),":",MINUTE(Tabela132[[#This Row],[DATA INICIO]]))</f>
        <v>18:8</v>
      </c>
    </row>
    <row r="1837" spans="1:14" ht="25.5" customHeight="1" x14ac:dyDescent="0.25">
      <c r="A1837" s="48" t="s">
        <v>278</v>
      </c>
      <c r="B1837" s="45" t="s">
        <v>1499</v>
      </c>
      <c r="C1837" s="2" t="s">
        <v>270</v>
      </c>
      <c r="D1837" s="196" t="s">
        <v>1482</v>
      </c>
      <c r="E1837" s="195" t="str">
        <f>CONCATENATE(Tabela132[[#This Row],[TRAMITE_SETOR]],"_Atualiz")</f>
        <v xml:space="preserve"> SECGA  _Atualiz</v>
      </c>
      <c r="F1837" s="196" t="s">
        <v>1482</v>
      </c>
      <c r="H1837" s="3">
        <v>42873.807638888888</v>
      </c>
      <c r="I1837" s="3">
        <v>42874.706944444442</v>
      </c>
      <c r="J1837" s="45"/>
      <c r="K1837" s="19">
        <f t="shared" si="72"/>
        <v>0.89930555555474712</v>
      </c>
      <c r="L1837" s="38">
        <f t="shared" si="73"/>
        <v>0.89930555555474712</v>
      </c>
      <c r="M1837" s="184">
        <f>NETWORKDAYS.INTL(DATE(YEAR(H1837),MONTH(I1837),DAY(H1837)),DATE(YEAR(I1837),MONTH(I1837),DAY(I1837)),1,LISTAFERIADOS!$B$2:$B$194)</f>
        <v>2</v>
      </c>
      <c r="N1837" s="170" t="str">
        <f>CONCATENATE(HOUR(Tabela132[[#This Row],[DATA INICIO]]),":",MINUTE(Tabela132[[#This Row],[DATA INICIO]]))</f>
        <v>19:23</v>
      </c>
    </row>
    <row r="1838" spans="1:14" ht="25.5" customHeight="1" x14ac:dyDescent="0.25">
      <c r="A1838" s="48" t="s">
        <v>278</v>
      </c>
      <c r="B1838" s="45" t="s">
        <v>1499</v>
      </c>
      <c r="C1838" s="2" t="s">
        <v>270</v>
      </c>
      <c r="D1838" s="196" t="s">
        <v>1487</v>
      </c>
      <c r="E1838" s="195" t="str">
        <f>CONCATENATE(Tabela132[[#This Row],[TRAMITE_SETOR]],"_Atualiz")</f>
        <v xml:space="preserve"> CLC  _Atualiz</v>
      </c>
      <c r="F1838" s="196" t="s">
        <v>1487</v>
      </c>
      <c r="H1838" s="3">
        <v>42874.706944444442</v>
      </c>
      <c r="I1838" s="3">
        <v>42877.809027777781</v>
      </c>
      <c r="J1838" s="45"/>
      <c r="K1838" s="19">
        <f t="shared" si="72"/>
        <v>3.102083333338669</v>
      </c>
      <c r="L1838" s="38">
        <f t="shared" si="73"/>
        <v>3.102083333338669</v>
      </c>
      <c r="M1838" s="184">
        <f>NETWORKDAYS.INTL(DATE(YEAR(H1838),MONTH(I1838),DAY(H1838)),DATE(YEAR(I1838),MONTH(I1838),DAY(I1838)),1,LISTAFERIADOS!$B$2:$B$194)</f>
        <v>2</v>
      </c>
      <c r="N1838" s="170" t="str">
        <f>CONCATENATE(HOUR(Tabela132[[#This Row],[DATA INICIO]]),":",MINUTE(Tabela132[[#This Row],[DATA INICIO]]))</f>
        <v>16:58</v>
      </c>
    </row>
    <row r="1839" spans="1:14" ht="25.5" customHeight="1" x14ac:dyDescent="0.25">
      <c r="A1839" s="48" t="s">
        <v>278</v>
      </c>
      <c r="B1839" s="45" t="s">
        <v>1499</v>
      </c>
      <c r="C1839" s="2" t="s">
        <v>270</v>
      </c>
      <c r="D1839" s="196" t="s">
        <v>1489</v>
      </c>
      <c r="E1839" s="195" t="str">
        <f>CONCATENATE(Tabela132[[#This Row],[TRAMITE_SETOR]],"_Atualiz")</f>
        <v xml:space="preserve"> SLIC  _Atualiz</v>
      </c>
      <c r="F1839" s="196" t="s">
        <v>1489</v>
      </c>
      <c r="H1839" s="3">
        <v>42877.809027777781</v>
      </c>
      <c r="I1839" s="3">
        <v>42922.762499999997</v>
      </c>
      <c r="J1839" s="45"/>
      <c r="K1839" s="19">
        <f t="shared" si="72"/>
        <v>44.953472222216078</v>
      </c>
      <c r="L1839" s="38">
        <f t="shared" si="73"/>
        <v>44.953472222216078</v>
      </c>
      <c r="M1839" s="184">
        <f>NETWORKDAYS.INTL(DATE(YEAR(H1839),MONTH(I1839),DAY(H1839)),DATE(YEAR(I1839),MONTH(I1839),DAY(I1839)),1,LISTAFERIADOS!$B$2:$B$194)</f>
        <v>-12</v>
      </c>
      <c r="N1839" s="170" t="str">
        <f>CONCATENATE(HOUR(Tabela132[[#This Row],[DATA INICIO]]),":",MINUTE(Tabela132[[#This Row],[DATA INICIO]]))</f>
        <v>19:25</v>
      </c>
    </row>
    <row r="1840" spans="1:14" ht="25.5" customHeight="1" x14ac:dyDescent="0.25">
      <c r="A1840" s="48" t="s">
        <v>278</v>
      </c>
      <c r="B1840" s="45" t="s">
        <v>1499</v>
      </c>
      <c r="C1840" s="2" t="s">
        <v>270</v>
      </c>
      <c r="D1840" s="196" t="s">
        <v>1560</v>
      </c>
      <c r="E1840" s="195" t="str">
        <f>CONCATENATE(Tabela132[[#This Row],[TRAMITE_SETOR]],"_Atualiz")</f>
        <v xml:space="preserve"> SAPRE _Atualiz</v>
      </c>
      <c r="F1840" s="196" t="s">
        <v>1560</v>
      </c>
      <c r="H1840" s="3">
        <v>42893.762499999997</v>
      </c>
      <c r="I1840" s="3">
        <v>42908.724305555559</v>
      </c>
      <c r="J1840" s="45"/>
      <c r="K1840" s="19">
        <f t="shared" si="72"/>
        <v>14.961805555562023</v>
      </c>
      <c r="L1840" s="38">
        <f t="shared" si="73"/>
        <v>14.961805555562023</v>
      </c>
      <c r="M1840" s="184">
        <f>NETWORKDAYS.INTL(DATE(YEAR(H1840),MONTH(I1840),DAY(H1840)),DATE(YEAR(I1840),MONTH(I1840),DAY(I1840)),1,LISTAFERIADOS!$B$2:$B$194)</f>
        <v>11</v>
      </c>
      <c r="N1840" s="170" t="str">
        <f>CONCATENATE(HOUR(Tabela132[[#This Row],[DATA INICIO]]),":",MINUTE(Tabela132[[#This Row],[DATA INICIO]]))</f>
        <v>18:18</v>
      </c>
    </row>
    <row r="1841" spans="1:14" ht="25.5" customHeight="1" x14ac:dyDescent="0.25">
      <c r="A1841" s="48" t="s">
        <v>278</v>
      </c>
      <c r="B1841" s="45" t="s">
        <v>1499</v>
      </c>
      <c r="C1841" s="2" t="s">
        <v>270</v>
      </c>
      <c r="D1841" s="196" t="s">
        <v>1487</v>
      </c>
      <c r="E1841" s="195" t="str">
        <f>CONCATENATE(Tabela132[[#This Row],[TRAMITE_SETOR]],"_Atualiz")</f>
        <v xml:space="preserve"> CLC  _Atualiz</v>
      </c>
      <c r="F1841" s="196" t="s">
        <v>1487</v>
      </c>
      <c r="H1841" s="3">
        <v>42908.724305555559</v>
      </c>
      <c r="I1841" s="3">
        <v>42909.597222222219</v>
      </c>
      <c r="J1841" s="45"/>
      <c r="K1841" s="19">
        <f t="shared" si="72"/>
        <v>0.87291666665987577</v>
      </c>
      <c r="L1841" s="38">
        <f t="shared" si="73"/>
        <v>0.87291666665987577</v>
      </c>
      <c r="M1841" s="184">
        <f>NETWORKDAYS.INTL(DATE(YEAR(H1841),MONTH(I1841),DAY(H1841)),DATE(YEAR(I1841),MONTH(I1841),DAY(I1841)),1,LISTAFERIADOS!$B$2:$B$194)</f>
        <v>2</v>
      </c>
      <c r="N1841" s="170" t="str">
        <f>CONCATENATE(HOUR(Tabela132[[#This Row],[DATA INICIO]]),":",MINUTE(Tabela132[[#This Row],[DATA INICIO]]))</f>
        <v>17:23</v>
      </c>
    </row>
    <row r="1842" spans="1:14" ht="25.5" customHeight="1" x14ac:dyDescent="0.25">
      <c r="A1842" s="48" t="s">
        <v>278</v>
      </c>
      <c r="B1842" s="45" t="s">
        <v>1499</v>
      </c>
      <c r="C1842" s="2" t="s">
        <v>270</v>
      </c>
      <c r="D1842" s="196" t="s">
        <v>1503</v>
      </c>
      <c r="E1842" s="195" t="str">
        <f>CONCATENATE(Tabela132[[#This Row],[TRAMITE_SETOR]],"_Atualiz")</f>
        <v xml:space="preserve"> SGEC  _Atualiz</v>
      </c>
      <c r="F1842" s="196" t="s">
        <v>1503</v>
      </c>
      <c r="H1842" s="3">
        <v>42909.597222222219</v>
      </c>
      <c r="I1842" s="3">
        <v>42919.677083333336</v>
      </c>
      <c r="J1842" s="45"/>
      <c r="K1842" s="19">
        <f t="shared" si="72"/>
        <v>10.07986111111677</v>
      </c>
      <c r="L1842" s="38">
        <f t="shared" si="73"/>
        <v>10.07986111111677</v>
      </c>
      <c r="M1842" s="184">
        <f>NETWORKDAYS.INTL(DATE(YEAR(H1842),MONTH(I1842),DAY(H1842)),DATE(YEAR(I1842),MONTH(I1842),DAY(I1842)),1,LISTAFERIADOS!$B$2:$B$194)</f>
        <v>-15</v>
      </c>
      <c r="N1842" s="170" t="str">
        <f>CONCATENATE(HOUR(Tabela132[[#This Row],[DATA INICIO]]),":",MINUTE(Tabela132[[#This Row],[DATA INICIO]]))</f>
        <v>14:20</v>
      </c>
    </row>
    <row r="1843" spans="1:14" ht="25.5" customHeight="1" x14ac:dyDescent="0.25">
      <c r="A1843" s="48" t="s">
        <v>278</v>
      </c>
      <c r="B1843" s="45" t="s">
        <v>1499</v>
      </c>
      <c r="C1843" s="2" t="s">
        <v>270</v>
      </c>
      <c r="D1843" s="196" t="s">
        <v>1493</v>
      </c>
      <c r="E1843" s="195" t="str">
        <f>CONCATENATE(Tabela132[[#This Row],[TRAMITE_SETOR]],"_Atualiz")</f>
        <v xml:space="preserve"> COC  _Atualiz</v>
      </c>
      <c r="F1843" s="196" t="s">
        <v>1493</v>
      </c>
      <c r="H1843" s="3">
        <v>42801.677083333336</v>
      </c>
      <c r="I1843" s="3">
        <v>42832.531944444447</v>
      </c>
      <c r="J1843" s="45"/>
      <c r="K1843" s="19">
        <f t="shared" si="72"/>
        <v>30.854861111110949</v>
      </c>
      <c r="L1843" s="38">
        <f t="shared" si="73"/>
        <v>30.854861111110949</v>
      </c>
      <c r="M1843" s="184">
        <f>NETWORKDAYS.INTL(DATE(YEAR(H1843),MONTH(I1843),DAY(H1843)),DATE(YEAR(I1843),MONTH(I1843),DAY(I1843)),1,LISTAFERIADOS!$B$2:$B$194)</f>
        <v>1</v>
      </c>
      <c r="N1843" s="170" t="str">
        <f>CONCATENATE(HOUR(Tabela132[[#This Row],[DATA INICIO]]),":",MINUTE(Tabela132[[#This Row],[DATA INICIO]]))</f>
        <v>16:15</v>
      </c>
    </row>
    <row r="1844" spans="1:14" ht="25.5" customHeight="1" x14ac:dyDescent="0.25">
      <c r="A1844" s="48" t="s">
        <v>278</v>
      </c>
      <c r="B1844" s="45" t="s">
        <v>1499</v>
      </c>
      <c r="C1844" s="2" t="s">
        <v>270</v>
      </c>
      <c r="D1844" s="196" t="s">
        <v>1503</v>
      </c>
      <c r="E1844" s="195" t="str">
        <f>CONCATENATE(Tabela132[[#This Row],[TRAMITE_SETOR]],"_Atualiz")</f>
        <v xml:space="preserve"> SGEC  _Atualiz</v>
      </c>
      <c r="F1844" s="196" t="s">
        <v>1503</v>
      </c>
      <c r="H1844" s="3">
        <v>42832.531944444447</v>
      </c>
      <c r="I1844" s="3">
        <v>42832.563194444447</v>
      </c>
      <c r="J1844" s="45"/>
      <c r="K1844" s="19">
        <f t="shared" si="72"/>
        <v>3.125E-2</v>
      </c>
      <c r="L1844" s="38">
        <f t="shared" si="73"/>
        <v>3.125E-2</v>
      </c>
      <c r="M1844" s="184">
        <f>NETWORKDAYS.INTL(DATE(YEAR(H1844),MONTH(I1844),DAY(H1844)),DATE(YEAR(I1844),MONTH(I1844),DAY(I1844)),1,LISTAFERIADOS!$B$2:$B$194)</f>
        <v>1</v>
      </c>
      <c r="N1844" s="170" t="str">
        <f>CONCATENATE(HOUR(Tabela132[[#This Row],[DATA INICIO]]),":",MINUTE(Tabela132[[#This Row],[DATA INICIO]]))</f>
        <v>12:46</v>
      </c>
    </row>
    <row r="1845" spans="1:14" ht="25.5" customHeight="1" x14ac:dyDescent="0.25">
      <c r="A1845" s="48" t="s">
        <v>278</v>
      </c>
      <c r="B1845" s="45" t="s">
        <v>1499</v>
      </c>
      <c r="C1845" s="2" t="s">
        <v>270</v>
      </c>
      <c r="D1845" s="196" t="s">
        <v>1493</v>
      </c>
      <c r="E1845" s="195" t="str">
        <f>CONCATENATE(Tabela132[[#This Row],[TRAMITE_SETOR]],"_Atualiz")</f>
        <v xml:space="preserve"> COC  _Atualiz</v>
      </c>
      <c r="F1845" s="196" t="s">
        <v>1493</v>
      </c>
      <c r="H1845" s="3">
        <v>42832.563194444447</v>
      </c>
      <c r="I1845" s="3">
        <v>42832.671527777777</v>
      </c>
      <c r="J1845" s="45"/>
      <c r="K1845" s="19">
        <f t="shared" si="72"/>
        <v>0.10833333332993789</v>
      </c>
      <c r="L1845" s="38">
        <f t="shared" si="73"/>
        <v>0.10833333332993789</v>
      </c>
      <c r="M1845" s="184">
        <f>NETWORKDAYS.INTL(DATE(YEAR(H1845),MONTH(I1845),DAY(H1845)),DATE(YEAR(I1845),MONTH(I1845),DAY(I1845)),1,LISTAFERIADOS!$B$2:$B$194)</f>
        <v>1</v>
      </c>
      <c r="N1845" s="170" t="str">
        <f>CONCATENATE(HOUR(Tabela132[[#This Row],[DATA INICIO]]),":",MINUTE(Tabela132[[#This Row],[DATA INICIO]]))</f>
        <v>13:31</v>
      </c>
    </row>
    <row r="1846" spans="1:14" ht="25.5" customHeight="1" x14ac:dyDescent="0.25">
      <c r="A1846" s="48" t="s">
        <v>278</v>
      </c>
      <c r="B1846" s="45" t="s">
        <v>1499</v>
      </c>
      <c r="C1846" s="2" t="s">
        <v>270</v>
      </c>
      <c r="D1846" s="196" t="s">
        <v>1485</v>
      </c>
      <c r="E1846" s="195" t="str">
        <f>CONCATENATE(Tabela132[[#This Row],[TRAMITE_SETOR]],"_Atualiz")</f>
        <v xml:space="preserve"> SECOFC  _Atualiz</v>
      </c>
      <c r="F1846" s="196" t="s">
        <v>1485</v>
      </c>
      <c r="H1846" s="3">
        <v>42832.671527777777</v>
      </c>
      <c r="I1846" s="3">
        <v>42862.657638888886</v>
      </c>
      <c r="J1846" s="45"/>
      <c r="K1846" s="19">
        <f t="shared" si="72"/>
        <v>29.986111111109494</v>
      </c>
      <c r="L1846" s="38">
        <f t="shared" si="73"/>
        <v>29.986111111109494</v>
      </c>
      <c r="M1846" s="184">
        <f>NETWORKDAYS.INTL(DATE(YEAR(H1846),MONTH(I1846),DAY(H1846)),DATE(YEAR(I1846),MONTH(I1846),DAY(I1846)),1,LISTAFERIADOS!$B$2:$B$194)</f>
        <v>0</v>
      </c>
      <c r="N1846" s="170" t="str">
        <f>CONCATENATE(HOUR(Tabela132[[#This Row],[DATA INICIO]]),":",MINUTE(Tabela132[[#This Row],[DATA INICIO]]))</f>
        <v>16:7</v>
      </c>
    </row>
    <row r="1847" spans="1:14" ht="25.5" customHeight="1" x14ac:dyDescent="0.25">
      <c r="A1847" s="48" t="s">
        <v>278</v>
      </c>
      <c r="B1847" s="45" t="s">
        <v>1499</v>
      </c>
      <c r="C1847" s="2" t="s">
        <v>270</v>
      </c>
      <c r="D1847" s="196" t="s">
        <v>1487</v>
      </c>
      <c r="E1847" s="195" t="str">
        <f>CONCATENATE(Tabela132[[#This Row],[TRAMITE_SETOR]],"_Atualiz")</f>
        <v xml:space="preserve"> CLC  _Atualiz</v>
      </c>
      <c r="F1847" s="196" t="s">
        <v>1487</v>
      </c>
      <c r="H1847" s="3">
        <v>42862.657638888886</v>
      </c>
      <c r="I1847" s="3">
        <v>42862.827777777777</v>
      </c>
      <c r="J1847" s="45"/>
      <c r="K1847" s="19">
        <f t="shared" si="72"/>
        <v>0.17013888889050577</v>
      </c>
      <c r="L1847" s="38">
        <f t="shared" si="73"/>
        <v>0.17013888889050577</v>
      </c>
      <c r="M1847" s="184">
        <f>NETWORKDAYS.INTL(DATE(YEAR(H1847),MONTH(I1847),DAY(H1847)),DATE(YEAR(I1847),MONTH(I1847),DAY(I1847)),1,LISTAFERIADOS!$B$2:$B$194)</f>
        <v>0</v>
      </c>
      <c r="N1847" s="170" t="str">
        <f>CONCATENATE(HOUR(Tabela132[[#This Row],[DATA INICIO]]),":",MINUTE(Tabela132[[#This Row],[DATA INICIO]]))</f>
        <v>15:47</v>
      </c>
    </row>
    <row r="1848" spans="1:14" ht="25.5" customHeight="1" x14ac:dyDescent="0.25">
      <c r="A1848" s="48" t="s">
        <v>278</v>
      </c>
      <c r="B1848" s="45" t="s">
        <v>1499</v>
      </c>
      <c r="C1848" s="2" t="s">
        <v>270</v>
      </c>
      <c r="D1848" s="196" t="s">
        <v>1488</v>
      </c>
      <c r="E1848" s="195" t="str">
        <f>CONCATENATE(Tabela132[[#This Row],[TRAMITE_SETOR]],"_Atualiz")</f>
        <v xml:space="preserve"> SC  _Atualiz</v>
      </c>
      <c r="F1848" s="196" t="s">
        <v>1488</v>
      </c>
      <c r="H1848" s="3">
        <v>42862.827777777777</v>
      </c>
      <c r="I1848" s="3">
        <v>42933.604166666664</v>
      </c>
      <c r="J1848" s="45"/>
      <c r="K1848" s="19">
        <f t="shared" si="72"/>
        <v>70.776388888887595</v>
      </c>
      <c r="L1848" s="38">
        <f t="shared" si="73"/>
        <v>70.776388888887595</v>
      </c>
      <c r="M1848" s="184">
        <f>NETWORKDAYS.INTL(DATE(YEAR(H1848),MONTH(I1848),DAY(H1848)),DATE(YEAR(I1848),MONTH(I1848),DAY(I1848)),1,LISTAFERIADOS!$B$2:$B$194)</f>
        <v>7</v>
      </c>
      <c r="N1848" s="170" t="str">
        <f>CONCATENATE(HOUR(Tabela132[[#This Row],[DATA INICIO]]),":",MINUTE(Tabela132[[#This Row],[DATA INICIO]]))</f>
        <v>19:52</v>
      </c>
    </row>
    <row r="1849" spans="1:14" ht="25.5" customHeight="1" x14ac:dyDescent="0.25">
      <c r="A1849" s="48" t="s">
        <v>278</v>
      </c>
      <c r="B1849" s="45" t="s">
        <v>1499</v>
      </c>
      <c r="C1849" s="2" t="s">
        <v>270</v>
      </c>
      <c r="D1849" s="196" t="s">
        <v>1487</v>
      </c>
      <c r="E1849" s="195" t="str">
        <f>CONCATENATE(Tabela132[[#This Row],[TRAMITE_SETOR]],"_Atualiz")</f>
        <v xml:space="preserve"> CLC  _Atualiz</v>
      </c>
      <c r="F1849" s="196" t="s">
        <v>1487</v>
      </c>
      <c r="H1849" s="3">
        <v>42933.604166666664</v>
      </c>
      <c r="I1849" s="3">
        <v>42933.765277777777</v>
      </c>
      <c r="J1849" s="45"/>
      <c r="K1849" s="19">
        <f t="shared" si="72"/>
        <v>0.16111111111240461</v>
      </c>
      <c r="L1849" s="38">
        <f t="shared" si="73"/>
        <v>0.16111111111240461</v>
      </c>
      <c r="M1849" s="184">
        <f>NETWORKDAYS.INTL(DATE(YEAR(H1849),MONTH(I1849),DAY(H1849)),DATE(YEAR(I1849),MONTH(I1849),DAY(I1849)),1,LISTAFERIADOS!$B$2:$B$194)</f>
        <v>1</v>
      </c>
      <c r="N1849" s="170" t="str">
        <f>CONCATENATE(HOUR(Tabela132[[#This Row],[DATA INICIO]]),":",MINUTE(Tabela132[[#This Row],[DATA INICIO]]))</f>
        <v>14:30</v>
      </c>
    </row>
    <row r="1850" spans="1:14" ht="25.5" customHeight="1" x14ac:dyDescent="0.25">
      <c r="A1850" s="48" t="s">
        <v>278</v>
      </c>
      <c r="B1850" s="45" t="s">
        <v>1499</v>
      </c>
      <c r="C1850" s="2" t="s">
        <v>270</v>
      </c>
      <c r="D1850" s="196" t="s">
        <v>1483</v>
      </c>
      <c r="E1850" s="195" t="str">
        <f>CONCATENATE(Tabela132[[#This Row],[TRAMITE_SETOR]],"_Atualiz")</f>
        <v xml:space="preserve"> SPO  _Atualiz</v>
      </c>
      <c r="F1850" s="196" t="s">
        <v>1483</v>
      </c>
      <c r="H1850" s="3">
        <v>42933.765277777777</v>
      </c>
      <c r="I1850" s="3">
        <v>42933.799305555556</v>
      </c>
      <c r="J1850" s="45"/>
      <c r="K1850" s="19">
        <f t="shared" si="72"/>
        <v>3.4027777779556345E-2</v>
      </c>
      <c r="L1850" s="38">
        <f t="shared" si="73"/>
        <v>3.4027777779556345E-2</v>
      </c>
      <c r="M1850" s="184">
        <f>NETWORKDAYS.INTL(DATE(YEAR(H1850),MONTH(I1850),DAY(H1850)),DATE(YEAR(I1850),MONTH(I1850),DAY(I1850)),1,LISTAFERIADOS!$B$2:$B$194)</f>
        <v>1</v>
      </c>
      <c r="N1850" s="170" t="str">
        <f>CONCATENATE(HOUR(Tabela132[[#This Row],[DATA INICIO]]),":",MINUTE(Tabela132[[#This Row],[DATA INICIO]]))</f>
        <v>18:22</v>
      </c>
    </row>
    <row r="1851" spans="1:14" ht="25.5" customHeight="1" x14ac:dyDescent="0.25">
      <c r="A1851" s="48" t="s">
        <v>278</v>
      </c>
      <c r="B1851" s="45" t="s">
        <v>1499</v>
      </c>
      <c r="C1851" s="2" t="s">
        <v>270</v>
      </c>
      <c r="D1851" s="196" t="s">
        <v>1493</v>
      </c>
      <c r="E1851" s="195" t="str">
        <f>CONCATENATE(Tabela132[[#This Row],[TRAMITE_SETOR]],"_Atualiz")</f>
        <v xml:space="preserve"> COC  _Atualiz</v>
      </c>
      <c r="F1851" s="196" t="s">
        <v>1493</v>
      </c>
      <c r="H1851" s="3">
        <v>42933.799305555556</v>
      </c>
      <c r="I1851" s="3">
        <v>42934.530555555553</v>
      </c>
      <c r="J1851" s="45"/>
      <c r="K1851" s="19">
        <f t="shared" si="72"/>
        <v>0.73124999999708962</v>
      </c>
      <c r="L1851" s="38">
        <f t="shared" si="73"/>
        <v>0.73124999999708962</v>
      </c>
      <c r="M1851" s="184">
        <f>NETWORKDAYS.INTL(DATE(YEAR(H1851),MONTH(I1851),DAY(H1851)),DATE(YEAR(I1851),MONTH(I1851),DAY(I1851)),1,LISTAFERIADOS!$B$2:$B$194)</f>
        <v>2</v>
      </c>
      <c r="N1851" s="170" t="str">
        <f>CONCATENATE(HOUR(Tabela132[[#This Row],[DATA INICIO]]),":",MINUTE(Tabela132[[#This Row],[DATA INICIO]]))</f>
        <v>19:11</v>
      </c>
    </row>
    <row r="1852" spans="1:14" ht="25.5" customHeight="1" x14ac:dyDescent="0.25">
      <c r="A1852" s="48" t="s">
        <v>278</v>
      </c>
      <c r="B1852" s="45" t="s">
        <v>1499</v>
      </c>
      <c r="C1852" s="2" t="s">
        <v>270</v>
      </c>
      <c r="D1852" s="196" t="s">
        <v>1485</v>
      </c>
      <c r="E1852" s="195" t="str">
        <f>CONCATENATE(Tabela132[[#This Row],[TRAMITE_SETOR]],"_Atualiz")</f>
        <v xml:space="preserve"> SECOFC  _Atualiz</v>
      </c>
      <c r="F1852" s="196" t="s">
        <v>1485</v>
      </c>
      <c r="H1852" s="3">
        <v>42934.530555555553</v>
      </c>
      <c r="I1852" s="3">
        <v>42934.618750000001</v>
      </c>
      <c r="J1852" s="45"/>
      <c r="K1852" s="19">
        <f t="shared" si="72"/>
        <v>8.8194444448163267E-2</v>
      </c>
      <c r="L1852" s="38">
        <f t="shared" si="73"/>
        <v>8.8194444448163267E-2</v>
      </c>
      <c r="M1852" s="184">
        <f>NETWORKDAYS.INTL(DATE(YEAR(H1852),MONTH(I1852),DAY(H1852)),DATE(YEAR(I1852),MONTH(I1852),DAY(I1852)),1,LISTAFERIADOS!$B$2:$B$194)</f>
        <v>1</v>
      </c>
      <c r="N1852" s="170" t="str">
        <f>CONCATENATE(HOUR(Tabela132[[#This Row],[DATA INICIO]]),":",MINUTE(Tabela132[[#This Row],[DATA INICIO]]))</f>
        <v>12:44</v>
      </c>
    </row>
    <row r="1853" spans="1:14" ht="25.5" customHeight="1" x14ac:dyDescent="0.25">
      <c r="A1853" s="48" t="s">
        <v>278</v>
      </c>
      <c r="B1853" s="45" t="s">
        <v>1499</v>
      </c>
      <c r="C1853" s="2" t="s">
        <v>270</v>
      </c>
      <c r="D1853" s="196" t="s">
        <v>1487</v>
      </c>
      <c r="E1853" s="195" t="str">
        <f>CONCATENATE(Tabela132[[#This Row],[TRAMITE_SETOR]],"_Atualiz")</f>
        <v xml:space="preserve"> CLC  _Atualiz</v>
      </c>
      <c r="F1853" s="196" t="s">
        <v>1487</v>
      </c>
      <c r="H1853" s="3">
        <v>42934.618750000001</v>
      </c>
      <c r="I1853" s="3">
        <v>42934.795138888891</v>
      </c>
      <c r="J1853" s="45"/>
      <c r="K1853" s="19">
        <f t="shared" si="72"/>
        <v>0.17638888888905058</v>
      </c>
      <c r="L1853" s="38">
        <f t="shared" si="73"/>
        <v>0.17638888888905058</v>
      </c>
      <c r="M1853" s="184">
        <f>NETWORKDAYS.INTL(DATE(YEAR(H1853),MONTH(I1853),DAY(H1853)),DATE(YEAR(I1853),MONTH(I1853),DAY(I1853)),1,LISTAFERIADOS!$B$2:$B$194)</f>
        <v>1</v>
      </c>
      <c r="N1853" s="170" t="str">
        <f>CONCATENATE(HOUR(Tabela132[[#This Row],[DATA INICIO]]),":",MINUTE(Tabela132[[#This Row],[DATA INICIO]]))</f>
        <v>14:51</v>
      </c>
    </row>
    <row r="1854" spans="1:14" ht="25.5" customHeight="1" x14ac:dyDescent="0.25">
      <c r="A1854" s="48" t="s">
        <v>278</v>
      </c>
      <c r="B1854" s="45" t="s">
        <v>1499</v>
      </c>
      <c r="C1854" s="2" t="s">
        <v>270</v>
      </c>
      <c r="D1854" s="196" t="s">
        <v>1488</v>
      </c>
      <c r="E1854" s="195" t="str">
        <f>CONCATENATE(Tabela132[[#This Row],[TRAMITE_SETOR]],"_Atualiz")</f>
        <v xml:space="preserve"> SC  _Atualiz</v>
      </c>
      <c r="F1854" s="196" t="s">
        <v>1488</v>
      </c>
      <c r="H1854" s="3">
        <v>42934.795138888891</v>
      </c>
      <c r="I1854" s="3">
        <v>42944.775000000001</v>
      </c>
      <c r="J1854" s="45"/>
      <c r="K1854" s="19">
        <f t="shared" ref="K1854:K1889" si="74">IF(OR(H1854="-",I1854="-"),0,I1854-H1854)</f>
        <v>9.9798611111109494</v>
      </c>
      <c r="L1854" s="38">
        <f t="shared" ref="L1854:L1885" si="75">K1854</f>
        <v>9.9798611111109494</v>
      </c>
      <c r="M1854" s="184">
        <f>NETWORKDAYS.INTL(DATE(YEAR(H1854),MONTH(I1854),DAY(H1854)),DATE(YEAR(I1854),MONTH(I1854),DAY(I1854)),1,LISTAFERIADOS!$B$2:$B$194)</f>
        <v>9</v>
      </c>
      <c r="N1854" s="170" t="str">
        <f>CONCATENATE(HOUR(Tabela132[[#This Row],[DATA INICIO]]),":",MINUTE(Tabela132[[#This Row],[DATA INICIO]]))</f>
        <v>19:5</v>
      </c>
    </row>
    <row r="1855" spans="1:14" ht="25.5" customHeight="1" x14ac:dyDescent="0.25">
      <c r="A1855" s="48" t="s">
        <v>278</v>
      </c>
      <c r="B1855" s="45" t="s">
        <v>1499</v>
      </c>
      <c r="C1855" s="2" t="s">
        <v>270</v>
      </c>
      <c r="D1855" s="196" t="s">
        <v>1487</v>
      </c>
      <c r="E1855" s="195" t="str">
        <f>CONCATENATE(Tabela132[[#This Row],[TRAMITE_SETOR]],"_Atualiz")</f>
        <v xml:space="preserve"> CLC  _Atualiz</v>
      </c>
      <c r="F1855" s="196" t="s">
        <v>1487</v>
      </c>
      <c r="H1855" s="3">
        <v>42944.775000000001</v>
      </c>
      <c r="I1855" s="3">
        <v>42947.616666666669</v>
      </c>
      <c r="J1855" s="45"/>
      <c r="K1855" s="19">
        <f t="shared" si="74"/>
        <v>2.8416666666671517</v>
      </c>
      <c r="L1855" s="38">
        <f t="shared" si="75"/>
        <v>2.8416666666671517</v>
      </c>
      <c r="M1855" s="184">
        <f>NETWORKDAYS.INTL(DATE(YEAR(H1855),MONTH(I1855),DAY(H1855)),DATE(YEAR(I1855),MONTH(I1855),DAY(I1855)),1,LISTAFERIADOS!$B$2:$B$194)</f>
        <v>2</v>
      </c>
      <c r="N1855" s="170" t="str">
        <f>CONCATENATE(HOUR(Tabela132[[#This Row],[DATA INICIO]]),":",MINUTE(Tabela132[[#This Row],[DATA INICIO]]))</f>
        <v>18:36</v>
      </c>
    </row>
    <row r="1856" spans="1:14" ht="25.5" customHeight="1" x14ac:dyDescent="0.25">
      <c r="A1856" s="48" t="s">
        <v>278</v>
      </c>
      <c r="B1856" s="45" t="s">
        <v>1499</v>
      </c>
      <c r="C1856" s="2" t="s">
        <v>270</v>
      </c>
      <c r="D1856" s="196" t="s">
        <v>1503</v>
      </c>
      <c r="E1856" s="195" t="str">
        <f>CONCATENATE(Tabela132[[#This Row],[TRAMITE_SETOR]],"_Atualiz")</f>
        <v xml:space="preserve"> SGEC  _Atualiz</v>
      </c>
      <c r="F1856" s="196" t="s">
        <v>1503</v>
      </c>
      <c r="H1856" s="3">
        <v>42947.616666666669</v>
      </c>
      <c r="I1856" s="3">
        <v>42950.57708333333</v>
      </c>
      <c r="J1856" s="45"/>
      <c r="K1856" s="19">
        <f t="shared" si="74"/>
        <v>2.960416666661331</v>
      </c>
      <c r="L1856" s="38">
        <f t="shared" si="75"/>
        <v>2.960416666661331</v>
      </c>
      <c r="M1856" s="184">
        <f>NETWORKDAYS.INTL(DATE(YEAR(H1856),MONTH(I1856),DAY(H1856)),DATE(YEAR(I1856),MONTH(I1856),DAY(I1856)),1,LISTAFERIADOS!$B$2:$B$194)</f>
        <v>-20</v>
      </c>
      <c r="N1856" s="170" t="str">
        <f>CONCATENATE(HOUR(Tabela132[[#This Row],[DATA INICIO]]),":",MINUTE(Tabela132[[#This Row],[DATA INICIO]]))</f>
        <v>14:48</v>
      </c>
    </row>
    <row r="1857" spans="1:14" ht="25.5" customHeight="1" x14ac:dyDescent="0.25">
      <c r="A1857" s="48" t="s">
        <v>278</v>
      </c>
      <c r="B1857" s="45" t="s">
        <v>1499</v>
      </c>
      <c r="C1857" s="2" t="s">
        <v>270</v>
      </c>
      <c r="D1857" s="196" t="s">
        <v>1488</v>
      </c>
      <c r="E1857" s="195" t="str">
        <f>CONCATENATE(Tabela132[[#This Row],[TRAMITE_SETOR]],"_Atualiz")</f>
        <v xml:space="preserve"> SC  _Atualiz</v>
      </c>
      <c r="F1857" s="196" t="s">
        <v>1488</v>
      </c>
      <c r="H1857" s="3">
        <v>42802.57708333333</v>
      </c>
      <c r="I1857" s="3">
        <v>42833.661805555559</v>
      </c>
      <c r="J1857" s="45"/>
      <c r="K1857" s="19">
        <f t="shared" si="74"/>
        <v>31.084722222229175</v>
      </c>
      <c r="L1857" s="38">
        <f t="shared" si="75"/>
        <v>31.084722222229175</v>
      </c>
      <c r="M1857" s="184">
        <f>NETWORKDAYS.INTL(DATE(YEAR(H1857),MONTH(I1857),DAY(H1857)),DATE(YEAR(I1857),MONTH(I1857),DAY(I1857)),1,LISTAFERIADOS!$B$2:$B$194)</f>
        <v>0</v>
      </c>
      <c r="N1857" s="170" t="str">
        <f>CONCATENATE(HOUR(Tabela132[[#This Row],[DATA INICIO]]),":",MINUTE(Tabela132[[#This Row],[DATA INICIO]]))</f>
        <v>13:51</v>
      </c>
    </row>
    <row r="1858" spans="1:14" ht="25.5" customHeight="1" x14ac:dyDescent="0.25">
      <c r="A1858" s="48" t="s">
        <v>278</v>
      </c>
      <c r="B1858" s="45" t="s">
        <v>1499</v>
      </c>
      <c r="C1858" s="2" t="s">
        <v>270</v>
      </c>
      <c r="D1858" s="196" t="s">
        <v>1487</v>
      </c>
      <c r="E1858" s="195" t="str">
        <f>CONCATENATE(Tabela132[[#This Row],[TRAMITE_SETOR]],"_Atualiz")</f>
        <v xml:space="preserve"> CLC  _Atualiz</v>
      </c>
      <c r="F1858" s="196" t="s">
        <v>1487</v>
      </c>
      <c r="H1858" s="3">
        <v>42833.661805555559</v>
      </c>
      <c r="I1858" s="3">
        <v>42833.720138888886</v>
      </c>
      <c r="J1858" s="45"/>
      <c r="K1858" s="19">
        <f t="shared" si="74"/>
        <v>5.8333333327027503E-2</v>
      </c>
      <c r="L1858" s="38">
        <f t="shared" si="75"/>
        <v>5.8333333327027503E-2</v>
      </c>
      <c r="M1858" s="184">
        <f>NETWORKDAYS.INTL(DATE(YEAR(H1858),MONTH(I1858),DAY(H1858)),DATE(YEAR(I1858),MONTH(I1858),DAY(I1858)),1,LISTAFERIADOS!$B$2:$B$194)</f>
        <v>0</v>
      </c>
      <c r="N1858" s="170" t="str">
        <f>CONCATENATE(HOUR(Tabela132[[#This Row],[DATA INICIO]]),":",MINUTE(Tabela132[[#This Row],[DATA INICIO]]))</f>
        <v>15:53</v>
      </c>
    </row>
    <row r="1859" spans="1:14" ht="25.5" customHeight="1" x14ac:dyDescent="0.25">
      <c r="A1859" s="48" t="s">
        <v>278</v>
      </c>
      <c r="B1859" s="45" t="s">
        <v>1499</v>
      </c>
      <c r="C1859" s="2" t="s">
        <v>270</v>
      </c>
      <c r="D1859" s="196" t="s">
        <v>1482</v>
      </c>
      <c r="E1859" s="195" t="str">
        <f>CONCATENATE(Tabela132[[#This Row],[TRAMITE_SETOR]],"_Atualiz")</f>
        <v xml:space="preserve"> SECGA  _Atualiz</v>
      </c>
      <c r="F1859" s="196" t="s">
        <v>1482</v>
      </c>
      <c r="H1859" s="3">
        <v>42833.720138888886</v>
      </c>
      <c r="I1859" s="3">
        <v>42924.731249999997</v>
      </c>
      <c r="J1859" s="45"/>
      <c r="K1859" s="19">
        <f t="shared" si="74"/>
        <v>91.011111111110949</v>
      </c>
      <c r="L1859" s="38">
        <f t="shared" si="75"/>
        <v>91.011111111110949</v>
      </c>
      <c r="M1859" s="184">
        <f>NETWORKDAYS.INTL(DATE(YEAR(H1859),MONTH(I1859),DAY(H1859)),DATE(YEAR(I1859),MONTH(I1859),DAY(I1859)),1,LISTAFERIADOS!$B$2:$B$194)</f>
        <v>0</v>
      </c>
      <c r="N1859" s="170" t="str">
        <f>CONCATENATE(HOUR(Tabela132[[#This Row],[DATA INICIO]]),":",MINUTE(Tabela132[[#This Row],[DATA INICIO]]))</f>
        <v>17:17</v>
      </c>
    </row>
    <row r="1860" spans="1:14" ht="25.5" customHeight="1" x14ac:dyDescent="0.25">
      <c r="A1860" s="48" t="s">
        <v>278</v>
      </c>
      <c r="B1860" s="45" t="s">
        <v>1499</v>
      </c>
      <c r="C1860" s="2" t="s">
        <v>270</v>
      </c>
      <c r="D1860" s="196" t="s">
        <v>1487</v>
      </c>
      <c r="E1860" s="195" t="str">
        <f>CONCATENATE(Tabela132[[#This Row],[TRAMITE_SETOR]],"_Atualiz")</f>
        <v xml:space="preserve"> CLC  _Atualiz</v>
      </c>
      <c r="F1860" s="196" t="s">
        <v>1487</v>
      </c>
      <c r="H1860" s="3">
        <v>42924.731249999997</v>
      </c>
      <c r="I1860" s="3">
        <v>42924.822222222225</v>
      </c>
      <c r="J1860" s="45"/>
      <c r="K1860" s="19">
        <f t="shared" si="74"/>
        <v>9.0972222227719612E-2</v>
      </c>
      <c r="L1860" s="38">
        <f t="shared" si="75"/>
        <v>9.0972222227719612E-2</v>
      </c>
      <c r="M1860" s="184">
        <f>NETWORKDAYS.INTL(DATE(YEAR(H1860),MONTH(I1860),DAY(H1860)),DATE(YEAR(I1860),MONTH(I1860),DAY(I1860)),1,LISTAFERIADOS!$B$2:$B$194)</f>
        <v>0</v>
      </c>
      <c r="N1860" s="170" t="str">
        <f>CONCATENATE(HOUR(Tabela132[[#This Row],[DATA INICIO]]),":",MINUTE(Tabela132[[#This Row],[DATA INICIO]]))</f>
        <v>17:33</v>
      </c>
    </row>
    <row r="1861" spans="1:14" ht="25.5" customHeight="1" x14ac:dyDescent="0.25">
      <c r="A1861" s="48" t="s">
        <v>278</v>
      </c>
      <c r="B1861" s="45" t="s">
        <v>1499</v>
      </c>
      <c r="C1861" s="2" t="s">
        <v>270</v>
      </c>
      <c r="D1861" s="196" t="s">
        <v>1489</v>
      </c>
      <c r="E1861" s="195" t="str">
        <f>CONCATENATE(Tabela132[[#This Row],[TRAMITE_SETOR]],"_Atualiz")</f>
        <v xml:space="preserve"> SLIC  _Atualiz</v>
      </c>
      <c r="F1861" s="196" t="s">
        <v>1489</v>
      </c>
      <c r="H1861" s="3">
        <v>42924.822222222225</v>
      </c>
      <c r="I1861" s="3">
        <v>43016.617361111108</v>
      </c>
      <c r="J1861" s="45"/>
      <c r="K1861" s="19">
        <f t="shared" si="74"/>
        <v>91.79513888888323</v>
      </c>
      <c r="L1861" s="38">
        <f t="shared" si="75"/>
        <v>91.79513888888323</v>
      </c>
      <c r="M1861" s="184">
        <f>NETWORKDAYS.INTL(DATE(YEAR(H1861),MONTH(I1861),DAY(H1861)),DATE(YEAR(I1861),MONTH(I1861),DAY(I1861)),1,LISTAFERIADOS!$B$2:$B$194)</f>
        <v>0</v>
      </c>
      <c r="N1861" s="170" t="str">
        <f>CONCATENATE(HOUR(Tabela132[[#This Row],[DATA INICIO]]),":",MINUTE(Tabela132[[#This Row],[DATA INICIO]]))</f>
        <v>19:44</v>
      </c>
    </row>
    <row r="1862" spans="1:14" ht="25.5" customHeight="1" x14ac:dyDescent="0.25">
      <c r="A1862" s="48" t="s">
        <v>278</v>
      </c>
      <c r="B1862" s="45" t="s">
        <v>1499</v>
      </c>
      <c r="C1862" s="2" t="s">
        <v>270</v>
      </c>
      <c r="D1862" s="196" t="s">
        <v>1490</v>
      </c>
      <c r="E1862" s="195" t="str">
        <f>CONCATENATE(Tabela132[[#This Row],[TRAMITE_SETOR]],"_Atualiz")</f>
        <v xml:space="preserve"> SCON  _Atualiz</v>
      </c>
      <c r="F1862" s="196" t="s">
        <v>1490</v>
      </c>
      <c r="H1862" s="3">
        <v>42957.617361111108</v>
      </c>
      <c r="I1862" s="3">
        <v>42963.533333333333</v>
      </c>
      <c r="J1862" s="45"/>
      <c r="K1862" s="19">
        <f t="shared" si="74"/>
        <v>5.9159722222248092</v>
      </c>
      <c r="L1862" s="38">
        <f t="shared" si="75"/>
        <v>5.9159722222248092</v>
      </c>
      <c r="M1862" s="184">
        <f>NETWORKDAYS.INTL(DATE(YEAR(H1862),MONTH(I1862),DAY(H1862)),DATE(YEAR(I1862),MONTH(I1862),DAY(I1862)),1,LISTAFERIADOS!$B$2:$B$194)</f>
        <v>4</v>
      </c>
      <c r="N1862" s="170" t="str">
        <f>CONCATENATE(HOUR(Tabela132[[#This Row],[DATA INICIO]]),":",MINUTE(Tabela132[[#This Row],[DATA INICIO]]))</f>
        <v>14:49</v>
      </c>
    </row>
    <row r="1863" spans="1:14" ht="25.5" customHeight="1" x14ac:dyDescent="0.25">
      <c r="A1863" s="48" t="s">
        <v>278</v>
      </c>
      <c r="B1863" s="45" t="s">
        <v>1499</v>
      </c>
      <c r="C1863" s="2" t="s">
        <v>270</v>
      </c>
      <c r="D1863" s="196" t="s">
        <v>1489</v>
      </c>
      <c r="E1863" s="195" t="str">
        <f>CONCATENATE(Tabela132[[#This Row],[TRAMITE_SETOR]],"_Atualiz")</f>
        <v xml:space="preserve"> SLIC  _Atualiz</v>
      </c>
      <c r="F1863" s="196" t="s">
        <v>1489</v>
      </c>
      <c r="H1863" s="3">
        <v>42963.533333333333</v>
      </c>
      <c r="I1863" s="3">
        <v>42965.732638888891</v>
      </c>
      <c r="J1863" s="45"/>
      <c r="K1863" s="19">
        <f t="shared" si="74"/>
        <v>2.1993055555576575</v>
      </c>
      <c r="L1863" s="38">
        <f t="shared" si="75"/>
        <v>2.1993055555576575</v>
      </c>
      <c r="M1863" s="184">
        <f>NETWORKDAYS.INTL(DATE(YEAR(H1863),MONTH(I1863),DAY(H1863)),DATE(YEAR(I1863),MONTH(I1863),DAY(I1863)),1,LISTAFERIADOS!$B$2:$B$194)</f>
        <v>3</v>
      </c>
      <c r="N1863" s="170" t="str">
        <f>CONCATENATE(HOUR(Tabela132[[#This Row],[DATA INICIO]]),":",MINUTE(Tabela132[[#This Row],[DATA INICIO]]))</f>
        <v>12:48</v>
      </c>
    </row>
    <row r="1864" spans="1:14" ht="25.5" customHeight="1" x14ac:dyDescent="0.25">
      <c r="A1864" s="48" t="s">
        <v>278</v>
      </c>
      <c r="B1864" s="45" t="s">
        <v>1499</v>
      </c>
      <c r="C1864" s="2" t="s">
        <v>270</v>
      </c>
      <c r="D1864" s="196" t="s">
        <v>1503</v>
      </c>
      <c r="E1864" s="195" t="str">
        <f>CONCATENATE(Tabela132[[#This Row],[TRAMITE_SETOR]],"_Atualiz")</f>
        <v xml:space="preserve"> SGEC  _Atualiz</v>
      </c>
      <c r="F1864" s="196" t="s">
        <v>1503</v>
      </c>
      <c r="H1864" s="3">
        <v>42965.732638888891</v>
      </c>
      <c r="I1864" s="3">
        <v>42965.75277777778</v>
      </c>
      <c r="J1864" s="45"/>
      <c r="K1864" s="19">
        <f t="shared" si="74"/>
        <v>2.0138888889050577E-2</v>
      </c>
      <c r="L1864" s="38">
        <f t="shared" si="75"/>
        <v>2.0138888889050577E-2</v>
      </c>
      <c r="M1864" s="184">
        <f>NETWORKDAYS.INTL(DATE(YEAR(H1864),MONTH(I1864),DAY(H1864)),DATE(YEAR(I1864),MONTH(I1864),DAY(I1864)),1,LISTAFERIADOS!$B$2:$B$194)</f>
        <v>1</v>
      </c>
      <c r="N1864" s="170" t="str">
        <f>CONCATENATE(HOUR(Tabela132[[#This Row],[DATA INICIO]]),":",MINUTE(Tabela132[[#This Row],[DATA INICIO]]))</f>
        <v>17:35</v>
      </c>
    </row>
    <row r="1865" spans="1:14" ht="25.5" customHeight="1" x14ac:dyDescent="0.25">
      <c r="A1865" s="48" t="s">
        <v>278</v>
      </c>
      <c r="B1865" s="45" t="s">
        <v>1499</v>
      </c>
      <c r="C1865" s="2" t="s">
        <v>270</v>
      </c>
      <c r="D1865" s="196" t="s">
        <v>1489</v>
      </c>
      <c r="E1865" s="195" t="str">
        <f>CONCATENATE(Tabela132[[#This Row],[TRAMITE_SETOR]],"_Atualiz")</f>
        <v xml:space="preserve"> SLIC  _Atualiz</v>
      </c>
      <c r="F1865" s="196" t="s">
        <v>1489</v>
      </c>
      <c r="H1865" s="3">
        <v>42965.75277777778</v>
      </c>
      <c r="I1865" s="3">
        <v>42965.78402777778</v>
      </c>
      <c r="J1865" s="45"/>
      <c r="K1865" s="19">
        <f t="shared" si="74"/>
        <v>3.125E-2</v>
      </c>
      <c r="L1865" s="38">
        <f t="shared" si="75"/>
        <v>3.125E-2</v>
      </c>
      <c r="M1865" s="184">
        <f>NETWORKDAYS.INTL(DATE(YEAR(H1865),MONTH(I1865),DAY(H1865)),DATE(YEAR(I1865),MONTH(I1865),DAY(I1865)),1,LISTAFERIADOS!$B$2:$B$194)</f>
        <v>1</v>
      </c>
      <c r="N1865" s="170" t="str">
        <f>CONCATENATE(HOUR(Tabela132[[#This Row],[DATA INICIO]]),":",MINUTE(Tabela132[[#This Row],[DATA INICIO]]))</f>
        <v>18:4</v>
      </c>
    </row>
    <row r="1866" spans="1:14" ht="25.5" customHeight="1" x14ac:dyDescent="0.25">
      <c r="A1866" s="48" t="s">
        <v>278</v>
      </c>
      <c r="B1866" s="45" t="s">
        <v>1499</v>
      </c>
      <c r="C1866" s="2" t="s">
        <v>270</v>
      </c>
      <c r="D1866" s="196" t="s">
        <v>1487</v>
      </c>
      <c r="E1866" s="195" t="str">
        <f>CONCATENATE(Tabela132[[#This Row],[TRAMITE_SETOR]],"_Atualiz")</f>
        <v xml:space="preserve"> CLC  _Atualiz</v>
      </c>
      <c r="F1866" s="196" t="s">
        <v>1487</v>
      </c>
      <c r="H1866" s="3">
        <v>42965.78402777778</v>
      </c>
      <c r="I1866" s="3">
        <v>42968.800694444442</v>
      </c>
      <c r="J1866" s="45"/>
      <c r="K1866" s="19">
        <f t="shared" si="74"/>
        <v>3.0166666666627862</v>
      </c>
      <c r="L1866" s="38">
        <f t="shared" si="75"/>
        <v>3.0166666666627862</v>
      </c>
      <c r="M1866" s="184">
        <f>NETWORKDAYS.INTL(DATE(YEAR(H1866),MONTH(I1866),DAY(H1866)),DATE(YEAR(I1866),MONTH(I1866),DAY(I1866)),1,LISTAFERIADOS!$B$2:$B$194)</f>
        <v>2</v>
      </c>
      <c r="N1866" s="170" t="str">
        <f>CONCATENATE(HOUR(Tabela132[[#This Row],[DATA INICIO]]),":",MINUTE(Tabela132[[#This Row],[DATA INICIO]]))</f>
        <v>18:49</v>
      </c>
    </row>
    <row r="1867" spans="1:14" ht="25.5" customHeight="1" x14ac:dyDescent="0.25">
      <c r="A1867" s="48" t="s">
        <v>278</v>
      </c>
      <c r="B1867" s="45" t="s">
        <v>1499</v>
      </c>
      <c r="C1867" s="2" t="s">
        <v>270</v>
      </c>
      <c r="D1867" s="196" t="s">
        <v>1482</v>
      </c>
      <c r="E1867" s="195" t="str">
        <f>CONCATENATE(Tabela132[[#This Row],[TRAMITE_SETOR]],"_Atualiz")</f>
        <v xml:space="preserve"> SECGA  _Atualiz</v>
      </c>
      <c r="F1867" s="196" t="s">
        <v>1482</v>
      </c>
      <c r="H1867" s="3">
        <v>42968.800694444442</v>
      </c>
      <c r="I1867" s="3">
        <v>42969.830555555556</v>
      </c>
      <c r="J1867" s="45"/>
      <c r="K1867" s="19">
        <f t="shared" si="74"/>
        <v>1.0298611111138598</v>
      </c>
      <c r="L1867" s="38">
        <f t="shared" si="75"/>
        <v>1.0298611111138598</v>
      </c>
      <c r="M1867" s="184">
        <f>NETWORKDAYS.INTL(DATE(YEAR(H1867),MONTH(I1867),DAY(H1867)),DATE(YEAR(I1867),MONTH(I1867),DAY(I1867)),1,LISTAFERIADOS!$B$2:$B$194)</f>
        <v>2</v>
      </c>
      <c r="N1867" s="170" t="str">
        <f>CONCATENATE(HOUR(Tabela132[[#This Row],[DATA INICIO]]),":",MINUTE(Tabela132[[#This Row],[DATA INICIO]]))</f>
        <v>19:13</v>
      </c>
    </row>
    <row r="1868" spans="1:14" ht="25.5" customHeight="1" x14ac:dyDescent="0.25">
      <c r="A1868" s="48" t="s">
        <v>278</v>
      </c>
      <c r="B1868" s="45" t="s">
        <v>1499</v>
      </c>
      <c r="C1868" s="2" t="s">
        <v>270</v>
      </c>
      <c r="D1868" s="196" t="s">
        <v>1491</v>
      </c>
      <c r="E1868" s="195" t="str">
        <f>CONCATENATE(Tabela132[[#This Row],[TRAMITE_SETOR]],"_Atualiz")</f>
        <v xml:space="preserve"> CPL  _Atualiz</v>
      </c>
      <c r="F1868" s="196" t="s">
        <v>1491</v>
      </c>
      <c r="H1868" s="3">
        <v>42969.830555555556</v>
      </c>
      <c r="I1868" s="3">
        <v>42971.697222222225</v>
      </c>
      <c r="J1868" s="45"/>
      <c r="K1868" s="19">
        <f t="shared" si="74"/>
        <v>1.8666666666686069</v>
      </c>
      <c r="L1868" s="38">
        <f t="shared" si="75"/>
        <v>1.8666666666686069</v>
      </c>
      <c r="M1868" s="184">
        <f>NETWORKDAYS.INTL(DATE(YEAR(H1868),MONTH(I1868),DAY(H1868)),DATE(YEAR(I1868),MONTH(I1868),DAY(I1868)),1,LISTAFERIADOS!$B$2:$B$194)</f>
        <v>3</v>
      </c>
      <c r="N1868" s="170" t="str">
        <f>CONCATENATE(HOUR(Tabela132[[#This Row],[DATA INICIO]]),":",MINUTE(Tabela132[[#This Row],[DATA INICIO]]))</f>
        <v>19:56</v>
      </c>
    </row>
    <row r="1869" spans="1:14" ht="25.5" customHeight="1" x14ac:dyDescent="0.25">
      <c r="A1869" s="48" t="s">
        <v>278</v>
      </c>
      <c r="B1869" s="45" t="s">
        <v>1499</v>
      </c>
      <c r="C1869" s="2" t="s">
        <v>270</v>
      </c>
      <c r="D1869" s="196" t="s">
        <v>1492</v>
      </c>
      <c r="E1869" s="195" t="str">
        <f>CONCATENATE(Tabela132[[#This Row],[TRAMITE_SETOR]],"_Atualiz")</f>
        <v xml:space="preserve"> ASSDG  _Atualiz</v>
      </c>
      <c r="F1869" s="196" t="s">
        <v>1492</v>
      </c>
      <c r="H1869" s="3">
        <v>42971.697222222225</v>
      </c>
      <c r="I1869" s="3">
        <v>42972.726388888892</v>
      </c>
      <c r="J1869" s="45"/>
      <c r="K1869" s="19">
        <f t="shared" si="74"/>
        <v>1.0291666666671517</v>
      </c>
      <c r="L1869" s="38">
        <f t="shared" si="75"/>
        <v>1.0291666666671517</v>
      </c>
      <c r="M1869" s="184">
        <f>NETWORKDAYS.INTL(DATE(YEAR(H1869),MONTH(I1869),DAY(H1869)),DATE(YEAR(I1869),MONTH(I1869),DAY(I1869)),1,LISTAFERIADOS!$B$2:$B$194)</f>
        <v>2</v>
      </c>
      <c r="N1869" s="170" t="str">
        <f>CONCATENATE(HOUR(Tabela132[[#This Row],[DATA INICIO]]),":",MINUTE(Tabela132[[#This Row],[DATA INICIO]]))</f>
        <v>16:44</v>
      </c>
    </row>
    <row r="1870" spans="1:14" ht="25.5" customHeight="1" x14ac:dyDescent="0.25">
      <c r="A1870" s="48" t="s">
        <v>278</v>
      </c>
      <c r="B1870" s="45" t="s">
        <v>1499</v>
      </c>
      <c r="C1870" s="2" t="s">
        <v>270</v>
      </c>
      <c r="D1870" s="196" t="s">
        <v>1481</v>
      </c>
      <c r="E1870" s="195" t="str">
        <f>CONCATENATE(Tabela132[[#This Row],[TRAMITE_SETOR]],"_Atualiz")</f>
        <v xml:space="preserve"> DG  _Atualiz</v>
      </c>
      <c r="F1870" s="196" t="s">
        <v>1481</v>
      </c>
      <c r="H1870" s="3">
        <v>42972.726388888892</v>
      </c>
      <c r="I1870" s="3">
        <v>42975.666666666664</v>
      </c>
      <c r="J1870" s="45"/>
      <c r="K1870" s="19">
        <f t="shared" si="74"/>
        <v>2.9402777777722804</v>
      </c>
      <c r="L1870" s="38">
        <f t="shared" si="75"/>
        <v>2.9402777777722804</v>
      </c>
      <c r="M1870" s="184">
        <f>NETWORKDAYS.INTL(DATE(YEAR(H1870),MONTH(I1870),DAY(H1870)),DATE(YEAR(I1870),MONTH(I1870),DAY(I1870)),1,LISTAFERIADOS!$B$2:$B$194)</f>
        <v>2</v>
      </c>
      <c r="N1870" s="170" t="str">
        <f>CONCATENATE(HOUR(Tabela132[[#This Row],[DATA INICIO]]),":",MINUTE(Tabela132[[#This Row],[DATA INICIO]]))</f>
        <v>17:26</v>
      </c>
    </row>
    <row r="1871" spans="1:14" ht="25.5" customHeight="1" x14ac:dyDescent="0.25">
      <c r="A1871" s="48" t="s">
        <v>278</v>
      </c>
      <c r="B1871" s="45" t="s">
        <v>1499</v>
      </c>
      <c r="C1871" s="2" t="s">
        <v>270</v>
      </c>
      <c r="D1871" s="196" t="s">
        <v>1489</v>
      </c>
      <c r="E1871" s="195" t="str">
        <f>CONCATENATE(Tabela132[[#This Row],[TRAMITE_SETOR]],"_Atualiz")</f>
        <v xml:space="preserve"> SLIC  _Atualiz</v>
      </c>
      <c r="F1871" s="196" t="s">
        <v>1489</v>
      </c>
      <c r="H1871" s="3">
        <v>42975.666666666664</v>
      </c>
      <c r="I1871" s="3">
        <v>42977.694444444445</v>
      </c>
      <c r="J1871" s="45"/>
      <c r="K1871" s="19">
        <f t="shared" si="74"/>
        <v>2.0277777777810115</v>
      </c>
      <c r="L1871" s="38">
        <f t="shared" si="75"/>
        <v>2.0277777777810115</v>
      </c>
      <c r="M1871" s="184">
        <f>NETWORKDAYS.INTL(DATE(YEAR(H1871),MONTH(I1871),DAY(H1871)),DATE(YEAR(I1871),MONTH(I1871),DAY(I1871)),1,LISTAFERIADOS!$B$2:$B$194)</f>
        <v>3</v>
      </c>
      <c r="N1871" s="170" t="str">
        <f>CONCATENATE(HOUR(Tabela132[[#This Row],[DATA INICIO]]),":",MINUTE(Tabela132[[#This Row],[DATA INICIO]]))</f>
        <v>16:0</v>
      </c>
    </row>
    <row r="1872" spans="1:14" ht="25.5" customHeight="1" x14ac:dyDescent="0.25">
      <c r="A1872" s="48" t="s">
        <v>278</v>
      </c>
      <c r="B1872" s="45" t="s">
        <v>1499</v>
      </c>
      <c r="C1872" s="2" t="s">
        <v>270</v>
      </c>
      <c r="D1872" s="196" t="s">
        <v>1491</v>
      </c>
      <c r="E1872" s="195" t="str">
        <f>CONCATENATE(Tabela132[[#This Row],[TRAMITE_SETOR]],"_Atualiz")</f>
        <v xml:space="preserve"> CPL  _Atualiz</v>
      </c>
      <c r="F1872" s="196" t="s">
        <v>1491</v>
      </c>
      <c r="H1872" s="3">
        <v>42977.694444444445</v>
      </c>
      <c r="I1872" s="3">
        <v>42977.717361111114</v>
      </c>
      <c r="J1872" s="45"/>
      <c r="K1872" s="19">
        <f t="shared" si="74"/>
        <v>2.2916666668606922E-2</v>
      </c>
      <c r="L1872" s="38">
        <f t="shared" si="75"/>
        <v>2.2916666668606922E-2</v>
      </c>
      <c r="M1872" s="184">
        <f>NETWORKDAYS.INTL(DATE(YEAR(H1872),MONTH(I1872),DAY(H1872)),DATE(YEAR(I1872),MONTH(I1872),DAY(I1872)),1,LISTAFERIADOS!$B$2:$B$194)</f>
        <v>1</v>
      </c>
      <c r="N1872" s="170" t="str">
        <f>CONCATENATE(HOUR(Tabela132[[#This Row],[DATA INICIO]]),":",MINUTE(Tabela132[[#This Row],[DATA INICIO]]))</f>
        <v>16:40</v>
      </c>
    </row>
    <row r="1873" spans="1:14" ht="25.5" customHeight="1" x14ac:dyDescent="0.25">
      <c r="A1873" s="48" t="s">
        <v>278</v>
      </c>
      <c r="B1873" s="45" t="s">
        <v>1499</v>
      </c>
      <c r="C1873" s="2" t="s">
        <v>270</v>
      </c>
      <c r="D1873" s="196" t="s">
        <v>1489</v>
      </c>
      <c r="E1873" s="195" t="str">
        <f>CONCATENATE(Tabela132[[#This Row],[TRAMITE_SETOR]],"_Atualiz")</f>
        <v xml:space="preserve"> SLIC  _Atualiz</v>
      </c>
      <c r="F1873" s="196" t="s">
        <v>1489</v>
      </c>
      <c r="H1873" s="3">
        <v>42977.717361111114</v>
      </c>
      <c r="I1873" s="3">
        <v>42978.7</v>
      </c>
      <c r="J1873" s="45"/>
      <c r="K1873" s="19">
        <f t="shared" si="74"/>
        <v>0.98263888888322981</v>
      </c>
      <c r="L1873" s="38">
        <f t="shared" si="75"/>
        <v>0.98263888888322981</v>
      </c>
      <c r="M1873" s="184">
        <f>NETWORKDAYS.INTL(DATE(YEAR(H1873),MONTH(I1873),DAY(H1873)),DATE(YEAR(I1873),MONTH(I1873),DAY(I1873)),1,LISTAFERIADOS!$B$2:$B$194)</f>
        <v>2</v>
      </c>
      <c r="N1873" s="170" t="str">
        <f>CONCATENATE(HOUR(Tabela132[[#This Row],[DATA INICIO]]),":",MINUTE(Tabela132[[#This Row],[DATA INICIO]]))</f>
        <v>17:13</v>
      </c>
    </row>
    <row r="1874" spans="1:14" ht="25.5" customHeight="1" x14ac:dyDescent="0.25">
      <c r="A1874" s="48" t="s">
        <v>278</v>
      </c>
      <c r="B1874" s="45" t="s">
        <v>1499</v>
      </c>
      <c r="C1874" s="2" t="s">
        <v>270</v>
      </c>
      <c r="D1874" s="196" t="s">
        <v>1491</v>
      </c>
      <c r="E1874" s="195" t="str">
        <f>CONCATENATE(Tabela132[[#This Row],[TRAMITE_SETOR]],"_Atualiz")</f>
        <v xml:space="preserve"> CPL  _Atualiz</v>
      </c>
      <c r="F1874" s="196" t="s">
        <v>1491</v>
      </c>
      <c r="H1874" s="3">
        <v>42978.7</v>
      </c>
      <c r="I1874" s="3">
        <v>43078.770138888889</v>
      </c>
      <c r="J1874" s="45"/>
      <c r="K1874" s="19">
        <f t="shared" si="74"/>
        <v>100.07013888889196</v>
      </c>
      <c r="L1874" s="38">
        <f t="shared" si="75"/>
        <v>100.07013888889196</v>
      </c>
      <c r="M1874" s="184">
        <f>NETWORKDAYS.INTL(DATE(YEAR(H1874),MONTH(I1874),DAY(H1874)),DATE(YEAR(I1874),MONTH(I1874),DAY(I1874)),1,LISTAFERIADOS!$B$2:$B$194)</f>
        <v>-15</v>
      </c>
      <c r="N1874" s="170" t="str">
        <f>CONCATENATE(HOUR(Tabela132[[#This Row],[DATA INICIO]]),":",MINUTE(Tabela132[[#This Row],[DATA INICIO]]))</f>
        <v>16:48</v>
      </c>
    </row>
    <row r="1875" spans="1:14" ht="25.5" customHeight="1" x14ac:dyDescent="0.25">
      <c r="A1875" s="48" t="s">
        <v>278</v>
      </c>
      <c r="B1875" s="45" t="s">
        <v>1499</v>
      </c>
      <c r="C1875" s="2" t="s">
        <v>270</v>
      </c>
      <c r="D1875" s="196" t="s">
        <v>1492</v>
      </c>
      <c r="E1875" s="195" t="str">
        <f>CONCATENATE(Tabela132[[#This Row],[TRAMITE_SETOR]],"_Atualiz")</f>
        <v xml:space="preserve"> ASSDG  _Atualiz</v>
      </c>
      <c r="F1875" s="196" t="s">
        <v>1492</v>
      </c>
      <c r="H1875" s="3">
        <v>42990.770138888889</v>
      </c>
      <c r="I1875" s="3">
        <v>42991.640277777777</v>
      </c>
      <c r="J1875" s="45"/>
      <c r="K1875" s="19">
        <f t="shared" si="74"/>
        <v>0.87013888888759539</v>
      </c>
      <c r="L1875" s="38">
        <f t="shared" si="75"/>
        <v>0.87013888888759539</v>
      </c>
      <c r="M1875" s="184">
        <f>NETWORKDAYS.INTL(DATE(YEAR(H1875),MONTH(I1875),DAY(H1875)),DATE(YEAR(I1875),MONTH(I1875),DAY(I1875)),1,LISTAFERIADOS!$B$2:$B$194)</f>
        <v>2</v>
      </c>
      <c r="N1875" s="170" t="str">
        <f>CONCATENATE(HOUR(Tabela132[[#This Row],[DATA INICIO]]),":",MINUTE(Tabela132[[#This Row],[DATA INICIO]]))</f>
        <v>18:29</v>
      </c>
    </row>
    <row r="1876" spans="1:14" ht="25.5" customHeight="1" x14ac:dyDescent="0.25">
      <c r="A1876" s="48" t="s">
        <v>278</v>
      </c>
      <c r="B1876" s="45" t="s">
        <v>1499</v>
      </c>
      <c r="C1876" s="2" t="s">
        <v>270</v>
      </c>
      <c r="D1876" s="196" t="s">
        <v>1481</v>
      </c>
      <c r="E1876" s="195" t="str">
        <f>CONCATENATE(Tabela132[[#This Row],[TRAMITE_SETOR]],"_Atualiz")</f>
        <v xml:space="preserve"> DG  _Atualiz</v>
      </c>
      <c r="F1876" s="196" t="s">
        <v>1481</v>
      </c>
      <c r="H1876" s="3">
        <v>42991.640277777777</v>
      </c>
      <c r="I1876" s="3">
        <v>42991.806944444441</v>
      </c>
      <c r="J1876" s="45"/>
      <c r="K1876" s="19">
        <f t="shared" si="74"/>
        <v>0.16666666666424135</v>
      </c>
      <c r="L1876" s="38">
        <f t="shared" si="75"/>
        <v>0.16666666666424135</v>
      </c>
      <c r="M1876" s="184">
        <f>NETWORKDAYS.INTL(DATE(YEAR(H1876),MONTH(I1876),DAY(H1876)),DATE(YEAR(I1876),MONTH(I1876),DAY(I1876)),1,LISTAFERIADOS!$B$2:$B$194)</f>
        <v>1</v>
      </c>
      <c r="N1876" s="170" t="str">
        <f>CONCATENATE(HOUR(Tabela132[[#This Row],[DATA INICIO]]),":",MINUTE(Tabela132[[#This Row],[DATA INICIO]]))</f>
        <v>15:22</v>
      </c>
    </row>
    <row r="1877" spans="1:14" ht="25.5" customHeight="1" x14ac:dyDescent="0.25">
      <c r="A1877" s="48" t="s">
        <v>278</v>
      </c>
      <c r="B1877" s="45" t="s">
        <v>1499</v>
      </c>
      <c r="C1877" s="2" t="s">
        <v>270</v>
      </c>
      <c r="D1877" s="196" t="s">
        <v>1491</v>
      </c>
      <c r="E1877" s="195" t="str">
        <f>CONCATENATE(Tabela132[[#This Row],[TRAMITE_SETOR]],"_Atualiz")</f>
        <v xml:space="preserve"> CPL  _Atualiz</v>
      </c>
      <c r="F1877" s="196" t="s">
        <v>1491</v>
      </c>
      <c r="H1877" s="3">
        <v>42991.806944444441</v>
      </c>
      <c r="I1877" s="3">
        <v>43007.725694444445</v>
      </c>
      <c r="J1877" s="45"/>
      <c r="K1877" s="19">
        <f t="shared" si="74"/>
        <v>15.918750000004366</v>
      </c>
      <c r="L1877" s="38">
        <f t="shared" si="75"/>
        <v>15.918750000004366</v>
      </c>
      <c r="M1877" s="184">
        <f>NETWORKDAYS.INTL(DATE(YEAR(H1877),MONTH(I1877),DAY(H1877)),DATE(YEAR(I1877),MONTH(I1877),DAY(I1877)),1,LISTAFERIADOS!$B$2:$B$194)</f>
        <v>13</v>
      </c>
      <c r="N1877" s="170" t="str">
        <f>CONCATENATE(HOUR(Tabela132[[#This Row],[DATA INICIO]]),":",MINUTE(Tabela132[[#This Row],[DATA INICIO]]))</f>
        <v>19:22</v>
      </c>
    </row>
    <row r="1878" spans="1:14" ht="25.5" customHeight="1" x14ac:dyDescent="0.25">
      <c r="A1878" s="48" t="s">
        <v>278</v>
      </c>
      <c r="B1878" s="45" t="s">
        <v>1499</v>
      </c>
      <c r="C1878" s="2" t="s">
        <v>270</v>
      </c>
      <c r="D1878" s="196" t="s">
        <v>1492</v>
      </c>
      <c r="E1878" s="195" t="str">
        <f>CONCATENATE(Tabela132[[#This Row],[TRAMITE_SETOR]],"_Atualiz")</f>
        <v xml:space="preserve"> ASSDG  _Atualiz</v>
      </c>
      <c r="F1878" s="196" t="s">
        <v>1492</v>
      </c>
      <c r="H1878" s="3">
        <v>43007.725694444445</v>
      </c>
      <c r="I1878" s="3">
        <v>43011.740972222222</v>
      </c>
      <c r="J1878" s="45"/>
      <c r="K1878" s="19">
        <f t="shared" si="74"/>
        <v>4.015277777776646</v>
      </c>
      <c r="L1878" s="38">
        <f t="shared" si="75"/>
        <v>4.015277777776646</v>
      </c>
      <c r="M1878" s="184">
        <f>NETWORKDAYS.INTL(DATE(YEAR(H1878),MONTH(I1878),DAY(H1878)),DATE(YEAR(I1878),MONTH(I1878),DAY(I1878)),1,LISTAFERIADOS!$B$2:$B$194)</f>
        <v>-18</v>
      </c>
      <c r="N1878" s="170" t="str">
        <f>CONCATENATE(HOUR(Tabela132[[#This Row],[DATA INICIO]]),":",MINUTE(Tabela132[[#This Row],[DATA INICIO]]))</f>
        <v>17:25</v>
      </c>
    </row>
    <row r="1879" spans="1:14" ht="25.5" customHeight="1" x14ac:dyDescent="0.25">
      <c r="A1879" s="48" t="s">
        <v>278</v>
      </c>
      <c r="B1879" s="45" t="s">
        <v>1499</v>
      </c>
      <c r="C1879" s="2" t="s">
        <v>270</v>
      </c>
      <c r="D1879" s="196" t="s">
        <v>1481</v>
      </c>
      <c r="E1879" s="195" t="str">
        <f>CONCATENATE(Tabela132[[#This Row],[TRAMITE_SETOR]],"_Atualiz")</f>
        <v xml:space="preserve"> DG  _Atualiz</v>
      </c>
      <c r="F1879" s="196" t="s">
        <v>1481</v>
      </c>
      <c r="H1879" s="3">
        <v>42804.740972222222</v>
      </c>
      <c r="I1879" s="3">
        <v>42835.697222222225</v>
      </c>
      <c r="J1879" s="45"/>
      <c r="K1879" s="19">
        <f t="shared" si="74"/>
        <v>30.95625000000291</v>
      </c>
      <c r="L1879" s="38">
        <f t="shared" si="75"/>
        <v>30.95625000000291</v>
      </c>
      <c r="M1879" s="184">
        <f>NETWORKDAYS.INTL(DATE(YEAR(H1879),MONTH(I1879),DAY(H1879)),DATE(YEAR(I1879),MONTH(I1879),DAY(I1879)),1,LISTAFERIADOS!$B$2:$B$194)</f>
        <v>1</v>
      </c>
      <c r="N1879" s="170" t="str">
        <f>CONCATENATE(HOUR(Tabela132[[#This Row],[DATA INICIO]]),":",MINUTE(Tabela132[[#This Row],[DATA INICIO]]))</f>
        <v>17:47</v>
      </c>
    </row>
    <row r="1880" spans="1:14" ht="25.5" customHeight="1" x14ac:dyDescent="0.25">
      <c r="A1880" s="48" t="s">
        <v>278</v>
      </c>
      <c r="B1880" s="45" t="s">
        <v>1499</v>
      </c>
      <c r="C1880" s="2" t="s">
        <v>270</v>
      </c>
      <c r="D1880" s="196" t="s">
        <v>1493</v>
      </c>
      <c r="E1880" s="195" t="str">
        <f>CONCATENATE(Tabela132[[#This Row],[TRAMITE_SETOR]],"_Atualiz")</f>
        <v xml:space="preserve"> COC  _Atualiz</v>
      </c>
      <c r="F1880" s="196" t="s">
        <v>1493</v>
      </c>
      <c r="H1880" s="3">
        <v>42835.697222222225</v>
      </c>
      <c r="I1880" s="3">
        <v>42835.761111111111</v>
      </c>
      <c r="J1880" s="45"/>
      <c r="K1880" s="19">
        <f t="shared" si="74"/>
        <v>6.3888888886140194E-2</v>
      </c>
      <c r="L1880" s="38">
        <f t="shared" si="75"/>
        <v>6.3888888886140194E-2</v>
      </c>
      <c r="M1880" s="184">
        <f>NETWORKDAYS.INTL(DATE(YEAR(H1880),MONTH(I1880),DAY(H1880)),DATE(YEAR(I1880),MONTH(I1880),DAY(I1880)),1,LISTAFERIADOS!$B$2:$B$194)</f>
        <v>1</v>
      </c>
      <c r="N1880" s="170" t="str">
        <f>CONCATENATE(HOUR(Tabela132[[#This Row],[DATA INICIO]]),":",MINUTE(Tabela132[[#This Row],[DATA INICIO]]))</f>
        <v>16:44</v>
      </c>
    </row>
    <row r="1881" spans="1:14" ht="25.5" customHeight="1" x14ac:dyDescent="0.25">
      <c r="A1881" s="48" t="s">
        <v>278</v>
      </c>
      <c r="B1881" s="45" t="s">
        <v>1499</v>
      </c>
      <c r="C1881" s="2" t="s">
        <v>270</v>
      </c>
      <c r="D1881" s="196" t="s">
        <v>1497</v>
      </c>
      <c r="E1881" s="195" t="str">
        <f>CONCATENATE(Tabela132[[#This Row],[TRAMITE_SETOR]],"_Atualiz")</f>
        <v xml:space="preserve"> GABCOC  _Atualiz</v>
      </c>
      <c r="F1881" s="196" t="s">
        <v>1497</v>
      </c>
      <c r="H1881" s="3">
        <v>42835.761111111111</v>
      </c>
      <c r="I1881" s="3">
        <v>42865.615972222222</v>
      </c>
      <c r="J1881" s="45"/>
      <c r="K1881" s="19">
        <f t="shared" si="74"/>
        <v>29.854861111110949</v>
      </c>
      <c r="L1881" s="38">
        <f t="shared" si="75"/>
        <v>29.854861111110949</v>
      </c>
      <c r="M1881" s="184">
        <f>NETWORKDAYS.INTL(DATE(YEAR(H1881),MONTH(I1881),DAY(H1881)),DATE(YEAR(I1881),MONTH(I1881),DAY(I1881)),1,LISTAFERIADOS!$B$2:$B$194)</f>
        <v>1</v>
      </c>
      <c r="N1881" s="170" t="str">
        <f>CONCATENATE(HOUR(Tabela132[[#This Row],[DATA INICIO]]),":",MINUTE(Tabela132[[#This Row],[DATA INICIO]]))</f>
        <v>18:16</v>
      </c>
    </row>
    <row r="1882" spans="1:14" ht="25.5" customHeight="1" x14ac:dyDescent="0.25">
      <c r="A1882" s="48" t="s">
        <v>278</v>
      </c>
      <c r="B1882" s="45" t="s">
        <v>1499</v>
      </c>
      <c r="C1882" s="2" t="s">
        <v>270</v>
      </c>
      <c r="D1882" s="196" t="s">
        <v>1485</v>
      </c>
      <c r="E1882" s="195" t="str">
        <f>CONCATENATE(Tabela132[[#This Row],[TRAMITE_SETOR]],"_Atualiz")</f>
        <v xml:space="preserve"> SECOFC  _Atualiz</v>
      </c>
      <c r="F1882" s="196" t="s">
        <v>1485</v>
      </c>
      <c r="H1882" s="3">
        <v>42865.615972222222</v>
      </c>
      <c r="I1882" s="3">
        <v>42865.637499999997</v>
      </c>
      <c r="J1882" s="45"/>
      <c r="K1882" s="19">
        <f t="shared" si="74"/>
        <v>2.1527777775190771E-2</v>
      </c>
      <c r="L1882" s="38">
        <f t="shared" si="75"/>
        <v>2.1527777775190771E-2</v>
      </c>
      <c r="M1882" s="184">
        <f>NETWORKDAYS.INTL(DATE(YEAR(H1882),MONTH(I1882),DAY(H1882)),DATE(YEAR(I1882),MONTH(I1882),DAY(I1882)),1,LISTAFERIADOS!$B$2:$B$194)</f>
        <v>1</v>
      </c>
      <c r="N1882" s="170" t="str">
        <f>CONCATENATE(HOUR(Tabela132[[#This Row],[DATA INICIO]]),":",MINUTE(Tabela132[[#This Row],[DATA INICIO]]))</f>
        <v>14:47</v>
      </c>
    </row>
    <row r="1883" spans="1:14" ht="25.5" customHeight="1" x14ac:dyDescent="0.25">
      <c r="A1883" s="48" t="s">
        <v>278</v>
      </c>
      <c r="B1883" s="45" t="s">
        <v>1499</v>
      </c>
      <c r="C1883" s="2" t="s">
        <v>270</v>
      </c>
      <c r="D1883" s="196" t="s">
        <v>1497</v>
      </c>
      <c r="E1883" s="195" t="str">
        <f>CONCATENATE(Tabela132[[#This Row],[TRAMITE_SETOR]],"_Atualiz")</f>
        <v xml:space="preserve"> GABCOC  _Atualiz</v>
      </c>
      <c r="F1883" s="196" t="s">
        <v>1497</v>
      </c>
      <c r="H1883" s="3">
        <v>42865.637499999997</v>
      </c>
      <c r="I1883" s="3">
        <v>42865.646527777775</v>
      </c>
      <c r="J1883" s="45"/>
      <c r="K1883" s="19">
        <f t="shared" si="74"/>
        <v>9.0277777781011537E-3</v>
      </c>
      <c r="L1883" s="38">
        <f t="shared" si="75"/>
        <v>9.0277777781011537E-3</v>
      </c>
      <c r="M1883" s="184">
        <f>NETWORKDAYS.INTL(DATE(YEAR(H1883),MONTH(I1883),DAY(H1883)),DATE(YEAR(I1883),MONTH(I1883),DAY(I1883)),1,LISTAFERIADOS!$B$2:$B$194)</f>
        <v>1</v>
      </c>
      <c r="N1883" s="170" t="str">
        <f>CONCATENATE(HOUR(Tabela132[[#This Row],[DATA INICIO]]),":",MINUTE(Tabela132[[#This Row],[DATA INICIO]]))</f>
        <v>15:18</v>
      </c>
    </row>
    <row r="1884" spans="1:14" ht="25.5" customHeight="1" x14ac:dyDescent="0.25">
      <c r="A1884" s="48" t="s">
        <v>278</v>
      </c>
      <c r="B1884" s="45" t="s">
        <v>1499</v>
      </c>
      <c r="C1884" s="2" t="s">
        <v>270</v>
      </c>
      <c r="D1884" s="196" t="s">
        <v>1481</v>
      </c>
      <c r="E1884" s="195" t="str">
        <f>CONCATENATE(Tabela132[[#This Row],[TRAMITE_SETOR]],"_Atualiz")</f>
        <v xml:space="preserve"> DG  _Atualiz</v>
      </c>
      <c r="F1884" s="196" t="s">
        <v>1481</v>
      </c>
      <c r="H1884" s="3">
        <v>42865.646527777775</v>
      </c>
      <c r="I1884" s="3">
        <v>42865.763888888891</v>
      </c>
      <c r="J1884" s="45"/>
      <c r="K1884" s="19">
        <f t="shared" si="74"/>
        <v>0.117361111115315</v>
      </c>
      <c r="L1884" s="38">
        <f t="shared" si="75"/>
        <v>0.117361111115315</v>
      </c>
      <c r="M1884" s="184">
        <f>NETWORKDAYS.INTL(DATE(YEAR(H1884),MONTH(I1884),DAY(H1884)),DATE(YEAR(I1884),MONTH(I1884),DAY(I1884)),1,LISTAFERIADOS!$B$2:$B$194)</f>
        <v>1</v>
      </c>
      <c r="N1884" s="170" t="str">
        <f>CONCATENATE(HOUR(Tabela132[[#This Row],[DATA INICIO]]),":",MINUTE(Tabela132[[#This Row],[DATA INICIO]]))</f>
        <v>15:31</v>
      </c>
    </row>
    <row r="1885" spans="1:14" ht="25.5" customHeight="1" x14ac:dyDescent="0.25">
      <c r="A1885" s="48" t="s">
        <v>278</v>
      </c>
      <c r="B1885" s="45" t="s">
        <v>1499</v>
      </c>
      <c r="C1885" s="2" t="s">
        <v>270</v>
      </c>
      <c r="D1885" s="196" t="s">
        <v>1497</v>
      </c>
      <c r="E1885" s="195" t="str">
        <f>CONCATENATE(Tabela132[[#This Row],[TRAMITE_SETOR]],"_Atualiz")</f>
        <v xml:space="preserve"> GABCOC  _Atualiz</v>
      </c>
      <c r="F1885" s="196" t="s">
        <v>1497</v>
      </c>
      <c r="H1885" s="3">
        <v>42865.763888888891</v>
      </c>
      <c r="I1885" s="3">
        <v>42896.503472222219</v>
      </c>
      <c r="J1885" s="45"/>
      <c r="K1885" s="19">
        <f t="shared" si="74"/>
        <v>30.739583333328483</v>
      </c>
      <c r="L1885" s="38">
        <f t="shared" si="75"/>
        <v>30.739583333328483</v>
      </c>
      <c r="M1885" s="184">
        <f>NETWORKDAYS.INTL(DATE(YEAR(H1885),MONTH(I1885),DAY(H1885)),DATE(YEAR(I1885),MONTH(I1885),DAY(I1885)),1,LISTAFERIADOS!$B$2:$B$194)</f>
        <v>0</v>
      </c>
      <c r="N1885" s="170" t="str">
        <f>CONCATENATE(HOUR(Tabela132[[#This Row],[DATA INICIO]]),":",MINUTE(Tabela132[[#This Row],[DATA INICIO]]))</f>
        <v>18:20</v>
      </c>
    </row>
    <row r="1886" spans="1:14" ht="25.5" customHeight="1" x14ac:dyDescent="0.25">
      <c r="A1886" s="48" t="s">
        <v>278</v>
      </c>
      <c r="B1886" s="45" t="s">
        <v>1499</v>
      </c>
      <c r="C1886" s="2" t="s">
        <v>270</v>
      </c>
      <c r="D1886" s="196" t="s">
        <v>1503</v>
      </c>
      <c r="E1886" s="195" t="str">
        <f>CONCATENATE(Tabela132[[#This Row],[TRAMITE_SETOR]],"_Atualiz")</f>
        <v xml:space="preserve"> SGEC  _Atualiz</v>
      </c>
      <c r="F1886" s="196" t="s">
        <v>1503</v>
      </c>
      <c r="H1886" s="3">
        <v>42896.503472222219</v>
      </c>
      <c r="I1886" s="3">
        <v>42896.634027777778</v>
      </c>
      <c r="J1886" s="45"/>
      <c r="K1886" s="19">
        <f t="shared" si="74"/>
        <v>0.13055555555911269</v>
      </c>
      <c r="L1886" s="38">
        <f t="shared" ref="L1886:L1889" si="76">K1886</f>
        <v>0.13055555555911269</v>
      </c>
      <c r="M1886" s="184">
        <f>NETWORKDAYS.INTL(DATE(YEAR(H1886),MONTH(I1886),DAY(H1886)),DATE(YEAR(I1886),MONTH(I1886),DAY(I1886)),1,LISTAFERIADOS!$B$2:$B$194)</f>
        <v>0</v>
      </c>
      <c r="N1886" s="170" t="str">
        <f>CONCATENATE(HOUR(Tabela132[[#This Row],[DATA INICIO]]),":",MINUTE(Tabela132[[#This Row],[DATA INICIO]]))</f>
        <v>12:5</v>
      </c>
    </row>
    <row r="1887" spans="1:14" ht="25.5" customHeight="1" x14ac:dyDescent="0.25">
      <c r="A1887" s="48" t="s">
        <v>278</v>
      </c>
      <c r="B1887" s="45" t="s">
        <v>1499</v>
      </c>
      <c r="C1887" s="2" t="s">
        <v>270</v>
      </c>
      <c r="D1887" s="196" t="s">
        <v>1504</v>
      </c>
      <c r="E1887" s="195" t="str">
        <f>CONCATENATE(Tabela132[[#This Row],[TRAMITE_SETOR]],"_Atualiz")</f>
        <v xml:space="preserve"> SEO  _Atualiz</v>
      </c>
      <c r="F1887" s="196" t="s">
        <v>1504</v>
      </c>
      <c r="H1887" s="3">
        <v>42896.634027777778</v>
      </c>
      <c r="I1887" s="3">
        <v>42896.755555555559</v>
      </c>
      <c r="J1887" s="45"/>
      <c r="K1887" s="19">
        <f t="shared" si="74"/>
        <v>0.12152777778101154</v>
      </c>
      <c r="L1887" s="38">
        <f t="shared" si="76"/>
        <v>0.12152777778101154</v>
      </c>
      <c r="M1887" s="184">
        <f>NETWORKDAYS.INTL(DATE(YEAR(H1887),MONTH(I1887),DAY(H1887)),DATE(YEAR(I1887),MONTH(I1887),DAY(I1887)),1,LISTAFERIADOS!$B$2:$B$194)</f>
        <v>0</v>
      </c>
      <c r="N1887" s="170" t="str">
        <f>CONCATENATE(HOUR(Tabela132[[#This Row],[DATA INICIO]]),":",MINUTE(Tabela132[[#This Row],[DATA INICIO]]))</f>
        <v>15:13</v>
      </c>
    </row>
    <row r="1888" spans="1:14" ht="25.5" customHeight="1" x14ac:dyDescent="0.25">
      <c r="A1888" s="48" t="s">
        <v>278</v>
      </c>
      <c r="B1888" s="45" t="s">
        <v>1499</v>
      </c>
      <c r="C1888" s="2" t="s">
        <v>270</v>
      </c>
      <c r="D1888" s="196" t="s">
        <v>1490</v>
      </c>
      <c r="E1888" s="195" t="str">
        <f>CONCATENATE(Tabela132[[#This Row],[TRAMITE_SETOR]],"_Atualiz")</f>
        <v xml:space="preserve"> SCON  _Atualiz</v>
      </c>
      <c r="F1888" s="196" t="s">
        <v>1490</v>
      </c>
      <c r="H1888" s="3">
        <v>42896.755555555559</v>
      </c>
      <c r="I1888" s="3">
        <v>43039.803472222222</v>
      </c>
      <c r="J1888" s="45"/>
      <c r="K1888" s="19">
        <f t="shared" si="74"/>
        <v>143.04791666666279</v>
      </c>
      <c r="L1888" s="38">
        <f t="shared" si="76"/>
        <v>143.04791666666279</v>
      </c>
      <c r="M1888" s="184">
        <f>NETWORKDAYS.INTL(DATE(YEAR(H1888),MONTH(I1888),DAY(H1888)),DATE(YEAR(I1888),MONTH(I1888),DAY(I1888)),1,LISTAFERIADOS!$B$2:$B$194)</f>
        <v>15</v>
      </c>
      <c r="N1888" s="170" t="str">
        <f>CONCATENATE(HOUR(Tabela132[[#This Row],[DATA INICIO]]),":",MINUTE(Tabela132[[#This Row],[DATA INICIO]]))</f>
        <v>18:8</v>
      </c>
    </row>
    <row r="1889" spans="1:14" ht="25.5" customHeight="1" x14ac:dyDescent="0.25">
      <c r="A1889" s="48" t="s">
        <v>278</v>
      </c>
      <c r="B1889" s="45" t="s">
        <v>1499</v>
      </c>
      <c r="C1889" s="2" t="s">
        <v>270</v>
      </c>
      <c r="D1889" s="196" t="s">
        <v>1487</v>
      </c>
      <c r="E1889" s="195" t="str">
        <f>CONCATENATE(Tabela132[[#This Row],[TRAMITE_SETOR]],"_Atualiz")</f>
        <v xml:space="preserve"> CLC  _Atualiz</v>
      </c>
      <c r="F1889" s="196" t="s">
        <v>1487</v>
      </c>
      <c r="H1889" s="3">
        <v>43039.803472222222</v>
      </c>
      <c r="I1889" s="3">
        <v>43046.850694444445</v>
      </c>
      <c r="J1889" s="45"/>
      <c r="K1889" s="19">
        <f t="shared" si="74"/>
        <v>7.047222222223354</v>
      </c>
      <c r="L1889" s="38">
        <f t="shared" si="76"/>
        <v>7.047222222223354</v>
      </c>
      <c r="M1889" s="184">
        <f>NETWORKDAYS.INTL(DATE(YEAR(H1889),MONTH(I1889),DAY(H1889)),DATE(YEAR(I1889),MONTH(I1889),DAY(I1889)),1,LISTAFERIADOS!$B$2:$B$194)</f>
        <v>-19</v>
      </c>
      <c r="N1889" s="170" t="str">
        <f>CONCATENATE(HOUR(Tabela132[[#This Row],[DATA INICIO]]),":",MINUTE(Tabela132[[#This Row],[DATA INICIO]]))</f>
        <v>19:17</v>
      </c>
    </row>
    <row r="1890" spans="1:14" ht="25.5" customHeight="1" x14ac:dyDescent="0.25">
      <c r="A1890" s="48" t="s">
        <v>278</v>
      </c>
      <c r="B1890" s="45" t="s">
        <v>1505</v>
      </c>
      <c r="C1890" s="2" t="s">
        <v>270</v>
      </c>
      <c r="D1890" s="196" t="s">
        <v>1559</v>
      </c>
      <c r="E1890" s="195" t="str">
        <f>CONCATENATE(Tabela132[[#This Row],[TRAMITE_SETOR]],"_Atualiz")</f>
        <v>SAPRE _Atualiz</v>
      </c>
      <c r="F1890" s="196" t="s">
        <v>1559</v>
      </c>
      <c r="H1890" s="3" t="s">
        <v>7</v>
      </c>
      <c r="I1890" s="3">
        <v>42816.670138888891</v>
      </c>
      <c r="J1890" s="45"/>
      <c r="K1890" s="19">
        <f t="shared" ref="K1890:K1926" si="77">IF(OR(H1890="-",I1890="-"),0,I1890-H1890)</f>
        <v>0</v>
      </c>
      <c r="L1890" s="38">
        <f t="shared" ref="L1890:L1926" si="78">K1890</f>
        <v>0</v>
      </c>
      <c r="M1890" s="184" t="e">
        <f>NETWORKDAYS.INTL(DATE(YEAR(H1890),MONTH(I1890),DAY(H1890)),DATE(YEAR(I1890),MONTH(I1890),DAY(I1890)),1,LISTAFERIADOS!$B$2:$B$194)</f>
        <v>#VALUE!</v>
      </c>
      <c r="N1890" s="170" t="e">
        <f>CONCATENATE(HOUR(Tabela132[[#This Row],[DATA INICIO]]),":",MINUTE(Tabela132[[#This Row],[DATA INICIO]]))</f>
        <v>#VALUE!</v>
      </c>
    </row>
    <row r="1891" spans="1:14" ht="25.5" customHeight="1" x14ac:dyDescent="0.25">
      <c r="A1891" s="48" t="s">
        <v>278</v>
      </c>
      <c r="B1891" s="45" t="s">
        <v>1505</v>
      </c>
      <c r="C1891" s="2" t="s">
        <v>270</v>
      </c>
      <c r="D1891" s="196" t="s">
        <v>1476</v>
      </c>
      <c r="E1891" s="195" t="str">
        <f>CONCATENATE(Tabela132[[#This Row],[TRAMITE_SETOR]],"_Atualiz")</f>
        <v>SECGS  _Atualiz</v>
      </c>
      <c r="F1891" s="196" t="s">
        <v>1476</v>
      </c>
      <c r="H1891" s="3">
        <v>42816.670138888891</v>
      </c>
      <c r="I1891" s="3">
        <v>42816.751388888886</v>
      </c>
      <c r="J1891" s="45"/>
      <c r="K1891" s="19">
        <f t="shared" si="77"/>
        <v>8.1249999995634425E-2</v>
      </c>
      <c r="L1891" s="38">
        <f t="shared" si="78"/>
        <v>8.1249999995634425E-2</v>
      </c>
      <c r="M1891" s="184">
        <f>NETWORKDAYS.INTL(DATE(YEAR(H1891),MONTH(I1891),DAY(H1891)),DATE(YEAR(I1891),MONTH(I1891),DAY(I1891)),1,LISTAFERIADOS!$B$2:$B$194)</f>
        <v>1</v>
      </c>
      <c r="N1891" s="170" t="str">
        <f>CONCATENATE(HOUR(Tabela132[[#This Row],[DATA INICIO]]),":",MINUTE(Tabela132[[#This Row],[DATA INICIO]]))</f>
        <v>16:5</v>
      </c>
    </row>
    <row r="1892" spans="1:14" ht="25.5" customHeight="1" x14ac:dyDescent="0.25">
      <c r="A1892" s="48" t="s">
        <v>278</v>
      </c>
      <c r="B1892" s="45" t="s">
        <v>1505</v>
      </c>
      <c r="C1892" s="2" t="s">
        <v>270</v>
      </c>
      <c r="D1892" s="196" t="s">
        <v>1543</v>
      </c>
      <c r="E1892" s="195" t="str">
        <f>CONCATENATE(Tabela132[[#This Row],[TRAMITE_SETOR]],"_Atualiz")</f>
        <v>CIP _Atualiz</v>
      </c>
      <c r="F1892" s="196" t="s">
        <v>1543</v>
      </c>
      <c r="H1892" s="3">
        <v>42816.670138888891</v>
      </c>
      <c r="I1892" s="3">
        <v>42828.822222222225</v>
      </c>
      <c r="J1892" s="45"/>
      <c r="K1892" s="19">
        <f t="shared" si="77"/>
        <v>12.152083333334303</v>
      </c>
      <c r="L1892" s="38">
        <f t="shared" si="78"/>
        <v>12.152083333334303</v>
      </c>
      <c r="M1892" s="184">
        <f>NETWORKDAYS.INTL(DATE(YEAR(H1892),MONTH(I1892),DAY(H1892)),DATE(YEAR(I1892),MONTH(I1892),DAY(I1892)),1,LISTAFERIADOS!$B$2:$B$194)</f>
        <v>-11</v>
      </c>
      <c r="N1892" s="170" t="str">
        <f>CONCATENATE(HOUR(Tabela132[[#This Row],[DATA INICIO]]),":",MINUTE(Tabela132[[#This Row],[DATA INICIO]]))</f>
        <v>16:5</v>
      </c>
    </row>
    <row r="1893" spans="1:14" ht="25.5" customHeight="1" x14ac:dyDescent="0.25">
      <c r="A1893" s="48" t="s">
        <v>278</v>
      </c>
      <c r="B1893" s="45" t="s">
        <v>1505</v>
      </c>
      <c r="C1893" s="2" t="s">
        <v>270</v>
      </c>
      <c r="D1893" s="196" t="s">
        <v>1559</v>
      </c>
      <c r="E1893" s="195" t="str">
        <f>CONCATENATE(Tabela132[[#This Row],[TRAMITE_SETOR]],"_Atualiz")</f>
        <v>SAPRE _Atualiz</v>
      </c>
      <c r="F1893" s="196" t="s">
        <v>1559</v>
      </c>
      <c r="H1893" s="3">
        <v>42798.822222222225</v>
      </c>
      <c r="I1893" s="3">
        <v>42843.7</v>
      </c>
      <c r="J1893" s="45"/>
      <c r="K1893" s="19">
        <f t="shared" si="77"/>
        <v>44.87777777777228</v>
      </c>
      <c r="L1893" s="38">
        <f t="shared" si="78"/>
        <v>44.87777777777228</v>
      </c>
      <c r="M1893" s="184">
        <f>NETWORKDAYS.INTL(DATE(YEAR(H1893),MONTH(I1893),DAY(H1893)),DATE(YEAR(I1893),MONTH(I1893),DAY(I1893)),1,LISTAFERIADOS!$B$2:$B$194)</f>
        <v>8</v>
      </c>
      <c r="N1893" s="170" t="str">
        <f>CONCATENATE(HOUR(Tabela132[[#This Row],[DATA INICIO]]),":",MINUTE(Tabela132[[#This Row],[DATA INICIO]]))</f>
        <v>19:44</v>
      </c>
    </row>
    <row r="1894" spans="1:14" ht="25.5" customHeight="1" x14ac:dyDescent="0.25">
      <c r="A1894" s="48" t="s">
        <v>278</v>
      </c>
      <c r="B1894" s="45" t="s">
        <v>1505</v>
      </c>
      <c r="C1894" s="2" t="s">
        <v>270</v>
      </c>
      <c r="D1894" s="196" t="s">
        <v>1476</v>
      </c>
      <c r="E1894" s="195" t="str">
        <f>CONCATENATE(Tabela132[[#This Row],[TRAMITE_SETOR]],"_Atualiz")</f>
        <v>SECGS  _Atualiz</v>
      </c>
      <c r="F1894" s="196" t="s">
        <v>1476</v>
      </c>
      <c r="H1894" s="3">
        <v>42843.7</v>
      </c>
      <c r="I1894" s="3">
        <v>42860.650694444441</v>
      </c>
      <c r="J1894" s="45"/>
      <c r="K1894" s="19">
        <f t="shared" si="77"/>
        <v>16.950694444443798</v>
      </c>
      <c r="L1894" s="38">
        <f t="shared" si="78"/>
        <v>16.950694444443798</v>
      </c>
      <c r="M1894" s="184">
        <f>NETWORKDAYS.INTL(DATE(YEAR(H1894),MONTH(I1894),DAY(H1894)),DATE(YEAR(I1894),MONTH(I1894),DAY(I1894)),1,LISTAFERIADOS!$B$2:$B$194)</f>
        <v>-10</v>
      </c>
      <c r="N1894" s="170" t="str">
        <f>CONCATENATE(HOUR(Tabela132[[#This Row],[DATA INICIO]]),":",MINUTE(Tabela132[[#This Row],[DATA INICIO]]))</f>
        <v>16:48</v>
      </c>
    </row>
    <row r="1895" spans="1:14" ht="25.5" customHeight="1" x14ac:dyDescent="0.25">
      <c r="A1895" s="48" t="s">
        <v>278</v>
      </c>
      <c r="B1895" s="45" t="s">
        <v>1505</v>
      </c>
      <c r="C1895" s="2" t="s">
        <v>270</v>
      </c>
      <c r="D1895" s="196" t="s">
        <v>1559</v>
      </c>
      <c r="E1895" s="195" t="str">
        <f>CONCATENATE(Tabela132[[#This Row],[TRAMITE_SETOR]],"_Atualiz")</f>
        <v>SAPRE _Atualiz</v>
      </c>
      <c r="F1895" s="196" t="s">
        <v>1559</v>
      </c>
      <c r="H1895" s="3">
        <v>42860.650694444441</v>
      </c>
      <c r="I1895" s="3">
        <v>42893.774305555555</v>
      </c>
      <c r="J1895" s="45"/>
      <c r="K1895" s="19">
        <f t="shared" si="77"/>
        <v>33.12361111111386</v>
      </c>
      <c r="L1895" s="38">
        <f t="shared" si="78"/>
        <v>33.12361111111386</v>
      </c>
      <c r="M1895" s="184">
        <f>NETWORKDAYS.INTL(DATE(YEAR(H1895),MONTH(I1895),DAY(H1895)),DATE(YEAR(I1895),MONTH(I1895),DAY(I1895)),1,LISTAFERIADOS!$B$2:$B$194)</f>
        <v>3</v>
      </c>
      <c r="N1895" s="170" t="str">
        <f>CONCATENATE(HOUR(Tabela132[[#This Row],[DATA INICIO]]),":",MINUTE(Tabela132[[#This Row],[DATA INICIO]]))</f>
        <v>15:37</v>
      </c>
    </row>
    <row r="1896" spans="1:14" ht="25.5" customHeight="1" x14ac:dyDescent="0.25">
      <c r="A1896" s="48" t="s">
        <v>278</v>
      </c>
      <c r="B1896" s="45" t="s">
        <v>1505</v>
      </c>
      <c r="C1896" s="2" t="s">
        <v>270</v>
      </c>
      <c r="D1896" s="196" t="s">
        <v>1476</v>
      </c>
      <c r="E1896" s="195" t="str">
        <f>CONCATENATE(Tabela132[[#This Row],[TRAMITE_SETOR]],"_Atualiz")</f>
        <v>SECGS  _Atualiz</v>
      </c>
      <c r="F1896" s="196" t="s">
        <v>1476</v>
      </c>
      <c r="H1896" s="3">
        <v>42893.774305555555</v>
      </c>
      <c r="I1896" s="3">
        <v>43016.583333333336</v>
      </c>
      <c r="J1896" s="45"/>
      <c r="K1896" s="19">
        <f t="shared" si="77"/>
        <v>122.80902777778101</v>
      </c>
      <c r="L1896" s="38">
        <f t="shared" si="78"/>
        <v>122.80902777778101</v>
      </c>
      <c r="M1896" s="184">
        <f>NETWORKDAYS.INTL(DATE(YEAR(H1896),MONTH(I1896),DAY(H1896)),DATE(YEAR(I1896),MONTH(I1896),DAY(I1896)),1,LISTAFERIADOS!$B$2:$B$194)</f>
        <v>0</v>
      </c>
      <c r="N1896" s="170" t="str">
        <f>CONCATENATE(HOUR(Tabela132[[#This Row],[DATA INICIO]]),":",MINUTE(Tabela132[[#This Row],[DATA INICIO]]))</f>
        <v>18:35</v>
      </c>
    </row>
    <row r="1897" spans="1:14" ht="25.5" customHeight="1" x14ac:dyDescent="0.25">
      <c r="A1897" s="48" t="s">
        <v>278</v>
      </c>
      <c r="B1897" s="45" t="s">
        <v>1505</v>
      </c>
      <c r="C1897" s="2" t="s">
        <v>270</v>
      </c>
      <c r="D1897" s="196" t="s">
        <v>1500</v>
      </c>
      <c r="E1897" s="195" t="str">
        <f>CONCATENATE(Tabela132[[#This Row],[TRAMITE_SETOR]],"_Atualiz")</f>
        <v>SECGA  _Atualiz</v>
      </c>
      <c r="F1897" s="196" t="s">
        <v>1500</v>
      </c>
      <c r="H1897" s="3">
        <v>43016.583333333336</v>
      </c>
      <c r="I1897" s="3">
        <v>43016.607638888891</v>
      </c>
      <c r="J1897" s="45"/>
      <c r="K1897" s="19">
        <f t="shared" si="77"/>
        <v>2.4305555554747116E-2</v>
      </c>
      <c r="L1897" s="38">
        <f t="shared" si="78"/>
        <v>2.4305555554747116E-2</v>
      </c>
      <c r="M1897" s="184">
        <f>NETWORKDAYS.INTL(DATE(YEAR(H1897),MONTH(I1897),DAY(H1897)),DATE(YEAR(I1897),MONTH(I1897),DAY(I1897)),1,LISTAFERIADOS!$B$2:$B$194)</f>
        <v>0</v>
      </c>
      <c r="N1897" s="170" t="str">
        <f>CONCATENATE(HOUR(Tabela132[[#This Row],[DATA INICIO]]),":",MINUTE(Tabela132[[#This Row],[DATA INICIO]]))</f>
        <v>14:0</v>
      </c>
    </row>
    <row r="1898" spans="1:14" ht="25.5" customHeight="1" x14ac:dyDescent="0.25">
      <c r="A1898" s="48" t="s">
        <v>278</v>
      </c>
      <c r="B1898" s="45" t="s">
        <v>1505</v>
      </c>
      <c r="C1898" s="2" t="s">
        <v>270</v>
      </c>
      <c r="D1898" s="196" t="s">
        <v>1501</v>
      </c>
      <c r="E1898" s="195" t="str">
        <f>CONCATENATE(Tabela132[[#This Row],[TRAMITE_SETOR]],"_Atualiz")</f>
        <v>CLC  _Atualiz</v>
      </c>
      <c r="F1898" s="196" t="s">
        <v>1501</v>
      </c>
      <c r="H1898" s="3">
        <v>43016.607638888891</v>
      </c>
      <c r="I1898" s="3">
        <v>43016.654861111114</v>
      </c>
      <c r="J1898" s="45"/>
      <c r="K1898" s="19">
        <f t="shared" si="77"/>
        <v>4.7222222223354038E-2</v>
      </c>
      <c r="L1898" s="38">
        <f t="shared" si="78"/>
        <v>4.7222222223354038E-2</v>
      </c>
      <c r="M1898" s="184">
        <f>NETWORKDAYS.INTL(DATE(YEAR(H1898),MONTH(I1898),DAY(H1898)),DATE(YEAR(I1898),MONTH(I1898),DAY(I1898)),1,LISTAFERIADOS!$B$2:$B$194)</f>
        <v>0</v>
      </c>
      <c r="N1898" s="170" t="str">
        <f>CONCATENATE(HOUR(Tabela132[[#This Row],[DATA INICIO]]),":",MINUTE(Tabela132[[#This Row],[DATA INICIO]]))</f>
        <v>14:35</v>
      </c>
    </row>
    <row r="1899" spans="1:14" ht="25.5" customHeight="1" x14ac:dyDescent="0.25">
      <c r="A1899" s="48" t="s">
        <v>278</v>
      </c>
      <c r="B1899" s="45" t="s">
        <v>1505</v>
      </c>
      <c r="C1899" s="2" t="s">
        <v>270</v>
      </c>
      <c r="D1899" s="196" t="s">
        <v>1489</v>
      </c>
      <c r="E1899" s="195" t="str">
        <f>CONCATENATE(Tabela132[[#This Row],[TRAMITE_SETOR]],"_Atualiz")</f>
        <v xml:space="preserve"> SLIC  _Atualiz</v>
      </c>
      <c r="F1899" s="196" t="s">
        <v>1489</v>
      </c>
      <c r="H1899" s="3">
        <v>42957.654861111114</v>
      </c>
      <c r="I1899" s="3">
        <v>42965.752083333333</v>
      </c>
      <c r="J1899" s="45"/>
      <c r="K1899" s="19">
        <f t="shared" si="77"/>
        <v>8.0972222222189885</v>
      </c>
      <c r="L1899" s="38">
        <f t="shared" si="78"/>
        <v>8.0972222222189885</v>
      </c>
      <c r="M1899" s="184">
        <f>NETWORKDAYS.INTL(DATE(YEAR(H1899),MONTH(I1899),DAY(H1899)),DATE(YEAR(I1899),MONTH(I1899),DAY(I1899)),1,LISTAFERIADOS!$B$2:$B$194)</f>
        <v>6</v>
      </c>
      <c r="N1899" s="170" t="str">
        <f>CONCATENATE(HOUR(Tabela132[[#This Row],[DATA INICIO]]),":",MINUTE(Tabela132[[#This Row],[DATA INICIO]]))</f>
        <v>15:43</v>
      </c>
    </row>
    <row r="1900" spans="1:14" ht="25.5" customHeight="1" x14ac:dyDescent="0.25">
      <c r="A1900" s="48" t="s">
        <v>278</v>
      </c>
      <c r="B1900" s="45" t="s">
        <v>1505</v>
      </c>
      <c r="C1900" s="2" t="s">
        <v>270</v>
      </c>
      <c r="D1900" s="196" t="s">
        <v>1488</v>
      </c>
      <c r="E1900" s="195" t="str">
        <f>CONCATENATE(Tabela132[[#This Row],[TRAMITE_SETOR]],"_Atualiz")</f>
        <v xml:space="preserve"> SC  _Atualiz</v>
      </c>
      <c r="F1900" s="196" t="s">
        <v>1488</v>
      </c>
      <c r="H1900" s="3">
        <v>43016.654861111114</v>
      </c>
      <c r="I1900" s="3">
        <v>43021.589583333334</v>
      </c>
      <c r="J1900" s="45"/>
      <c r="K1900" s="19">
        <f t="shared" si="77"/>
        <v>4.9347222222204437</v>
      </c>
      <c r="L1900" s="38">
        <f t="shared" si="78"/>
        <v>4.9347222222204437</v>
      </c>
      <c r="M1900" s="184">
        <f>NETWORKDAYS.INTL(DATE(YEAR(H1900),MONTH(I1900),DAY(H1900)),DATE(YEAR(I1900),MONTH(I1900),DAY(I1900)),1,LISTAFERIADOS!$B$2:$B$194)</f>
        <v>4</v>
      </c>
      <c r="N1900" s="170" t="str">
        <f>CONCATENATE(HOUR(Tabela132[[#This Row],[DATA INICIO]]),":",MINUTE(Tabela132[[#This Row],[DATA INICIO]]))</f>
        <v>15:43</v>
      </c>
    </row>
    <row r="1901" spans="1:14" ht="25.5" customHeight="1" x14ac:dyDescent="0.25">
      <c r="A1901" s="48" t="s">
        <v>278</v>
      </c>
      <c r="B1901" s="45" t="s">
        <v>1505</v>
      </c>
      <c r="C1901" s="2" t="s">
        <v>270</v>
      </c>
      <c r="D1901" s="196" t="s">
        <v>1487</v>
      </c>
      <c r="E1901" s="195" t="str">
        <f>CONCATENATE(Tabela132[[#This Row],[TRAMITE_SETOR]],"_Atualiz")</f>
        <v xml:space="preserve"> CLC  _Atualiz</v>
      </c>
      <c r="F1901" s="196" t="s">
        <v>1487</v>
      </c>
      <c r="H1901" s="3">
        <v>43021.589583333334</v>
      </c>
      <c r="I1901" s="3">
        <v>43021.786111111112</v>
      </c>
      <c r="J1901" s="45"/>
      <c r="K1901" s="19">
        <f t="shared" si="77"/>
        <v>0.19652777777810115</v>
      </c>
      <c r="L1901" s="38">
        <f t="shared" si="78"/>
        <v>0.19652777777810115</v>
      </c>
      <c r="M1901" s="184">
        <f>NETWORKDAYS.INTL(DATE(YEAR(H1901),MONTH(I1901),DAY(H1901)),DATE(YEAR(I1901),MONTH(I1901),DAY(I1901)),1,LISTAFERIADOS!$B$2:$B$194)</f>
        <v>1</v>
      </c>
      <c r="N1901" s="170" t="str">
        <f>CONCATENATE(HOUR(Tabela132[[#This Row],[DATA INICIO]]),":",MINUTE(Tabela132[[#This Row],[DATA INICIO]]))</f>
        <v>14:9</v>
      </c>
    </row>
    <row r="1902" spans="1:14" ht="25.5" customHeight="1" x14ac:dyDescent="0.25">
      <c r="A1902" s="48" t="s">
        <v>278</v>
      </c>
      <c r="B1902" s="45" t="s">
        <v>1505</v>
      </c>
      <c r="C1902" s="2" t="s">
        <v>270</v>
      </c>
      <c r="D1902" s="196" t="s">
        <v>1483</v>
      </c>
      <c r="E1902" s="195" t="str">
        <f>CONCATENATE(Tabela132[[#This Row],[TRAMITE_SETOR]],"_Atualiz")</f>
        <v xml:space="preserve"> SPO  _Atualiz</v>
      </c>
      <c r="F1902" s="196" t="s">
        <v>1483</v>
      </c>
      <c r="H1902" s="3">
        <v>43021.786111111112</v>
      </c>
      <c r="I1902" s="3">
        <v>43024.636111111111</v>
      </c>
      <c r="J1902" s="45"/>
      <c r="K1902" s="19">
        <f t="shared" si="77"/>
        <v>2.8499999999985448</v>
      </c>
      <c r="L1902" s="38">
        <f t="shared" si="78"/>
        <v>2.8499999999985448</v>
      </c>
      <c r="M1902" s="184">
        <f>NETWORKDAYS.INTL(DATE(YEAR(H1902),MONTH(I1902),DAY(H1902)),DATE(YEAR(I1902),MONTH(I1902),DAY(I1902)),1,LISTAFERIADOS!$B$2:$B$194)</f>
        <v>2</v>
      </c>
      <c r="N1902" s="170" t="str">
        <f>CONCATENATE(HOUR(Tabela132[[#This Row],[DATA INICIO]]),":",MINUTE(Tabela132[[#This Row],[DATA INICIO]]))</f>
        <v>18:52</v>
      </c>
    </row>
    <row r="1903" spans="1:14" ht="25.5" customHeight="1" x14ac:dyDescent="0.25">
      <c r="A1903" s="48" t="s">
        <v>278</v>
      </c>
      <c r="B1903" s="45" t="s">
        <v>1505</v>
      </c>
      <c r="C1903" s="2" t="s">
        <v>270</v>
      </c>
      <c r="D1903" s="196" t="s">
        <v>1493</v>
      </c>
      <c r="E1903" s="195" t="str">
        <f>CONCATENATE(Tabela132[[#This Row],[TRAMITE_SETOR]],"_Atualiz")</f>
        <v xml:space="preserve"> COC  _Atualiz</v>
      </c>
      <c r="F1903" s="196" t="s">
        <v>1493</v>
      </c>
      <c r="H1903" s="3">
        <v>43024.636111111111</v>
      </c>
      <c r="I1903" s="3">
        <v>43024.697222222225</v>
      </c>
      <c r="J1903" s="45"/>
      <c r="K1903" s="19">
        <f t="shared" si="77"/>
        <v>6.1111111113859806E-2</v>
      </c>
      <c r="L1903" s="38">
        <f t="shared" si="78"/>
        <v>6.1111111113859806E-2</v>
      </c>
      <c r="M1903" s="184">
        <f>NETWORKDAYS.INTL(DATE(YEAR(H1903),MONTH(I1903),DAY(H1903)),DATE(YEAR(I1903),MONTH(I1903),DAY(I1903)),1,LISTAFERIADOS!$B$2:$B$194)</f>
        <v>1</v>
      </c>
      <c r="N1903" s="170" t="str">
        <f>CONCATENATE(HOUR(Tabela132[[#This Row],[DATA INICIO]]),":",MINUTE(Tabela132[[#This Row],[DATA INICIO]]))</f>
        <v>15:16</v>
      </c>
    </row>
    <row r="1904" spans="1:14" ht="25.5" customHeight="1" x14ac:dyDescent="0.25">
      <c r="A1904" s="48" t="s">
        <v>278</v>
      </c>
      <c r="B1904" s="45" t="s">
        <v>1505</v>
      </c>
      <c r="C1904" s="2" t="s">
        <v>270</v>
      </c>
      <c r="D1904" s="196" t="s">
        <v>1485</v>
      </c>
      <c r="E1904" s="195" t="str">
        <f>CONCATENATE(Tabela132[[#This Row],[TRAMITE_SETOR]],"_Atualiz")</f>
        <v xml:space="preserve"> SECOFC  _Atualiz</v>
      </c>
      <c r="F1904" s="196" t="s">
        <v>1485</v>
      </c>
      <c r="H1904" s="3">
        <v>43024.697222222225</v>
      </c>
      <c r="I1904" s="3">
        <v>43024.790972222225</v>
      </c>
      <c r="J1904" s="45"/>
      <c r="K1904" s="19">
        <f t="shared" si="77"/>
        <v>9.375E-2</v>
      </c>
      <c r="L1904" s="38">
        <f t="shared" si="78"/>
        <v>9.375E-2</v>
      </c>
      <c r="M1904" s="184">
        <f>NETWORKDAYS.INTL(DATE(YEAR(H1904),MONTH(I1904),DAY(H1904)),DATE(YEAR(I1904),MONTH(I1904),DAY(I1904)),1,LISTAFERIADOS!$B$2:$B$194)</f>
        <v>1</v>
      </c>
      <c r="N1904" s="170" t="str">
        <f>CONCATENATE(HOUR(Tabela132[[#This Row],[DATA INICIO]]),":",MINUTE(Tabela132[[#This Row],[DATA INICIO]]))</f>
        <v>16:44</v>
      </c>
    </row>
    <row r="1905" spans="1:14" ht="25.5" customHeight="1" x14ac:dyDescent="0.25">
      <c r="A1905" s="48" t="s">
        <v>278</v>
      </c>
      <c r="B1905" s="45" t="s">
        <v>1505</v>
      </c>
      <c r="C1905" s="2" t="s">
        <v>270</v>
      </c>
      <c r="D1905" s="196" t="s">
        <v>1487</v>
      </c>
      <c r="E1905" s="195" t="str">
        <f>CONCATENATE(Tabela132[[#This Row],[TRAMITE_SETOR]],"_Atualiz")</f>
        <v xml:space="preserve"> CLC  _Atualiz</v>
      </c>
      <c r="F1905" s="196" t="s">
        <v>1487</v>
      </c>
      <c r="H1905" s="3">
        <v>43024.790972222225</v>
      </c>
      <c r="I1905" s="3">
        <v>43027.588888888888</v>
      </c>
      <c r="J1905" s="45"/>
      <c r="K1905" s="19">
        <f t="shared" si="77"/>
        <v>2.7979166666627862</v>
      </c>
      <c r="L1905" s="38">
        <f t="shared" si="78"/>
        <v>2.7979166666627862</v>
      </c>
      <c r="M1905" s="184">
        <f>NETWORKDAYS.INTL(DATE(YEAR(H1905),MONTH(I1905),DAY(H1905)),DATE(YEAR(I1905),MONTH(I1905),DAY(I1905)),1,LISTAFERIADOS!$B$2:$B$194)</f>
        <v>4</v>
      </c>
      <c r="N1905" s="170" t="str">
        <f>CONCATENATE(HOUR(Tabela132[[#This Row],[DATA INICIO]]),":",MINUTE(Tabela132[[#This Row],[DATA INICIO]]))</f>
        <v>18:59</v>
      </c>
    </row>
    <row r="1906" spans="1:14" ht="25.5" customHeight="1" x14ac:dyDescent="0.25">
      <c r="A1906" s="48" t="s">
        <v>278</v>
      </c>
      <c r="B1906" s="45" t="s">
        <v>1505</v>
      </c>
      <c r="C1906" s="2" t="s">
        <v>270</v>
      </c>
      <c r="D1906" s="196" t="s">
        <v>1488</v>
      </c>
      <c r="E1906" s="195" t="str">
        <f>CONCATENATE(Tabela132[[#This Row],[TRAMITE_SETOR]],"_Atualiz")</f>
        <v xml:space="preserve"> SC  _Atualiz</v>
      </c>
      <c r="F1906" s="196" t="s">
        <v>1488</v>
      </c>
      <c r="H1906" s="3">
        <v>43027.588888888888</v>
      </c>
      <c r="I1906" s="3">
        <v>43048.611805555556</v>
      </c>
      <c r="J1906" s="45"/>
      <c r="K1906" s="19">
        <f t="shared" si="77"/>
        <v>21.022916666668607</v>
      </c>
      <c r="L1906" s="38">
        <f t="shared" si="78"/>
        <v>21.022916666668607</v>
      </c>
      <c r="M1906" s="184">
        <f>NETWORKDAYS.INTL(DATE(YEAR(H1906),MONTH(I1906),DAY(H1906)),DATE(YEAR(I1906),MONTH(I1906),DAY(I1906)),1,LISTAFERIADOS!$B$2:$B$194)</f>
        <v>-7</v>
      </c>
      <c r="N1906" s="170" t="str">
        <f>CONCATENATE(HOUR(Tabela132[[#This Row],[DATA INICIO]]),":",MINUTE(Tabela132[[#This Row],[DATA INICIO]]))</f>
        <v>14:8</v>
      </c>
    </row>
    <row r="1907" spans="1:14" ht="25.5" customHeight="1" x14ac:dyDescent="0.25">
      <c r="A1907" s="48" t="s">
        <v>278</v>
      </c>
      <c r="B1907" s="45" t="s">
        <v>1505</v>
      </c>
      <c r="C1907" s="2" t="s">
        <v>270</v>
      </c>
      <c r="D1907" s="196" t="s">
        <v>1487</v>
      </c>
      <c r="E1907" s="195" t="str">
        <f>CONCATENATE(Tabela132[[#This Row],[TRAMITE_SETOR]],"_Atualiz")</f>
        <v xml:space="preserve"> CLC  _Atualiz</v>
      </c>
      <c r="F1907" s="196" t="s">
        <v>1487</v>
      </c>
      <c r="H1907" s="3">
        <v>42989.611805555556</v>
      </c>
      <c r="I1907" s="3">
        <v>42989.724999999999</v>
      </c>
      <c r="J1907" s="45"/>
      <c r="K1907" s="19">
        <f t="shared" si="77"/>
        <v>0.1131944444423425</v>
      </c>
      <c r="L1907" s="38">
        <f t="shared" si="78"/>
        <v>0.1131944444423425</v>
      </c>
      <c r="M1907" s="184">
        <f>NETWORKDAYS.INTL(DATE(YEAR(H1907),MONTH(I1907),DAY(H1907)),DATE(YEAR(I1907),MONTH(I1907),DAY(I1907)),1,LISTAFERIADOS!$B$2:$B$194)</f>
        <v>1</v>
      </c>
      <c r="N1907" s="170" t="str">
        <f>CONCATENATE(HOUR(Tabela132[[#This Row],[DATA INICIO]]),":",MINUTE(Tabela132[[#This Row],[DATA INICIO]]))</f>
        <v>14:41</v>
      </c>
    </row>
    <row r="1908" spans="1:14" ht="25.5" customHeight="1" x14ac:dyDescent="0.25">
      <c r="A1908" s="48" t="s">
        <v>278</v>
      </c>
      <c r="B1908" s="45" t="s">
        <v>1505</v>
      </c>
      <c r="C1908" s="2" t="s">
        <v>270</v>
      </c>
      <c r="D1908" s="196" t="s">
        <v>1482</v>
      </c>
      <c r="E1908" s="195" t="str">
        <f>CONCATENATE(Tabela132[[#This Row],[TRAMITE_SETOR]],"_Atualiz")</f>
        <v xml:space="preserve"> SECGA  _Atualiz</v>
      </c>
      <c r="F1908" s="196" t="s">
        <v>1482</v>
      </c>
      <c r="H1908" s="3">
        <v>42989.724999999999</v>
      </c>
      <c r="I1908" s="3">
        <v>42989.806944444441</v>
      </c>
      <c r="J1908" s="45"/>
      <c r="K1908" s="19">
        <f t="shared" si="77"/>
        <v>8.1944444442342501E-2</v>
      </c>
      <c r="L1908" s="38">
        <f t="shared" si="78"/>
        <v>8.1944444442342501E-2</v>
      </c>
      <c r="M1908" s="184">
        <f>NETWORKDAYS.INTL(DATE(YEAR(H1908),MONTH(I1908),DAY(H1908)),DATE(YEAR(I1908),MONTH(I1908),DAY(I1908)),1,LISTAFERIADOS!$B$2:$B$194)</f>
        <v>1</v>
      </c>
      <c r="N1908" s="170" t="str">
        <f>CONCATENATE(HOUR(Tabela132[[#This Row],[DATA INICIO]]),":",MINUTE(Tabela132[[#This Row],[DATA INICIO]]))</f>
        <v>17:24</v>
      </c>
    </row>
    <row r="1909" spans="1:14" ht="25.5" customHeight="1" x14ac:dyDescent="0.25">
      <c r="A1909" s="48" t="s">
        <v>278</v>
      </c>
      <c r="B1909" s="45" t="s">
        <v>1505</v>
      </c>
      <c r="C1909" s="2" t="s">
        <v>270</v>
      </c>
      <c r="D1909" s="196" t="s">
        <v>1487</v>
      </c>
      <c r="E1909" s="195" t="str">
        <f>CONCATENATE(Tabela132[[#This Row],[TRAMITE_SETOR]],"_Atualiz")</f>
        <v xml:space="preserve"> CLC  _Atualiz</v>
      </c>
      <c r="F1909" s="196" t="s">
        <v>1487</v>
      </c>
      <c r="H1909" s="3">
        <v>42989.806944444441</v>
      </c>
      <c r="I1909" s="3">
        <v>43019.734027777777</v>
      </c>
      <c r="J1909" s="45"/>
      <c r="K1909" s="19">
        <f t="shared" si="77"/>
        <v>29.927083333335759</v>
      </c>
      <c r="L1909" s="38">
        <f t="shared" si="78"/>
        <v>29.927083333335759</v>
      </c>
      <c r="M1909" s="184">
        <f>NETWORKDAYS.INTL(DATE(YEAR(H1909),MONTH(I1909),DAY(H1909)),DATE(YEAR(I1909),MONTH(I1909),DAY(I1909)),1,LISTAFERIADOS!$B$2:$B$194)</f>
        <v>1</v>
      </c>
      <c r="N1909" s="170" t="str">
        <f>CONCATENATE(HOUR(Tabela132[[#This Row],[DATA INICIO]]),":",MINUTE(Tabela132[[#This Row],[DATA INICIO]]))</f>
        <v>19:22</v>
      </c>
    </row>
    <row r="1910" spans="1:14" ht="25.5" customHeight="1" x14ac:dyDescent="0.25">
      <c r="A1910" s="48" t="s">
        <v>278</v>
      </c>
      <c r="B1910" s="45" t="s">
        <v>1505</v>
      </c>
      <c r="C1910" s="2" t="s">
        <v>270</v>
      </c>
      <c r="D1910" s="196" t="s">
        <v>1489</v>
      </c>
      <c r="E1910" s="195" t="str">
        <f>CONCATENATE(Tabela132[[#This Row],[TRAMITE_SETOR]],"_Atualiz")</f>
        <v xml:space="preserve"> SLIC  _Atualiz</v>
      </c>
      <c r="F1910" s="196" t="s">
        <v>1489</v>
      </c>
      <c r="H1910" s="3">
        <v>43019.734027777777</v>
      </c>
      <c r="I1910" s="3">
        <v>43055.592361111114</v>
      </c>
      <c r="J1910" s="45"/>
      <c r="K1910" s="19">
        <f t="shared" si="77"/>
        <v>35.858333333337214</v>
      </c>
      <c r="L1910" s="38">
        <f t="shared" si="78"/>
        <v>35.858333333337214</v>
      </c>
      <c r="M1910" s="184">
        <f>NETWORKDAYS.INTL(DATE(YEAR(H1910),MONTH(I1910),DAY(H1910)),DATE(YEAR(I1910),MONTH(I1910),DAY(I1910)),1,LISTAFERIADOS!$B$2:$B$194)</f>
        <v>4</v>
      </c>
      <c r="N1910" s="170" t="str">
        <f>CONCATENATE(HOUR(Tabela132[[#This Row],[DATA INICIO]]),":",MINUTE(Tabela132[[#This Row],[DATA INICIO]]))</f>
        <v>17:37</v>
      </c>
    </row>
    <row r="1911" spans="1:14" ht="25.5" customHeight="1" x14ac:dyDescent="0.25">
      <c r="A1911" s="48" t="s">
        <v>278</v>
      </c>
      <c r="B1911" s="45" t="s">
        <v>1505</v>
      </c>
      <c r="C1911" s="2" t="s">
        <v>270</v>
      </c>
      <c r="D1911" s="196" t="s">
        <v>1490</v>
      </c>
      <c r="E1911" s="195" t="str">
        <f>CONCATENATE(Tabela132[[#This Row],[TRAMITE_SETOR]],"_Atualiz")</f>
        <v xml:space="preserve"> SCON  _Atualiz</v>
      </c>
      <c r="F1911" s="196" t="s">
        <v>1490</v>
      </c>
      <c r="H1911" s="3">
        <v>43055.592361111114</v>
      </c>
      <c r="I1911" s="3">
        <v>43061.797222222223</v>
      </c>
      <c r="J1911" s="45"/>
      <c r="K1911" s="19">
        <f t="shared" si="77"/>
        <v>6.2048611111094942</v>
      </c>
      <c r="L1911" s="38">
        <f t="shared" si="78"/>
        <v>6.2048611111094942</v>
      </c>
      <c r="M1911" s="184">
        <f>NETWORKDAYS.INTL(DATE(YEAR(H1911),MONTH(I1911),DAY(H1911)),DATE(YEAR(I1911),MONTH(I1911),DAY(I1911)),1,LISTAFERIADOS!$B$2:$B$194)</f>
        <v>5</v>
      </c>
      <c r="N1911" s="170" t="str">
        <f>CONCATENATE(HOUR(Tabela132[[#This Row],[DATA INICIO]]),":",MINUTE(Tabela132[[#This Row],[DATA INICIO]]))</f>
        <v>14:13</v>
      </c>
    </row>
    <row r="1912" spans="1:14" ht="25.5" customHeight="1" x14ac:dyDescent="0.25">
      <c r="A1912" s="48" t="s">
        <v>278</v>
      </c>
      <c r="B1912" s="45" t="s">
        <v>1505</v>
      </c>
      <c r="C1912" s="2" t="s">
        <v>270</v>
      </c>
      <c r="D1912" s="196" t="s">
        <v>1489</v>
      </c>
      <c r="E1912" s="195" t="str">
        <f>CONCATENATE(Tabela132[[#This Row],[TRAMITE_SETOR]],"_Atualiz")</f>
        <v xml:space="preserve"> SLIC  _Atualiz</v>
      </c>
      <c r="F1912" s="196" t="s">
        <v>1489</v>
      </c>
      <c r="H1912" s="3">
        <v>43061.797222222223</v>
      </c>
      <c r="I1912" s="3">
        <v>43063.747916666667</v>
      </c>
      <c r="J1912" s="45"/>
      <c r="K1912" s="19">
        <f t="shared" si="77"/>
        <v>1.9506944444437977</v>
      </c>
      <c r="L1912" s="38">
        <f t="shared" si="78"/>
        <v>1.9506944444437977</v>
      </c>
      <c r="M1912" s="184">
        <f>NETWORKDAYS.INTL(DATE(YEAR(H1912),MONTH(I1912),DAY(H1912)),DATE(YEAR(I1912),MONTH(I1912),DAY(I1912)),1,LISTAFERIADOS!$B$2:$B$194)</f>
        <v>3</v>
      </c>
      <c r="N1912" s="170" t="str">
        <f>CONCATENATE(HOUR(Tabela132[[#This Row],[DATA INICIO]]),":",MINUTE(Tabela132[[#This Row],[DATA INICIO]]))</f>
        <v>19:8</v>
      </c>
    </row>
    <row r="1913" spans="1:14" ht="25.5" customHeight="1" x14ac:dyDescent="0.25">
      <c r="A1913" s="48" t="s">
        <v>278</v>
      </c>
      <c r="B1913" s="45" t="s">
        <v>1505</v>
      </c>
      <c r="C1913" s="2" t="s">
        <v>270</v>
      </c>
      <c r="D1913" s="196" t="s">
        <v>1487</v>
      </c>
      <c r="E1913" s="195" t="str">
        <f>CONCATENATE(Tabela132[[#This Row],[TRAMITE_SETOR]],"_Atualiz")</f>
        <v xml:space="preserve"> CLC  _Atualiz</v>
      </c>
      <c r="F1913" s="196" t="s">
        <v>1487</v>
      </c>
      <c r="H1913" s="3">
        <v>43063.747916666667</v>
      </c>
      <c r="I1913" s="3">
        <v>43068.865972222222</v>
      </c>
      <c r="J1913" s="45"/>
      <c r="K1913" s="19">
        <f t="shared" si="77"/>
        <v>5.1180555555547471</v>
      </c>
      <c r="L1913" s="38">
        <f t="shared" si="78"/>
        <v>5.1180555555547471</v>
      </c>
      <c r="M1913" s="184">
        <f>NETWORKDAYS.INTL(DATE(YEAR(H1913),MONTH(I1913),DAY(H1913)),DATE(YEAR(I1913),MONTH(I1913),DAY(I1913)),1,LISTAFERIADOS!$B$2:$B$194)</f>
        <v>4</v>
      </c>
      <c r="N1913" s="170" t="str">
        <f>CONCATENATE(HOUR(Tabela132[[#This Row],[DATA INICIO]]),":",MINUTE(Tabela132[[#This Row],[DATA INICIO]]))</f>
        <v>17:57</v>
      </c>
    </row>
    <row r="1914" spans="1:14" ht="25.5" customHeight="1" x14ac:dyDescent="0.25">
      <c r="A1914" s="48" t="s">
        <v>278</v>
      </c>
      <c r="B1914" s="45" t="s">
        <v>1505</v>
      </c>
      <c r="C1914" s="2" t="s">
        <v>270</v>
      </c>
      <c r="D1914" s="196" t="s">
        <v>1482</v>
      </c>
      <c r="E1914" s="195" t="str">
        <f>CONCATENATE(Tabela132[[#This Row],[TRAMITE_SETOR]],"_Atualiz")</f>
        <v xml:space="preserve"> SECGA  _Atualiz</v>
      </c>
      <c r="F1914" s="196" t="s">
        <v>1482</v>
      </c>
      <c r="H1914" s="3">
        <v>43068.865972222222</v>
      </c>
      <c r="I1914" s="3">
        <v>43069.840277777781</v>
      </c>
      <c r="J1914" s="45"/>
      <c r="K1914" s="19">
        <f t="shared" si="77"/>
        <v>0.97430555555911269</v>
      </c>
      <c r="L1914" s="38">
        <f t="shared" si="78"/>
        <v>0.97430555555911269</v>
      </c>
      <c r="M1914" s="184">
        <f>NETWORKDAYS.INTL(DATE(YEAR(H1914),MONTH(I1914),DAY(H1914)),DATE(YEAR(I1914),MONTH(I1914),DAY(I1914)),1,LISTAFERIADOS!$B$2:$B$194)</f>
        <v>2</v>
      </c>
      <c r="N1914" s="170" t="str">
        <f>CONCATENATE(HOUR(Tabela132[[#This Row],[DATA INICIO]]),":",MINUTE(Tabela132[[#This Row],[DATA INICIO]]))</f>
        <v>20:47</v>
      </c>
    </row>
    <row r="1915" spans="1:14" ht="25.5" customHeight="1" x14ac:dyDescent="0.25">
      <c r="A1915" s="48" t="s">
        <v>278</v>
      </c>
      <c r="B1915" s="45" t="s">
        <v>1505</v>
      </c>
      <c r="C1915" s="2" t="s">
        <v>270</v>
      </c>
      <c r="D1915" s="196" t="s">
        <v>1491</v>
      </c>
      <c r="E1915" s="195" t="str">
        <f>CONCATENATE(Tabela132[[#This Row],[TRAMITE_SETOR]],"_Atualiz")</f>
        <v xml:space="preserve"> CPL  _Atualiz</v>
      </c>
      <c r="F1915" s="196" t="s">
        <v>1491</v>
      </c>
      <c r="H1915" s="3">
        <v>43069.840277777781</v>
      </c>
      <c r="I1915" s="3">
        <v>43070.50277777778</v>
      </c>
      <c r="J1915" s="45"/>
      <c r="K1915" s="19">
        <f t="shared" si="77"/>
        <v>0.66249999999854481</v>
      </c>
      <c r="L1915" s="38">
        <f t="shared" si="78"/>
        <v>0.66249999999854481</v>
      </c>
      <c r="M1915" s="184">
        <f>NETWORKDAYS.INTL(DATE(YEAR(H1915),MONTH(I1915),DAY(H1915)),DATE(YEAR(I1915),MONTH(I1915),DAY(I1915)),1,LISTAFERIADOS!$B$2:$B$194)</f>
        <v>-21</v>
      </c>
      <c r="N1915" s="170" t="str">
        <f>CONCATENATE(HOUR(Tabela132[[#This Row],[DATA INICIO]]),":",MINUTE(Tabela132[[#This Row],[DATA INICIO]]))</f>
        <v>20:10</v>
      </c>
    </row>
    <row r="1916" spans="1:14" ht="25.5" customHeight="1" x14ac:dyDescent="0.25">
      <c r="A1916" s="48" t="s">
        <v>278</v>
      </c>
      <c r="B1916" s="45" t="s">
        <v>1505</v>
      </c>
      <c r="C1916" s="2" t="s">
        <v>270</v>
      </c>
      <c r="D1916" s="196" t="s">
        <v>1492</v>
      </c>
      <c r="E1916" s="195" t="str">
        <f>CONCATENATE(Tabela132[[#This Row],[TRAMITE_SETOR]],"_Atualiz")</f>
        <v xml:space="preserve"> ASSDG  _Atualiz</v>
      </c>
      <c r="F1916" s="196" t="s">
        <v>1492</v>
      </c>
      <c r="H1916" s="3">
        <v>42747.50277777778</v>
      </c>
      <c r="I1916" s="3">
        <v>42837.611805555556</v>
      </c>
      <c r="J1916" s="45"/>
      <c r="K1916" s="19">
        <f t="shared" si="77"/>
        <v>90.109027777776646</v>
      </c>
      <c r="L1916" s="38">
        <f t="shared" si="78"/>
        <v>90.109027777776646</v>
      </c>
      <c r="M1916" s="184">
        <f>NETWORKDAYS.INTL(DATE(YEAR(H1916),MONTH(I1916),DAY(H1916)),DATE(YEAR(I1916),MONTH(I1916),DAY(I1916)),1,LISTAFERIADOS!$B$2:$B$194)</f>
        <v>0</v>
      </c>
      <c r="N1916" s="170" t="str">
        <f>CONCATENATE(HOUR(Tabela132[[#This Row],[DATA INICIO]]),":",MINUTE(Tabela132[[#This Row],[DATA INICIO]]))</f>
        <v>12:4</v>
      </c>
    </row>
    <row r="1917" spans="1:14" ht="25.5" customHeight="1" x14ac:dyDescent="0.25">
      <c r="A1917" s="48" t="s">
        <v>278</v>
      </c>
      <c r="B1917" s="45" t="s">
        <v>1505</v>
      </c>
      <c r="C1917" s="2" t="s">
        <v>270</v>
      </c>
      <c r="D1917" s="196" t="s">
        <v>1481</v>
      </c>
      <c r="E1917" s="195" t="str">
        <f>CONCATENATE(Tabela132[[#This Row],[TRAMITE_SETOR]],"_Atualiz")</f>
        <v xml:space="preserve"> DG  _Atualiz</v>
      </c>
      <c r="F1917" s="196" t="s">
        <v>1481</v>
      </c>
      <c r="H1917" s="3">
        <v>42837.611805555556</v>
      </c>
      <c r="I1917" s="3">
        <v>42837.725694444445</v>
      </c>
      <c r="J1917" s="45"/>
      <c r="K1917" s="19">
        <f t="shared" si="77"/>
        <v>0.11388888888905058</v>
      </c>
      <c r="L1917" s="38">
        <f t="shared" si="78"/>
        <v>0.11388888888905058</v>
      </c>
      <c r="M1917" s="184">
        <f>NETWORKDAYS.INTL(DATE(YEAR(H1917),MONTH(I1917),DAY(H1917)),DATE(YEAR(I1917),MONTH(I1917),DAY(I1917)),1,LISTAFERIADOS!$B$2:$B$194)</f>
        <v>0</v>
      </c>
      <c r="N1917" s="170" t="str">
        <f>CONCATENATE(HOUR(Tabela132[[#This Row],[DATA INICIO]]),":",MINUTE(Tabela132[[#This Row],[DATA INICIO]]))</f>
        <v>14:41</v>
      </c>
    </row>
    <row r="1918" spans="1:14" ht="25.5" customHeight="1" x14ac:dyDescent="0.25">
      <c r="A1918" s="48" t="s">
        <v>278</v>
      </c>
      <c r="B1918" s="45" t="s">
        <v>1505</v>
      </c>
      <c r="C1918" s="2" t="s">
        <v>270</v>
      </c>
      <c r="D1918" s="196" t="s">
        <v>1489</v>
      </c>
      <c r="E1918" s="195" t="str">
        <f>CONCATENATE(Tabela132[[#This Row],[TRAMITE_SETOR]],"_Atualiz")</f>
        <v xml:space="preserve"> SLIC  _Atualiz</v>
      </c>
      <c r="F1918" s="196" t="s">
        <v>1489</v>
      </c>
      <c r="H1918" s="3">
        <v>42837.725694444445</v>
      </c>
      <c r="I1918" s="3">
        <v>42867.574999999997</v>
      </c>
      <c r="J1918" s="45"/>
      <c r="K1918" s="19">
        <f t="shared" si="77"/>
        <v>29.849305555551837</v>
      </c>
      <c r="L1918" s="38">
        <f t="shared" si="78"/>
        <v>29.849305555551837</v>
      </c>
      <c r="M1918" s="184">
        <f>NETWORKDAYS.INTL(DATE(YEAR(H1918),MONTH(I1918),DAY(H1918)),DATE(YEAR(I1918),MONTH(I1918),DAY(I1918)),1,LISTAFERIADOS!$B$2:$B$194)</f>
        <v>1</v>
      </c>
      <c r="N1918" s="170" t="str">
        <f>CONCATENATE(HOUR(Tabela132[[#This Row],[DATA INICIO]]),":",MINUTE(Tabela132[[#This Row],[DATA INICIO]]))</f>
        <v>17:25</v>
      </c>
    </row>
    <row r="1919" spans="1:14" ht="25.5" customHeight="1" x14ac:dyDescent="0.25">
      <c r="A1919" s="48" t="s">
        <v>278</v>
      </c>
      <c r="B1919" s="45" t="s">
        <v>1505</v>
      </c>
      <c r="C1919" s="2" t="s">
        <v>270</v>
      </c>
      <c r="D1919" s="196" t="s">
        <v>1491</v>
      </c>
      <c r="E1919" s="195" t="str">
        <f>CONCATENATE(Tabela132[[#This Row],[TRAMITE_SETOR]],"_Atualiz")</f>
        <v xml:space="preserve"> CPL  _Atualiz</v>
      </c>
      <c r="F1919" s="196" t="s">
        <v>1491</v>
      </c>
      <c r="H1919" s="3">
        <v>42867.574999999997</v>
      </c>
      <c r="I1919" s="3">
        <v>42867.615972222222</v>
      </c>
      <c r="J1919" s="45"/>
      <c r="K1919" s="19">
        <f t="shared" si="77"/>
        <v>4.0972222224809229E-2</v>
      </c>
      <c r="L1919" s="38">
        <f t="shared" si="78"/>
        <v>4.0972222224809229E-2</v>
      </c>
      <c r="M1919" s="184">
        <f>NETWORKDAYS.INTL(DATE(YEAR(H1919),MONTH(I1919),DAY(H1919)),DATE(YEAR(I1919),MONTH(I1919),DAY(I1919)),1,LISTAFERIADOS!$B$2:$B$194)</f>
        <v>1</v>
      </c>
      <c r="N1919" s="170" t="str">
        <f>CONCATENATE(HOUR(Tabela132[[#This Row],[DATA INICIO]]),":",MINUTE(Tabela132[[#This Row],[DATA INICIO]]))</f>
        <v>13:48</v>
      </c>
    </row>
    <row r="1920" spans="1:14" ht="25.5" customHeight="1" x14ac:dyDescent="0.25">
      <c r="A1920" s="48" t="s">
        <v>278</v>
      </c>
      <c r="B1920" s="45" t="s">
        <v>1505</v>
      </c>
      <c r="C1920" s="2" t="s">
        <v>270</v>
      </c>
      <c r="D1920" s="196" t="s">
        <v>1489</v>
      </c>
      <c r="E1920" s="195" t="str">
        <f>CONCATENATE(Tabela132[[#This Row],[TRAMITE_SETOR]],"_Atualiz")</f>
        <v xml:space="preserve"> SLIC  _Atualiz</v>
      </c>
      <c r="F1920" s="196" t="s">
        <v>1489</v>
      </c>
      <c r="H1920" s="3">
        <v>42867.615972222222</v>
      </c>
      <c r="I1920" s="3">
        <v>42898.584722222222</v>
      </c>
      <c r="J1920" s="45"/>
      <c r="K1920" s="19">
        <f t="shared" si="77"/>
        <v>30.96875</v>
      </c>
      <c r="L1920" s="38">
        <f t="shared" si="78"/>
        <v>30.96875</v>
      </c>
      <c r="M1920" s="184">
        <f>NETWORKDAYS.INTL(DATE(YEAR(H1920),MONTH(I1920),DAY(H1920)),DATE(YEAR(I1920),MONTH(I1920),DAY(I1920)),1,LISTAFERIADOS!$B$2:$B$194)</f>
        <v>1</v>
      </c>
      <c r="N1920" s="170" t="str">
        <f>CONCATENATE(HOUR(Tabela132[[#This Row],[DATA INICIO]]),":",MINUTE(Tabela132[[#This Row],[DATA INICIO]]))</f>
        <v>14:47</v>
      </c>
    </row>
    <row r="1921" spans="1:14" ht="25.5" customHeight="1" x14ac:dyDescent="0.25">
      <c r="A1921" s="48" t="s">
        <v>278</v>
      </c>
      <c r="B1921" s="45" t="s">
        <v>1505</v>
      </c>
      <c r="C1921" s="2" t="s">
        <v>270</v>
      </c>
      <c r="D1921" s="196" t="s">
        <v>1491</v>
      </c>
      <c r="E1921" s="195" t="str">
        <f>CONCATENATE(Tabela132[[#This Row],[TRAMITE_SETOR]],"_Atualiz")</f>
        <v xml:space="preserve"> CPL  _Atualiz</v>
      </c>
      <c r="F1921" s="196" t="s">
        <v>1491</v>
      </c>
      <c r="H1921" s="3">
        <v>42898.584722222222</v>
      </c>
      <c r="I1921" s="3">
        <v>43089.629166666666</v>
      </c>
      <c r="J1921" s="45"/>
      <c r="K1921" s="19">
        <f t="shared" si="77"/>
        <v>191.0444444444438</v>
      </c>
      <c r="L1921" s="38">
        <f t="shared" si="78"/>
        <v>191.0444444444438</v>
      </c>
      <c r="M1921" s="184">
        <f>NETWORKDAYS.INTL(DATE(YEAR(H1921),MONTH(I1921),DAY(H1921)),DATE(YEAR(I1921),MONTH(I1921),DAY(I1921)),1,LISTAFERIADOS!$B$2:$B$194)</f>
        <v>7</v>
      </c>
      <c r="N1921" s="170" t="str">
        <f>CONCATENATE(HOUR(Tabela132[[#This Row],[DATA INICIO]]),":",MINUTE(Tabela132[[#This Row],[DATA INICIO]]))</f>
        <v>14:2</v>
      </c>
    </row>
    <row r="1922" spans="1:14" ht="25.5" customHeight="1" x14ac:dyDescent="0.25">
      <c r="A1922" s="48" t="s">
        <v>278</v>
      </c>
      <c r="B1922" s="45" t="s">
        <v>1505</v>
      </c>
      <c r="C1922" s="2" t="s">
        <v>270</v>
      </c>
      <c r="D1922" s="196" t="s">
        <v>1492</v>
      </c>
      <c r="E1922" s="195" t="str">
        <f>CONCATENATE(Tabela132[[#This Row],[TRAMITE_SETOR]],"_Atualiz")</f>
        <v xml:space="preserve"> ASSDG  _Atualiz</v>
      </c>
      <c r="F1922" s="196" t="s">
        <v>1492</v>
      </c>
      <c r="H1922" s="3">
        <v>43089.629166666666</v>
      </c>
      <c r="I1922" s="3">
        <v>43090.546527777777</v>
      </c>
      <c r="J1922" s="45"/>
      <c r="K1922" s="19">
        <f t="shared" si="77"/>
        <v>0.91736111111094942</v>
      </c>
      <c r="L1922" s="38">
        <f t="shared" si="78"/>
        <v>0.91736111111094942</v>
      </c>
      <c r="M1922" s="184">
        <f>NETWORKDAYS.INTL(DATE(YEAR(H1922),MONTH(I1922),DAY(H1922)),DATE(YEAR(I1922),MONTH(I1922),DAY(I1922)),1,LISTAFERIADOS!$B$2:$B$194)</f>
        <v>2</v>
      </c>
      <c r="N1922" s="170" t="str">
        <f>CONCATENATE(HOUR(Tabela132[[#This Row],[DATA INICIO]]),":",MINUTE(Tabela132[[#This Row],[DATA INICIO]]))</f>
        <v>15:6</v>
      </c>
    </row>
    <row r="1923" spans="1:14" ht="25.5" customHeight="1" x14ac:dyDescent="0.25">
      <c r="A1923" s="48" t="s">
        <v>278</v>
      </c>
      <c r="B1923" s="45" t="s">
        <v>1505</v>
      </c>
      <c r="C1923" s="2" t="s">
        <v>270</v>
      </c>
      <c r="D1923" s="196" t="s">
        <v>1481</v>
      </c>
      <c r="E1923" s="195" t="str">
        <f>CONCATENATE(Tabela132[[#This Row],[TRAMITE_SETOR]],"_Atualiz")</f>
        <v xml:space="preserve"> DG  _Atualiz</v>
      </c>
      <c r="F1923" s="196" t="s">
        <v>1481</v>
      </c>
      <c r="H1923" s="3">
        <v>43090.546527777777</v>
      </c>
      <c r="I1923" s="3">
        <v>43090.557638888888</v>
      </c>
      <c r="J1923" s="45"/>
      <c r="K1923" s="19">
        <f t="shared" si="77"/>
        <v>1.1111111110949423E-2</v>
      </c>
      <c r="L1923" s="38">
        <f t="shared" si="78"/>
        <v>1.1111111110949423E-2</v>
      </c>
      <c r="M1923" s="184">
        <f>NETWORKDAYS.INTL(DATE(YEAR(H1923),MONTH(I1923),DAY(H1923)),DATE(YEAR(I1923),MONTH(I1923),DAY(I1923)),1,LISTAFERIADOS!$B$2:$B$194)</f>
        <v>1</v>
      </c>
      <c r="N1923" s="170" t="str">
        <f>CONCATENATE(HOUR(Tabela132[[#This Row],[DATA INICIO]]),":",MINUTE(Tabela132[[#This Row],[DATA INICIO]]))</f>
        <v>13:7</v>
      </c>
    </row>
    <row r="1924" spans="1:14" ht="25.5" customHeight="1" x14ac:dyDescent="0.25">
      <c r="A1924" s="48" t="s">
        <v>278</v>
      </c>
      <c r="B1924" s="45" t="s">
        <v>1505</v>
      </c>
      <c r="C1924" s="2" t="s">
        <v>270</v>
      </c>
      <c r="D1924" s="196" t="s">
        <v>1492</v>
      </c>
      <c r="E1924" s="195" t="str">
        <f>CONCATENATE(Tabela132[[#This Row],[TRAMITE_SETOR]],"_Atualiz")</f>
        <v xml:space="preserve"> ASSDG  _Atualiz</v>
      </c>
      <c r="F1924" s="196" t="s">
        <v>1492</v>
      </c>
      <c r="H1924" s="3">
        <v>43090.557638888888</v>
      </c>
      <c r="I1924" s="3">
        <v>43090.560416666667</v>
      </c>
      <c r="J1924" s="45"/>
      <c r="K1924" s="19">
        <f t="shared" si="77"/>
        <v>2.7777777795563452E-3</v>
      </c>
      <c r="L1924" s="38">
        <f t="shared" si="78"/>
        <v>2.7777777795563452E-3</v>
      </c>
      <c r="M1924" s="184">
        <f>NETWORKDAYS.INTL(DATE(YEAR(H1924),MONTH(I1924),DAY(H1924)),DATE(YEAR(I1924),MONTH(I1924),DAY(I1924)),1,LISTAFERIADOS!$B$2:$B$194)</f>
        <v>1</v>
      </c>
      <c r="N1924" s="170" t="str">
        <f>CONCATENATE(HOUR(Tabela132[[#This Row],[DATA INICIO]]),":",MINUTE(Tabela132[[#This Row],[DATA INICIO]]))</f>
        <v>13:23</v>
      </c>
    </row>
    <row r="1925" spans="1:14" ht="25.5" customHeight="1" x14ac:dyDescent="0.25">
      <c r="A1925" s="48" t="s">
        <v>278</v>
      </c>
      <c r="B1925" s="45" t="s">
        <v>1505</v>
      </c>
      <c r="C1925" s="2" t="s">
        <v>270</v>
      </c>
      <c r="D1925" s="196" t="s">
        <v>1481</v>
      </c>
      <c r="E1925" s="195" t="str">
        <f>CONCATENATE(Tabela132[[#This Row],[TRAMITE_SETOR]],"_Atualiz")</f>
        <v xml:space="preserve"> DG  _Atualiz</v>
      </c>
      <c r="F1925" s="196" t="s">
        <v>1481</v>
      </c>
      <c r="H1925" s="3">
        <v>43090.560416666667</v>
      </c>
      <c r="I1925" s="3">
        <v>43090.694444444445</v>
      </c>
      <c r="J1925" s="45"/>
      <c r="K1925" s="19">
        <f t="shared" si="77"/>
        <v>0.13402777777810115</v>
      </c>
      <c r="L1925" s="38">
        <f t="shared" si="78"/>
        <v>0.13402777777810115</v>
      </c>
      <c r="M1925" s="184">
        <f>NETWORKDAYS.INTL(DATE(YEAR(H1925),MONTH(I1925),DAY(H1925)),DATE(YEAR(I1925),MONTH(I1925),DAY(I1925)),1,LISTAFERIADOS!$B$2:$B$194)</f>
        <v>1</v>
      </c>
      <c r="N1925" s="170" t="str">
        <f>CONCATENATE(HOUR(Tabela132[[#This Row],[DATA INICIO]]),":",MINUTE(Tabela132[[#This Row],[DATA INICIO]]))</f>
        <v>13:27</v>
      </c>
    </row>
    <row r="1926" spans="1:14" ht="25.5" customHeight="1" x14ac:dyDescent="0.25">
      <c r="A1926" s="49" t="s">
        <v>278</v>
      </c>
      <c r="B1926" s="52" t="s">
        <v>1505</v>
      </c>
      <c r="C1926" s="7" t="s">
        <v>270</v>
      </c>
      <c r="D1926" s="66" t="s">
        <v>1493</v>
      </c>
      <c r="E1926" s="197" t="str">
        <f>CONCATENATE(Tabela132[[#This Row],[TRAMITE_SETOR]],"_Atualiz")</f>
        <v xml:space="preserve"> COC  _Atualiz</v>
      </c>
      <c r="F1926" s="66" t="s">
        <v>1493</v>
      </c>
      <c r="G1926" s="190"/>
      <c r="H1926" s="51">
        <v>43090.694444444445</v>
      </c>
      <c r="I1926" s="51">
        <v>43090.728472222225</v>
      </c>
      <c r="J1926" s="52"/>
      <c r="K1926" s="19">
        <f t="shared" si="77"/>
        <v>3.4027777779556345E-2</v>
      </c>
      <c r="L1926" s="76">
        <f t="shared" si="78"/>
        <v>3.4027777779556345E-2</v>
      </c>
      <c r="M1926" s="192">
        <f>NETWORKDAYS.INTL(DATE(YEAR(H1926),MONTH(I1926),DAY(H1926)),DATE(YEAR(I1926),MONTH(I1926),DAY(I1926)),1,LISTAFERIADOS!$B$2:$B$194)</f>
        <v>1</v>
      </c>
      <c r="N1926" s="193" t="str">
        <f>CONCATENATE(HOUR(Tabela132[[#This Row],[DATA INICIO]]),":",MINUTE(Tabela132[[#This Row],[DATA INICIO]]))</f>
        <v>16:40</v>
      </c>
    </row>
    <row r="1927" spans="1:14" ht="25.5" customHeight="1" x14ac:dyDescent="0.25">
      <c r="A1927" s="48" t="s">
        <v>278</v>
      </c>
      <c r="B1927" s="45" t="s">
        <v>1506</v>
      </c>
      <c r="C1927" s="2" t="s">
        <v>1125</v>
      </c>
      <c r="D1927" s="196" t="s">
        <v>1564</v>
      </c>
      <c r="E1927" s="195" t="str">
        <f>CONCATENATE(Tabela132[[#This Row],[TRAMITE_SETOR]],"_Atualiz")</f>
        <v>SESEG _Atualiz</v>
      </c>
      <c r="F1927" s="196" t="s">
        <v>1564</v>
      </c>
      <c r="H1927" s="3" t="s">
        <v>7</v>
      </c>
      <c r="I1927" s="3">
        <v>42996.796527777777</v>
      </c>
      <c r="J1927" s="45"/>
      <c r="K1927" s="19">
        <f t="shared" ref="K1927:K1947" si="79">IF(OR(H1927="-",I1927="-"),0,I1927-H1927)</f>
        <v>0</v>
      </c>
      <c r="L1927" s="38">
        <f t="shared" ref="L1927:L1947" si="80">K1927</f>
        <v>0</v>
      </c>
      <c r="M1927" s="184" t="e">
        <f>NETWORKDAYS.INTL(DATE(YEAR(H1927),MONTH(I1927),DAY(H1927)),DATE(YEAR(I1927),MONTH(I1927),DAY(I1927)),1,LISTAFERIADOS!$B$2:$B$194)</f>
        <v>#VALUE!</v>
      </c>
      <c r="N1927" s="170" t="e">
        <f>CONCATENATE(HOUR(Tabela132[[#This Row],[DATA INICIO]]),":",MINUTE(Tabela132[[#This Row],[DATA INICIO]]))</f>
        <v>#VALUE!</v>
      </c>
    </row>
    <row r="1928" spans="1:14" ht="25.5" customHeight="1" x14ac:dyDescent="0.25">
      <c r="A1928" s="48" t="s">
        <v>278</v>
      </c>
      <c r="B1928" s="45" t="s">
        <v>1506</v>
      </c>
      <c r="C1928" s="2" t="s">
        <v>1125</v>
      </c>
      <c r="D1928" s="196" t="s">
        <v>1555</v>
      </c>
      <c r="E1928" s="195" t="str">
        <f>CONCATENATE(Tabela132[[#This Row],[TRAMITE_SETOR]],"_Atualiz")</f>
        <v>CSTA _Atualiz</v>
      </c>
      <c r="F1928" s="196" t="s">
        <v>1555</v>
      </c>
      <c r="H1928" s="3">
        <v>42996.796527777777</v>
      </c>
      <c r="I1928" s="3">
        <v>43006.624305555553</v>
      </c>
      <c r="J1928" s="45"/>
      <c r="K1928" s="19">
        <f t="shared" si="79"/>
        <v>9.827777777776646</v>
      </c>
      <c r="L1928" s="38">
        <f t="shared" si="80"/>
        <v>9.827777777776646</v>
      </c>
      <c r="M1928" s="184">
        <f>NETWORKDAYS.INTL(DATE(YEAR(H1928),MONTH(I1928),DAY(H1928)),DATE(YEAR(I1928),MONTH(I1928),DAY(I1928)),1,LISTAFERIADOS!$B$2:$B$194)</f>
        <v>9</v>
      </c>
      <c r="N1928" s="170" t="str">
        <f>CONCATENATE(HOUR(Tabela132[[#This Row],[DATA INICIO]]),":",MINUTE(Tabela132[[#This Row],[DATA INICIO]]))</f>
        <v>19:7</v>
      </c>
    </row>
    <row r="1929" spans="1:14" ht="25.5" customHeight="1" x14ac:dyDescent="0.25">
      <c r="A1929" s="48" t="s">
        <v>278</v>
      </c>
      <c r="B1929" s="45" t="s">
        <v>1506</v>
      </c>
      <c r="C1929" s="2" t="s">
        <v>1125</v>
      </c>
      <c r="D1929" s="196" t="s">
        <v>1476</v>
      </c>
      <c r="E1929" s="195" t="str">
        <f>CONCATENATE(Tabela132[[#This Row],[TRAMITE_SETOR]],"_Atualiz")</f>
        <v>SECGS  _Atualiz</v>
      </c>
      <c r="F1929" s="196" t="s">
        <v>1476</v>
      </c>
      <c r="H1929" s="3">
        <v>43006.624305555553</v>
      </c>
      <c r="I1929" s="3">
        <v>43006.743750000001</v>
      </c>
      <c r="J1929" s="45"/>
      <c r="K1929" s="19">
        <f t="shared" si="79"/>
        <v>0.11944444444816327</v>
      </c>
      <c r="L1929" s="38">
        <f t="shared" si="80"/>
        <v>0.11944444444816327</v>
      </c>
      <c r="M1929" s="184">
        <f>NETWORKDAYS.INTL(DATE(YEAR(H1929),MONTH(I1929),DAY(H1929)),DATE(YEAR(I1929),MONTH(I1929),DAY(I1929)),1,LISTAFERIADOS!$B$2:$B$194)</f>
        <v>1</v>
      </c>
      <c r="N1929" s="170" t="str">
        <f>CONCATENATE(HOUR(Tabela132[[#This Row],[DATA INICIO]]),":",MINUTE(Tabela132[[#This Row],[DATA INICIO]]))</f>
        <v>14:59</v>
      </c>
    </row>
    <row r="1930" spans="1:14" ht="25.5" customHeight="1" x14ac:dyDescent="0.25">
      <c r="A1930" s="48" t="s">
        <v>278</v>
      </c>
      <c r="B1930" s="45" t="s">
        <v>1506</v>
      </c>
      <c r="C1930" s="2" t="s">
        <v>1125</v>
      </c>
      <c r="D1930" s="196" t="s">
        <v>1555</v>
      </c>
      <c r="E1930" s="195" t="str">
        <f>CONCATENATE(Tabela132[[#This Row],[TRAMITE_SETOR]],"_Atualiz")</f>
        <v>CSTA _Atualiz</v>
      </c>
      <c r="F1930" s="196" t="s">
        <v>1555</v>
      </c>
      <c r="H1930" s="3">
        <v>43006.743750000001</v>
      </c>
      <c r="I1930" s="3">
        <v>43007.554861111108</v>
      </c>
      <c r="J1930" s="45"/>
      <c r="K1930" s="19">
        <f t="shared" si="79"/>
        <v>0.81111111110658385</v>
      </c>
      <c r="L1930" s="38">
        <f t="shared" si="80"/>
        <v>0.81111111110658385</v>
      </c>
      <c r="M1930" s="184">
        <f>NETWORKDAYS.INTL(DATE(YEAR(H1930),MONTH(I1930),DAY(H1930)),DATE(YEAR(I1930),MONTH(I1930),DAY(I1930)),1,LISTAFERIADOS!$B$2:$B$194)</f>
        <v>2</v>
      </c>
      <c r="N1930" s="170" t="str">
        <f>CONCATENATE(HOUR(Tabela132[[#This Row],[DATA INICIO]]),":",MINUTE(Tabela132[[#This Row],[DATA INICIO]]))</f>
        <v>17:51</v>
      </c>
    </row>
    <row r="1931" spans="1:14" ht="25.5" customHeight="1" x14ac:dyDescent="0.25">
      <c r="A1931" s="48" t="s">
        <v>278</v>
      </c>
      <c r="B1931" s="45" t="s">
        <v>1506</v>
      </c>
      <c r="C1931" s="2" t="s">
        <v>1125</v>
      </c>
      <c r="D1931" s="196" t="s">
        <v>1476</v>
      </c>
      <c r="E1931" s="195" t="str">
        <f>CONCATENATE(Tabela132[[#This Row],[TRAMITE_SETOR]],"_Atualiz")</f>
        <v>SECGS  _Atualiz</v>
      </c>
      <c r="F1931" s="196" t="s">
        <v>1476</v>
      </c>
      <c r="H1931" s="3">
        <v>43007.554861111108</v>
      </c>
      <c r="I1931" s="3">
        <v>43007.722222222219</v>
      </c>
      <c r="J1931" s="45"/>
      <c r="K1931" s="19">
        <f t="shared" si="79"/>
        <v>0.16736111111094942</v>
      </c>
      <c r="L1931" s="38">
        <f t="shared" si="80"/>
        <v>0.16736111111094942</v>
      </c>
      <c r="M1931" s="184">
        <f>NETWORKDAYS.INTL(DATE(YEAR(H1931),MONTH(I1931),DAY(H1931)),DATE(YEAR(I1931),MONTH(I1931),DAY(I1931)),1,LISTAFERIADOS!$B$2:$B$194)</f>
        <v>1</v>
      </c>
      <c r="N1931" s="170" t="str">
        <f>CONCATENATE(HOUR(Tabela132[[#This Row],[DATA INICIO]]),":",MINUTE(Tabela132[[#This Row],[DATA INICIO]]))</f>
        <v>13:19</v>
      </c>
    </row>
    <row r="1932" spans="1:14" ht="25.5" customHeight="1" x14ac:dyDescent="0.25">
      <c r="A1932" s="48" t="s">
        <v>278</v>
      </c>
      <c r="B1932" s="45" t="s">
        <v>1506</v>
      </c>
      <c r="C1932" s="2" t="s">
        <v>1125</v>
      </c>
      <c r="D1932" s="196" t="s">
        <v>1564</v>
      </c>
      <c r="E1932" s="195" t="str">
        <f>CONCATENATE(Tabela132[[#This Row],[TRAMITE_SETOR]],"_Atualiz")</f>
        <v>SESEG _Atualiz</v>
      </c>
      <c r="F1932" s="196" t="s">
        <v>1564</v>
      </c>
      <c r="H1932" s="3">
        <v>43007.722222222219</v>
      </c>
      <c r="I1932" s="3">
        <v>43028.506249999999</v>
      </c>
      <c r="J1932" s="45"/>
      <c r="K1932" s="19">
        <f t="shared" si="79"/>
        <v>20.784027777779556</v>
      </c>
      <c r="L1932" s="38">
        <f t="shared" si="80"/>
        <v>20.784027777779556</v>
      </c>
      <c r="M1932" s="184">
        <f>NETWORKDAYS.INTL(DATE(YEAR(H1932),MONTH(I1932),DAY(H1932)),DATE(YEAR(I1932),MONTH(I1932),DAY(I1932)),1,LISTAFERIADOS!$B$2:$B$194)</f>
        <v>-6</v>
      </c>
      <c r="N1932" s="170" t="str">
        <f>CONCATENATE(HOUR(Tabela132[[#This Row],[DATA INICIO]]),":",MINUTE(Tabela132[[#This Row],[DATA INICIO]]))</f>
        <v>17:20</v>
      </c>
    </row>
    <row r="1933" spans="1:14" ht="25.5" customHeight="1" x14ac:dyDescent="0.25">
      <c r="A1933" s="48" t="s">
        <v>278</v>
      </c>
      <c r="B1933" s="45" t="s">
        <v>1506</v>
      </c>
      <c r="C1933" s="2" t="s">
        <v>1125</v>
      </c>
      <c r="D1933" s="196" t="s">
        <v>1555</v>
      </c>
      <c r="E1933" s="195" t="str">
        <f>CONCATENATE(Tabela132[[#This Row],[TRAMITE_SETOR]],"_Atualiz")</f>
        <v>CSTA _Atualiz</v>
      </c>
      <c r="F1933" s="196" t="s">
        <v>1555</v>
      </c>
      <c r="H1933" s="3">
        <v>43028.506249999999</v>
      </c>
      <c r="I1933" s="3">
        <v>43028.518055555556</v>
      </c>
      <c r="J1933" s="45"/>
      <c r="K1933" s="19">
        <f t="shared" si="79"/>
        <v>1.1805555557657499E-2</v>
      </c>
      <c r="L1933" s="38">
        <f t="shared" si="80"/>
        <v>1.1805555557657499E-2</v>
      </c>
      <c r="M1933" s="184">
        <f>NETWORKDAYS.INTL(DATE(YEAR(H1933),MONTH(I1933),DAY(H1933)),DATE(YEAR(I1933),MONTH(I1933),DAY(I1933)),1,LISTAFERIADOS!$B$2:$B$194)</f>
        <v>1</v>
      </c>
      <c r="N1933" s="170" t="str">
        <f>CONCATENATE(HOUR(Tabela132[[#This Row],[DATA INICIO]]),":",MINUTE(Tabela132[[#This Row],[DATA INICIO]]))</f>
        <v>12:9</v>
      </c>
    </row>
    <row r="1934" spans="1:14" ht="25.5" customHeight="1" x14ac:dyDescent="0.25">
      <c r="A1934" s="48" t="s">
        <v>278</v>
      </c>
      <c r="B1934" s="45" t="s">
        <v>1506</v>
      </c>
      <c r="C1934" s="2" t="s">
        <v>1125</v>
      </c>
      <c r="D1934" s="196" t="s">
        <v>1476</v>
      </c>
      <c r="E1934" s="195" t="str">
        <f>CONCATENATE(Tabela132[[#This Row],[TRAMITE_SETOR]],"_Atualiz")</f>
        <v>SECGS  _Atualiz</v>
      </c>
      <c r="F1934" s="196" t="s">
        <v>1476</v>
      </c>
      <c r="H1934" s="3">
        <v>43028.518055555556</v>
      </c>
      <c r="I1934" s="3">
        <v>43042.604861111111</v>
      </c>
      <c r="J1934" s="45"/>
      <c r="K1934" s="19">
        <f t="shared" si="79"/>
        <v>14.086805555554747</v>
      </c>
      <c r="L1934" s="38">
        <f t="shared" si="80"/>
        <v>14.086805555554747</v>
      </c>
      <c r="M1934" s="184">
        <f>NETWORKDAYS.INTL(DATE(YEAR(H1934),MONTH(I1934),DAY(H1934)),DATE(YEAR(I1934),MONTH(I1934),DAY(I1934)),1,LISTAFERIADOS!$B$2:$B$194)</f>
        <v>-12</v>
      </c>
      <c r="N1934" s="170" t="str">
        <f>CONCATENATE(HOUR(Tabela132[[#This Row],[DATA INICIO]]),":",MINUTE(Tabela132[[#This Row],[DATA INICIO]]))</f>
        <v>12:26</v>
      </c>
    </row>
    <row r="1935" spans="1:14" ht="25.5" customHeight="1" x14ac:dyDescent="0.25">
      <c r="A1935" s="48" t="s">
        <v>278</v>
      </c>
      <c r="B1935" s="45" t="s">
        <v>1506</v>
      </c>
      <c r="C1935" s="2" t="s">
        <v>1125</v>
      </c>
      <c r="D1935" s="196" t="s">
        <v>1507</v>
      </c>
      <c r="E1935" s="195" t="str">
        <f>CONCATENATE(Tabela132[[#This Row],[TRAMITE_SETOR]],"_Atualiz")</f>
        <v>SPO  _Atualiz</v>
      </c>
      <c r="F1935" s="196" t="s">
        <v>1507</v>
      </c>
      <c r="H1935" s="3">
        <v>42805.604861111111</v>
      </c>
      <c r="I1935" s="3">
        <v>42805.671527777777</v>
      </c>
      <c r="J1935" s="45"/>
      <c r="K1935" s="19">
        <f t="shared" si="79"/>
        <v>6.6666666665696539E-2</v>
      </c>
      <c r="L1935" s="38">
        <f t="shared" si="80"/>
        <v>6.6666666665696539E-2</v>
      </c>
      <c r="M1935" s="184">
        <f>NETWORKDAYS.INTL(DATE(YEAR(H1935),MONTH(I1935),DAY(H1935)),DATE(YEAR(I1935),MONTH(I1935),DAY(I1935)),1,LISTAFERIADOS!$B$2:$B$194)</f>
        <v>0</v>
      </c>
      <c r="N1935" s="170" t="str">
        <f>CONCATENATE(HOUR(Tabela132[[#This Row],[DATA INICIO]]),":",MINUTE(Tabela132[[#This Row],[DATA INICIO]]))</f>
        <v>14:31</v>
      </c>
    </row>
    <row r="1936" spans="1:14" ht="25.5" customHeight="1" x14ac:dyDescent="0.25">
      <c r="A1936" s="48" t="s">
        <v>278</v>
      </c>
      <c r="B1936" s="45" t="s">
        <v>1506</v>
      </c>
      <c r="C1936" s="2" t="s">
        <v>1125</v>
      </c>
      <c r="D1936" s="196" t="s">
        <v>1493</v>
      </c>
      <c r="E1936" s="195" t="str">
        <f>CONCATENATE(Tabela132[[#This Row],[TRAMITE_SETOR]],"_Atualiz")</f>
        <v xml:space="preserve"> COC  _Atualiz</v>
      </c>
      <c r="F1936" s="196" t="s">
        <v>1493</v>
      </c>
      <c r="H1936" s="3">
        <v>42805.671527777777</v>
      </c>
      <c r="I1936" s="3">
        <v>42805.744444444441</v>
      </c>
      <c r="J1936" s="45"/>
      <c r="K1936" s="19">
        <f t="shared" si="79"/>
        <v>7.2916666664241347E-2</v>
      </c>
      <c r="L1936" s="38">
        <f t="shared" si="80"/>
        <v>7.2916666664241347E-2</v>
      </c>
      <c r="M1936" s="184">
        <f>NETWORKDAYS.INTL(DATE(YEAR(H1936),MONTH(I1936),DAY(H1936)),DATE(YEAR(I1936),MONTH(I1936),DAY(I1936)),1,LISTAFERIADOS!$B$2:$B$194)</f>
        <v>0</v>
      </c>
      <c r="N1936" s="170" t="str">
        <f>CONCATENATE(HOUR(Tabela132[[#This Row],[DATA INICIO]]),":",MINUTE(Tabela132[[#This Row],[DATA INICIO]]))</f>
        <v>16:7</v>
      </c>
    </row>
    <row r="1937" spans="1:14" ht="25.5" customHeight="1" x14ac:dyDescent="0.25">
      <c r="A1937" s="48" t="s">
        <v>278</v>
      </c>
      <c r="B1937" s="45" t="s">
        <v>1506</v>
      </c>
      <c r="C1937" s="2" t="s">
        <v>1125</v>
      </c>
      <c r="D1937" s="196" t="s">
        <v>1485</v>
      </c>
      <c r="E1937" s="195" t="str">
        <f>CONCATENATE(Tabela132[[#This Row],[TRAMITE_SETOR]],"_Atualiz")</f>
        <v xml:space="preserve"> SECOFC  _Atualiz</v>
      </c>
      <c r="F1937" s="196" t="s">
        <v>1485</v>
      </c>
      <c r="H1937" s="3">
        <v>42805.744444444441</v>
      </c>
      <c r="I1937" s="3">
        <v>42805.794444444444</v>
      </c>
      <c r="J1937" s="45"/>
      <c r="K1937" s="19">
        <f t="shared" si="79"/>
        <v>5.0000000002910383E-2</v>
      </c>
      <c r="L1937" s="38">
        <f t="shared" si="80"/>
        <v>5.0000000002910383E-2</v>
      </c>
      <c r="M1937" s="184">
        <f>NETWORKDAYS.INTL(DATE(YEAR(H1937),MONTH(I1937),DAY(H1937)),DATE(YEAR(I1937),MONTH(I1937),DAY(I1937)),1,LISTAFERIADOS!$B$2:$B$194)</f>
        <v>0</v>
      </c>
      <c r="N1937" s="170" t="str">
        <f>CONCATENATE(HOUR(Tabela132[[#This Row],[DATA INICIO]]),":",MINUTE(Tabela132[[#This Row],[DATA INICIO]]))</f>
        <v>17:52</v>
      </c>
    </row>
    <row r="1938" spans="1:14" ht="25.5" customHeight="1" x14ac:dyDescent="0.25">
      <c r="A1938" s="48" t="s">
        <v>278</v>
      </c>
      <c r="B1938" s="45" t="s">
        <v>1506</v>
      </c>
      <c r="C1938" s="2" t="s">
        <v>1125</v>
      </c>
      <c r="D1938" s="196" t="s">
        <v>1482</v>
      </c>
      <c r="E1938" s="195" t="str">
        <f>CONCATENATE(Tabela132[[#This Row],[TRAMITE_SETOR]],"_Atualiz")</f>
        <v xml:space="preserve"> SECGA  _Atualiz</v>
      </c>
      <c r="F1938" s="196" t="s">
        <v>1482</v>
      </c>
      <c r="H1938" s="3">
        <v>42805.794444444444</v>
      </c>
      <c r="I1938" s="3">
        <v>42805.824305555558</v>
      </c>
      <c r="J1938" s="45"/>
      <c r="K1938" s="19">
        <f t="shared" si="79"/>
        <v>2.9861111113859806E-2</v>
      </c>
      <c r="L1938" s="38">
        <f t="shared" si="80"/>
        <v>2.9861111113859806E-2</v>
      </c>
      <c r="M1938" s="184">
        <f>NETWORKDAYS.INTL(DATE(YEAR(H1938),MONTH(I1938),DAY(H1938)),DATE(YEAR(I1938),MONTH(I1938),DAY(I1938)),1,LISTAFERIADOS!$B$2:$B$194)</f>
        <v>0</v>
      </c>
      <c r="N1938" s="170" t="str">
        <f>CONCATENATE(HOUR(Tabela132[[#This Row],[DATA INICIO]]),":",MINUTE(Tabela132[[#This Row],[DATA INICIO]]))</f>
        <v>19:4</v>
      </c>
    </row>
    <row r="1939" spans="1:14" ht="25.5" customHeight="1" x14ac:dyDescent="0.25">
      <c r="A1939" s="48" t="s">
        <v>278</v>
      </c>
      <c r="B1939" s="45" t="s">
        <v>1506</v>
      </c>
      <c r="C1939" s="2" t="s">
        <v>1125</v>
      </c>
      <c r="D1939" s="196" t="s">
        <v>1487</v>
      </c>
      <c r="E1939" s="195" t="str">
        <f>CONCATENATE(Tabela132[[#This Row],[TRAMITE_SETOR]],"_Atualiz")</f>
        <v xml:space="preserve"> CLC  _Atualiz</v>
      </c>
      <c r="F1939" s="196" t="s">
        <v>1487</v>
      </c>
      <c r="H1939" s="3">
        <v>42805.824305555558</v>
      </c>
      <c r="I1939" s="3">
        <v>42927.822916666664</v>
      </c>
      <c r="J1939" s="45"/>
      <c r="K1939" s="19">
        <f t="shared" si="79"/>
        <v>121.99861111110658</v>
      </c>
      <c r="L1939" s="38">
        <f t="shared" si="80"/>
        <v>121.99861111110658</v>
      </c>
      <c r="M1939" s="184">
        <f>NETWORKDAYS.INTL(DATE(YEAR(H1939),MONTH(I1939),DAY(H1939)),DATE(YEAR(I1939),MONTH(I1939),DAY(I1939)),1,LISTAFERIADOS!$B$2:$B$194)</f>
        <v>1</v>
      </c>
      <c r="N1939" s="170" t="str">
        <f>CONCATENATE(HOUR(Tabela132[[#This Row],[DATA INICIO]]),":",MINUTE(Tabela132[[#This Row],[DATA INICIO]]))</f>
        <v>19:47</v>
      </c>
    </row>
    <row r="1940" spans="1:14" ht="25.5" customHeight="1" x14ac:dyDescent="0.25">
      <c r="A1940" s="48" t="s">
        <v>278</v>
      </c>
      <c r="B1940" s="45" t="s">
        <v>1506</v>
      </c>
      <c r="C1940" s="2" t="s">
        <v>1125</v>
      </c>
      <c r="D1940" s="196" t="s">
        <v>1482</v>
      </c>
      <c r="E1940" s="195" t="str">
        <f>CONCATENATE(Tabela132[[#This Row],[TRAMITE_SETOR]],"_Atualiz")</f>
        <v xml:space="preserve"> SECGA  _Atualiz</v>
      </c>
      <c r="F1940" s="196" t="s">
        <v>1482</v>
      </c>
      <c r="H1940" s="3">
        <v>42927.822916666664</v>
      </c>
      <c r="I1940" s="3">
        <v>42958.65625</v>
      </c>
      <c r="J1940" s="45"/>
      <c r="K1940" s="19">
        <f t="shared" si="79"/>
        <v>30.833333333335759</v>
      </c>
      <c r="L1940" s="38">
        <f t="shared" si="80"/>
        <v>30.833333333335759</v>
      </c>
      <c r="M1940" s="184">
        <f>NETWORKDAYS.INTL(DATE(YEAR(H1940),MONTH(I1940),DAY(H1940)),DATE(YEAR(I1940),MONTH(I1940),DAY(I1940)),1,LISTAFERIADOS!$B$2:$B$194)</f>
        <v>0</v>
      </c>
      <c r="N1940" s="170" t="str">
        <f>CONCATENATE(HOUR(Tabela132[[#This Row],[DATA INICIO]]),":",MINUTE(Tabela132[[#This Row],[DATA INICIO]]))</f>
        <v>19:45</v>
      </c>
    </row>
    <row r="1941" spans="1:14" ht="25.5" customHeight="1" x14ac:dyDescent="0.25">
      <c r="A1941" s="48" t="s">
        <v>278</v>
      </c>
      <c r="B1941" s="45" t="s">
        <v>1506</v>
      </c>
      <c r="C1941" s="2" t="s">
        <v>1125</v>
      </c>
      <c r="D1941" s="196" t="s">
        <v>1487</v>
      </c>
      <c r="E1941" s="195" t="str">
        <f>CONCATENATE(Tabela132[[#This Row],[TRAMITE_SETOR]],"_Atualiz")</f>
        <v xml:space="preserve"> CLC  _Atualiz</v>
      </c>
      <c r="F1941" s="196" t="s">
        <v>1487</v>
      </c>
      <c r="H1941" s="3">
        <v>42958.65625</v>
      </c>
      <c r="I1941" s="3">
        <v>42989.723611111112</v>
      </c>
      <c r="J1941" s="45"/>
      <c r="K1941" s="19">
        <f t="shared" si="79"/>
        <v>31.067361111112405</v>
      </c>
      <c r="L1941" s="38">
        <f t="shared" si="80"/>
        <v>31.067361111112405</v>
      </c>
      <c r="M1941" s="184">
        <f>NETWORKDAYS.INTL(DATE(YEAR(H1941),MONTH(I1941),DAY(H1941)),DATE(YEAR(I1941),MONTH(I1941),DAY(I1941)),1,LISTAFERIADOS!$B$2:$B$194)</f>
        <v>1</v>
      </c>
      <c r="N1941" s="170" t="str">
        <f>CONCATENATE(HOUR(Tabela132[[#This Row],[DATA INICIO]]),":",MINUTE(Tabela132[[#This Row],[DATA INICIO]]))</f>
        <v>15:45</v>
      </c>
    </row>
    <row r="1942" spans="1:14" ht="25.5" customHeight="1" x14ac:dyDescent="0.25">
      <c r="A1942" s="48" t="s">
        <v>278</v>
      </c>
      <c r="B1942" s="45" t="s">
        <v>1506</v>
      </c>
      <c r="C1942" s="2" t="s">
        <v>1125</v>
      </c>
      <c r="D1942" s="196" t="s">
        <v>1508</v>
      </c>
      <c r="E1942" s="195" t="str">
        <f>CONCATENATE(Tabela132[[#This Row],[TRAMITE_SETOR]],"_Atualiz")</f>
        <v xml:space="preserve"> SASAC  _Atualiz</v>
      </c>
      <c r="F1942" s="196" t="s">
        <v>1508</v>
      </c>
      <c r="H1942" s="3">
        <v>42989.723611111112</v>
      </c>
      <c r="I1942" s="3">
        <v>43056.709027777775</v>
      </c>
      <c r="J1942" s="45"/>
      <c r="K1942" s="19">
        <f t="shared" si="79"/>
        <v>66.985416666662786</v>
      </c>
      <c r="L1942" s="38">
        <f t="shared" si="80"/>
        <v>66.985416666662786</v>
      </c>
      <c r="M1942" s="184">
        <f>NETWORKDAYS.INTL(DATE(YEAR(H1942),MONTH(I1942),DAY(H1942)),DATE(YEAR(I1942),MONTH(I1942),DAY(I1942)),1,LISTAFERIADOS!$B$2:$B$194)</f>
        <v>5</v>
      </c>
      <c r="N1942" s="170" t="str">
        <f>CONCATENATE(HOUR(Tabela132[[#This Row],[DATA INICIO]]),":",MINUTE(Tabela132[[#This Row],[DATA INICIO]]))</f>
        <v>17:22</v>
      </c>
    </row>
    <row r="1943" spans="1:14" ht="25.5" customHeight="1" x14ac:dyDescent="0.25">
      <c r="A1943" s="48" t="s">
        <v>278</v>
      </c>
      <c r="B1943" s="45" t="s">
        <v>1506</v>
      </c>
      <c r="C1943" s="2" t="s">
        <v>1125</v>
      </c>
      <c r="D1943" s="196" t="s">
        <v>1487</v>
      </c>
      <c r="E1943" s="195" t="str">
        <f>CONCATENATE(Tabela132[[#This Row],[TRAMITE_SETOR]],"_Atualiz")</f>
        <v xml:space="preserve"> CLC  _Atualiz</v>
      </c>
      <c r="F1943" s="196" t="s">
        <v>1487</v>
      </c>
      <c r="H1943" s="3">
        <v>43056.709027777775</v>
      </c>
      <c r="I1943" s="3">
        <v>43059.540277777778</v>
      </c>
      <c r="J1943" s="45"/>
      <c r="K1943" s="19">
        <f t="shared" si="79"/>
        <v>2.8312500000029104</v>
      </c>
      <c r="L1943" s="38">
        <f t="shared" si="80"/>
        <v>2.8312500000029104</v>
      </c>
      <c r="M1943" s="184">
        <f>NETWORKDAYS.INTL(DATE(YEAR(H1943),MONTH(I1943),DAY(H1943)),DATE(YEAR(I1943),MONTH(I1943),DAY(I1943)),1,LISTAFERIADOS!$B$2:$B$194)</f>
        <v>2</v>
      </c>
      <c r="N1943" s="170" t="str">
        <f>CONCATENATE(HOUR(Tabela132[[#This Row],[DATA INICIO]]),":",MINUTE(Tabela132[[#This Row],[DATA INICIO]]))</f>
        <v>17:1</v>
      </c>
    </row>
    <row r="1944" spans="1:14" ht="25.5" customHeight="1" x14ac:dyDescent="0.25">
      <c r="A1944" s="48" t="s">
        <v>278</v>
      </c>
      <c r="B1944" s="45" t="s">
        <v>1506</v>
      </c>
      <c r="C1944" s="2" t="s">
        <v>1125</v>
      </c>
      <c r="D1944" s="196" t="s">
        <v>1482</v>
      </c>
      <c r="E1944" s="195" t="str">
        <f>CONCATENATE(Tabela132[[#This Row],[TRAMITE_SETOR]],"_Atualiz")</f>
        <v xml:space="preserve"> SECGA  _Atualiz</v>
      </c>
      <c r="F1944" s="196" t="s">
        <v>1482</v>
      </c>
      <c r="H1944" s="3">
        <v>43059.540277777778</v>
      </c>
      <c r="I1944" s="3">
        <v>43059.698611111111</v>
      </c>
      <c r="J1944" s="45"/>
      <c r="K1944" s="19">
        <f t="shared" si="79"/>
        <v>0.15833333333284827</v>
      </c>
      <c r="L1944" s="38">
        <f t="shared" si="80"/>
        <v>0.15833333333284827</v>
      </c>
      <c r="M1944" s="184">
        <f>NETWORKDAYS.INTL(DATE(YEAR(H1944),MONTH(I1944),DAY(H1944)),DATE(YEAR(I1944),MONTH(I1944),DAY(I1944)),1,LISTAFERIADOS!$B$2:$B$194)</f>
        <v>1</v>
      </c>
      <c r="N1944" s="170" t="str">
        <f>CONCATENATE(HOUR(Tabela132[[#This Row],[DATA INICIO]]),":",MINUTE(Tabela132[[#This Row],[DATA INICIO]]))</f>
        <v>12:58</v>
      </c>
    </row>
    <row r="1945" spans="1:14" ht="25.5" customHeight="1" x14ac:dyDescent="0.25">
      <c r="A1945" s="48" t="s">
        <v>278</v>
      </c>
      <c r="B1945" s="45" t="s">
        <v>1506</v>
      </c>
      <c r="C1945" s="2" t="s">
        <v>1125</v>
      </c>
      <c r="D1945" s="196" t="s">
        <v>1481</v>
      </c>
      <c r="E1945" s="195" t="str">
        <f>CONCATENATE(Tabela132[[#This Row],[TRAMITE_SETOR]],"_Atualiz")</f>
        <v xml:space="preserve"> DG  _Atualiz</v>
      </c>
      <c r="F1945" s="196" t="s">
        <v>1481</v>
      </c>
      <c r="H1945" s="3">
        <v>43059.698611111111</v>
      </c>
      <c r="I1945" s="3">
        <v>43060.569444444445</v>
      </c>
      <c r="J1945" s="45"/>
      <c r="K1945" s="19">
        <f t="shared" si="79"/>
        <v>0.87083333333430346</v>
      </c>
      <c r="L1945" s="38">
        <f t="shared" si="80"/>
        <v>0.87083333333430346</v>
      </c>
      <c r="M1945" s="184">
        <f>NETWORKDAYS.INTL(DATE(YEAR(H1945),MONTH(I1945),DAY(H1945)),DATE(YEAR(I1945),MONTH(I1945),DAY(I1945)),1,LISTAFERIADOS!$B$2:$B$194)</f>
        <v>2</v>
      </c>
      <c r="N1945" s="170" t="str">
        <f>CONCATENATE(HOUR(Tabela132[[#This Row],[DATA INICIO]]),":",MINUTE(Tabela132[[#This Row],[DATA INICIO]]))</f>
        <v>16:46</v>
      </c>
    </row>
    <row r="1946" spans="1:14" ht="25.5" customHeight="1" x14ac:dyDescent="0.25">
      <c r="A1946" s="48" t="s">
        <v>278</v>
      </c>
      <c r="B1946" s="45" t="s">
        <v>1506</v>
      </c>
      <c r="C1946" s="2" t="s">
        <v>1125</v>
      </c>
      <c r="D1946" s="196" t="s">
        <v>1493</v>
      </c>
      <c r="E1946" s="195" t="str">
        <f>CONCATENATE(Tabela132[[#This Row],[TRAMITE_SETOR]],"_Atualiz")</f>
        <v xml:space="preserve"> COC  _Atualiz</v>
      </c>
      <c r="F1946" s="196" t="s">
        <v>1493</v>
      </c>
      <c r="H1946" s="3">
        <v>43060.569444444445</v>
      </c>
      <c r="I1946" s="3">
        <v>43060.638888888891</v>
      </c>
      <c r="J1946" s="45"/>
      <c r="K1946" s="19">
        <f t="shared" si="79"/>
        <v>6.9444444445252884E-2</v>
      </c>
      <c r="L1946" s="38">
        <f t="shared" si="80"/>
        <v>6.9444444445252884E-2</v>
      </c>
      <c r="M1946" s="184">
        <f>NETWORKDAYS.INTL(DATE(YEAR(H1946),MONTH(I1946),DAY(H1946)),DATE(YEAR(I1946),MONTH(I1946),DAY(I1946)),1,LISTAFERIADOS!$B$2:$B$194)</f>
        <v>1</v>
      </c>
      <c r="N1946" s="170" t="str">
        <f>CONCATENATE(HOUR(Tabela132[[#This Row],[DATA INICIO]]),":",MINUTE(Tabela132[[#This Row],[DATA INICIO]]))</f>
        <v>13:40</v>
      </c>
    </row>
    <row r="1947" spans="1:14" ht="25.5" customHeight="1" x14ac:dyDescent="0.25">
      <c r="A1947" s="49" t="s">
        <v>278</v>
      </c>
      <c r="B1947" s="52" t="s">
        <v>1506</v>
      </c>
      <c r="C1947" s="7" t="s">
        <v>1125</v>
      </c>
      <c r="D1947" s="66" t="s">
        <v>1497</v>
      </c>
      <c r="E1947" s="197" t="str">
        <f>CONCATENATE(Tabela132[[#This Row],[TRAMITE_SETOR]],"_Atualiz")</f>
        <v xml:space="preserve"> GABCOC  _Atualiz</v>
      </c>
      <c r="F1947" s="66" t="s">
        <v>1497</v>
      </c>
      <c r="G1947" s="190"/>
      <c r="H1947" s="51">
        <v>43060.638888888891</v>
      </c>
      <c r="I1947" s="51">
        <v>43060.74722222222</v>
      </c>
      <c r="J1947" s="52"/>
      <c r="K1947" s="19">
        <f t="shared" si="79"/>
        <v>0.10833333332993789</v>
      </c>
      <c r="L1947" s="76">
        <f t="shared" si="80"/>
        <v>0.10833333332993789</v>
      </c>
      <c r="M1947" s="192">
        <f>NETWORKDAYS.INTL(DATE(YEAR(H1947),MONTH(I1947),DAY(H1947)),DATE(YEAR(I1947),MONTH(I1947),DAY(I1947)),1,LISTAFERIADOS!$B$2:$B$194)</f>
        <v>1</v>
      </c>
      <c r="N1947" s="193" t="str">
        <f>CONCATENATE(HOUR(Tabela132[[#This Row],[DATA INICIO]]),":",MINUTE(Tabela132[[#This Row],[DATA INICIO]]))</f>
        <v>15:20</v>
      </c>
    </row>
    <row r="1948" spans="1:14" ht="25.5" customHeight="1" x14ac:dyDescent="0.25">
      <c r="A1948" s="48" t="s">
        <v>278</v>
      </c>
      <c r="B1948" s="45" t="s">
        <v>1509</v>
      </c>
      <c r="C1948" s="2" t="s">
        <v>270</v>
      </c>
      <c r="D1948" s="196" t="s">
        <v>1553</v>
      </c>
      <c r="E1948" s="195" t="str">
        <f>CONCATENATE(Tabela132[[#This Row],[TRAMITE_SETOR]],"_Atualiz")</f>
        <v>ST _Atualiz</v>
      </c>
      <c r="F1948" s="196" t="s">
        <v>1553</v>
      </c>
      <c r="H1948" s="3" t="s">
        <v>7</v>
      </c>
      <c r="I1948" s="3">
        <v>42789.693055555559</v>
      </c>
      <c r="J1948" s="45"/>
      <c r="K1948" s="19">
        <f t="shared" ref="K1948:K1979" si="81">IF(OR(H1948="-",I1948="-"),0,I1948-H1948)</f>
        <v>0</v>
      </c>
      <c r="L1948" s="38">
        <f t="shared" ref="L1948:L1979" si="82">K1948</f>
        <v>0</v>
      </c>
      <c r="M1948" s="184" t="e">
        <f>NETWORKDAYS.INTL(DATE(YEAR(H1948),MONTH(I1948),DAY(H1948)),DATE(YEAR(I1948),MONTH(I1948),DAY(I1948)),1,LISTAFERIADOS!$B$2:$B$194)</f>
        <v>#VALUE!</v>
      </c>
      <c r="N1948" s="170" t="e">
        <f>CONCATENATE(HOUR(Tabela132[[#This Row],[DATA INICIO]]),":",MINUTE(Tabela132[[#This Row],[DATA INICIO]]))</f>
        <v>#VALUE!</v>
      </c>
    </row>
    <row r="1949" spans="1:14" ht="25.5" customHeight="1" x14ac:dyDescent="0.25">
      <c r="A1949" s="48" t="s">
        <v>278</v>
      </c>
      <c r="B1949" s="45" t="s">
        <v>1509</v>
      </c>
      <c r="C1949" s="2" t="s">
        <v>270</v>
      </c>
      <c r="D1949" s="196" t="s">
        <v>1555</v>
      </c>
      <c r="E1949" s="195" t="str">
        <f>CONCATENATE(Tabela132[[#This Row],[TRAMITE_SETOR]],"_Atualiz")</f>
        <v>CSTA _Atualiz</v>
      </c>
      <c r="F1949" s="196" t="s">
        <v>1555</v>
      </c>
      <c r="H1949" s="3">
        <v>42789.693055555559</v>
      </c>
      <c r="I1949" s="3">
        <v>42789.726388888892</v>
      </c>
      <c r="J1949" s="45"/>
      <c r="K1949" s="19">
        <f t="shared" si="81"/>
        <v>3.3333333332848269E-2</v>
      </c>
      <c r="L1949" s="38">
        <f t="shared" si="82"/>
        <v>3.3333333332848269E-2</v>
      </c>
      <c r="M1949" s="184">
        <f>NETWORKDAYS.INTL(DATE(YEAR(H1949),MONTH(I1949),DAY(H1949)),DATE(YEAR(I1949),MONTH(I1949),DAY(I1949)),1,LISTAFERIADOS!$B$2:$B$194)</f>
        <v>1</v>
      </c>
      <c r="N1949" s="170" t="str">
        <f>CONCATENATE(HOUR(Tabela132[[#This Row],[DATA INICIO]]),":",MINUTE(Tabela132[[#This Row],[DATA INICIO]]))</f>
        <v>16:38</v>
      </c>
    </row>
    <row r="1950" spans="1:14" ht="25.5" customHeight="1" x14ac:dyDescent="0.25">
      <c r="A1950" s="48" t="s">
        <v>278</v>
      </c>
      <c r="B1950" s="45" t="s">
        <v>1509</v>
      </c>
      <c r="C1950" s="2" t="s">
        <v>270</v>
      </c>
      <c r="D1950" s="196" t="s">
        <v>1476</v>
      </c>
      <c r="E1950" s="195" t="str">
        <f>CONCATENATE(Tabela132[[#This Row],[TRAMITE_SETOR]],"_Atualiz")</f>
        <v>SECGS  _Atualiz</v>
      </c>
      <c r="F1950" s="196" t="s">
        <v>1476</v>
      </c>
      <c r="H1950" s="3">
        <v>42789.726388888892</v>
      </c>
      <c r="I1950" s="3">
        <v>42950.722916666666</v>
      </c>
      <c r="J1950" s="45"/>
      <c r="K1950" s="19">
        <f t="shared" si="81"/>
        <v>160.99652777777374</v>
      </c>
      <c r="L1950" s="38">
        <f t="shared" si="82"/>
        <v>160.99652777777374</v>
      </c>
      <c r="M1950" s="184">
        <f>NETWORKDAYS.INTL(DATE(YEAR(H1950),MONTH(I1950),DAY(H1950)),DATE(YEAR(I1950),MONTH(I1950),DAY(I1950)),1,LISTAFERIADOS!$B$2:$B$194)</f>
        <v>-14</v>
      </c>
      <c r="N1950" s="170" t="str">
        <f>CONCATENATE(HOUR(Tabela132[[#This Row],[DATA INICIO]]),":",MINUTE(Tabela132[[#This Row],[DATA INICIO]]))</f>
        <v>17:26</v>
      </c>
    </row>
    <row r="1951" spans="1:14" ht="25.5" customHeight="1" x14ac:dyDescent="0.25">
      <c r="A1951" s="48" t="s">
        <v>278</v>
      </c>
      <c r="B1951" s="45" t="s">
        <v>1509</v>
      </c>
      <c r="C1951" s="2" t="s">
        <v>270</v>
      </c>
      <c r="D1951" s="196" t="s">
        <v>1555</v>
      </c>
      <c r="E1951" s="195" t="str">
        <f>CONCATENATE(Tabela132[[#This Row],[TRAMITE_SETOR]],"_Atualiz")</f>
        <v>CSTA _Atualiz</v>
      </c>
      <c r="F1951" s="196" t="s">
        <v>1555</v>
      </c>
      <c r="H1951" s="3">
        <v>42950.722916666666</v>
      </c>
      <c r="I1951" s="3">
        <v>42981.506249999999</v>
      </c>
      <c r="J1951" s="45"/>
      <c r="K1951" s="19">
        <f t="shared" si="81"/>
        <v>30.783333333332848</v>
      </c>
      <c r="L1951" s="38">
        <f t="shared" si="82"/>
        <v>30.783333333332848</v>
      </c>
      <c r="M1951" s="184">
        <f>NETWORKDAYS.INTL(DATE(YEAR(H1951),MONTH(I1951),DAY(H1951)),DATE(YEAR(I1951),MONTH(I1951),DAY(I1951)),1,LISTAFERIADOS!$B$2:$B$194)</f>
        <v>0</v>
      </c>
      <c r="N1951" s="170" t="str">
        <f>CONCATENATE(HOUR(Tabela132[[#This Row],[DATA INICIO]]),":",MINUTE(Tabela132[[#This Row],[DATA INICIO]]))</f>
        <v>17:21</v>
      </c>
    </row>
    <row r="1952" spans="1:14" ht="25.5" customHeight="1" x14ac:dyDescent="0.25">
      <c r="A1952" s="48" t="s">
        <v>278</v>
      </c>
      <c r="B1952" s="45" t="s">
        <v>1509</v>
      </c>
      <c r="C1952" s="2" t="s">
        <v>270</v>
      </c>
      <c r="D1952" s="196" t="s">
        <v>1553</v>
      </c>
      <c r="E1952" s="195" t="str">
        <f>CONCATENATE(Tabela132[[#This Row],[TRAMITE_SETOR]],"_Atualiz")</f>
        <v>ST _Atualiz</v>
      </c>
      <c r="F1952" s="196" t="s">
        <v>1553</v>
      </c>
      <c r="H1952" s="3">
        <v>42803.506249999999</v>
      </c>
      <c r="I1952" s="3">
        <v>42814.570138888892</v>
      </c>
      <c r="J1952" s="45"/>
      <c r="K1952" s="19">
        <f t="shared" si="81"/>
        <v>11.063888888893416</v>
      </c>
      <c r="L1952" s="38">
        <f t="shared" si="82"/>
        <v>11.063888888893416</v>
      </c>
      <c r="M1952" s="184">
        <f>NETWORKDAYS.INTL(DATE(YEAR(H1952),MONTH(I1952),DAY(H1952)),DATE(YEAR(I1952),MONTH(I1952),DAY(I1952)),1,LISTAFERIADOS!$B$2:$B$194)</f>
        <v>8</v>
      </c>
      <c r="N1952" s="170" t="str">
        <f>CONCATENATE(HOUR(Tabela132[[#This Row],[DATA INICIO]]),":",MINUTE(Tabela132[[#This Row],[DATA INICIO]]))</f>
        <v>12:9</v>
      </c>
    </row>
    <row r="1953" spans="1:14" ht="25.5" customHeight="1" x14ac:dyDescent="0.25">
      <c r="A1953" s="48" t="s">
        <v>278</v>
      </c>
      <c r="B1953" s="45" t="s">
        <v>1509</v>
      </c>
      <c r="C1953" s="2" t="s">
        <v>270</v>
      </c>
      <c r="D1953" s="196" t="s">
        <v>1555</v>
      </c>
      <c r="E1953" s="195" t="str">
        <f>CONCATENATE(Tabela132[[#This Row],[TRAMITE_SETOR]],"_Atualiz")</f>
        <v>CSTA _Atualiz</v>
      </c>
      <c r="F1953" s="196" t="s">
        <v>1555</v>
      </c>
      <c r="H1953" s="3">
        <v>42814.570138888892</v>
      </c>
      <c r="I1953" s="3">
        <v>42814.618750000001</v>
      </c>
      <c r="J1953" s="45"/>
      <c r="K1953" s="19">
        <f t="shared" si="81"/>
        <v>4.8611111109494232E-2</v>
      </c>
      <c r="L1953" s="38">
        <f t="shared" si="82"/>
        <v>4.8611111109494232E-2</v>
      </c>
      <c r="M1953" s="184">
        <f>NETWORKDAYS.INTL(DATE(YEAR(H1953),MONTH(I1953),DAY(H1953)),DATE(YEAR(I1953),MONTH(I1953),DAY(I1953)),1,LISTAFERIADOS!$B$2:$B$194)</f>
        <v>1</v>
      </c>
      <c r="N1953" s="170" t="str">
        <f>CONCATENATE(HOUR(Tabela132[[#This Row],[DATA INICIO]]),":",MINUTE(Tabela132[[#This Row],[DATA INICIO]]))</f>
        <v>13:41</v>
      </c>
    </row>
    <row r="1954" spans="1:14" ht="25.5" customHeight="1" x14ac:dyDescent="0.25">
      <c r="A1954" s="48" t="s">
        <v>278</v>
      </c>
      <c r="B1954" s="45" t="s">
        <v>1509</v>
      </c>
      <c r="C1954" s="2" t="s">
        <v>270</v>
      </c>
      <c r="D1954" s="196" t="s">
        <v>1476</v>
      </c>
      <c r="E1954" s="195" t="str">
        <f>CONCATENATE(Tabela132[[#This Row],[TRAMITE_SETOR]],"_Atualiz")</f>
        <v>SECGS  _Atualiz</v>
      </c>
      <c r="F1954" s="196" t="s">
        <v>1476</v>
      </c>
      <c r="H1954" s="3">
        <v>42814.618750000001</v>
      </c>
      <c r="I1954" s="3">
        <v>42814.725694444445</v>
      </c>
      <c r="J1954" s="45"/>
      <c r="K1954" s="19">
        <f t="shared" si="81"/>
        <v>0.10694444444379769</v>
      </c>
      <c r="L1954" s="38">
        <f t="shared" si="82"/>
        <v>0.10694444444379769</v>
      </c>
      <c r="M1954" s="184">
        <f>NETWORKDAYS.INTL(DATE(YEAR(H1954),MONTH(I1954),DAY(H1954)),DATE(YEAR(I1954),MONTH(I1954),DAY(I1954)),1,LISTAFERIADOS!$B$2:$B$194)</f>
        <v>1</v>
      </c>
      <c r="N1954" s="170" t="str">
        <f>CONCATENATE(HOUR(Tabela132[[#This Row],[DATA INICIO]]),":",MINUTE(Tabela132[[#This Row],[DATA INICIO]]))</f>
        <v>14:51</v>
      </c>
    </row>
    <row r="1955" spans="1:14" ht="25.5" customHeight="1" x14ac:dyDescent="0.25">
      <c r="A1955" s="48" t="s">
        <v>278</v>
      </c>
      <c r="B1955" s="45" t="s">
        <v>1509</v>
      </c>
      <c r="C1955" s="2" t="s">
        <v>270</v>
      </c>
      <c r="D1955" s="196" t="s">
        <v>1507</v>
      </c>
      <c r="E1955" s="195" t="str">
        <f>CONCATENATE(Tabela132[[#This Row],[TRAMITE_SETOR]],"_Atualiz")</f>
        <v>SPO  _Atualiz</v>
      </c>
      <c r="F1955" s="196" t="s">
        <v>1507</v>
      </c>
      <c r="H1955" s="3">
        <v>42814.725694444445</v>
      </c>
      <c r="I1955" s="3">
        <v>42815.57708333333</v>
      </c>
      <c r="J1955" s="45"/>
      <c r="K1955" s="19">
        <f t="shared" si="81"/>
        <v>0.851388888884685</v>
      </c>
      <c r="L1955" s="38">
        <f t="shared" si="82"/>
        <v>0.851388888884685</v>
      </c>
      <c r="M1955" s="184">
        <f>NETWORKDAYS.INTL(DATE(YEAR(H1955),MONTH(I1955),DAY(H1955)),DATE(YEAR(I1955),MONTH(I1955),DAY(I1955)),1,LISTAFERIADOS!$B$2:$B$194)</f>
        <v>2</v>
      </c>
      <c r="N1955" s="170" t="str">
        <f>CONCATENATE(HOUR(Tabela132[[#This Row],[DATA INICIO]]),":",MINUTE(Tabela132[[#This Row],[DATA INICIO]]))</f>
        <v>17:25</v>
      </c>
    </row>
    <row r="1956" spans="1:14" ht="25.5" customHeight="1" x14ac:dyDescent="0.25">
      <c r="A1956" s="48" t="s">
        <v>278</v>
      </c>
      <c r="B1956" s="45" t="s">
        <v>1509</v>
      </c>
      <c r="C1956" s="2" t="s">
        <v>270</v>
      </c>
      <c r="D1956" s="196" t="s">
        <v>1510</v>
      </c>
      <c r="E1956" s="195" t="str">
        <f>CONCATENATE(Tabela132[[#This Row],[TRAMITE_SETOR]],"_Atualiz")</f>
        <v>CO  _Atualiz</v>
      </c>
      <c r="F1956" s="196" t="s">
        <v>1510</v>
      </c>
      <c r="H1956" s="3">
        <v>42815.57708333333</v>
      </c>
      <c r="I1956" s="3">
        <v>42815.607638888891</v>
      </c>
      <c r="J1956" s="45"/>
      <c r="K1956" s="19">
        <f t="shared" si="81"/>
        <v>3.0555555560567882E-2</v>
      </c>
      <c r="L1956" s="38">
        <f t="shared" si="82"/>
        <v>3.0555555560567882E-2</v>
      </c>
      <c r="M1956" s="184">
        <f>NETWORKDAYS.INTL(DATE(YEAR(H1956),MONTH(I1956),DAY(H1956)),DATE(YEAR(I1956),MONTH(I1956),DAY(I1956)),1,LISTAFERIADOS!$B$2:$B$194)</f>
        <v>1</v>
      </c>
      <c r="N1956" s="170" t="str">
        <f>CONCATENATE(HOUR(Tabela132[[#This Row],[DATA INICIO]]),":",MINUTE(Tabela132[[#This Row],[DATA INICIO]]))</f>
        <v>13:51</v>
      </c>
    </row>
    <row r="1957" spans="1:14" ht="25.5" customHeight="1" x14ac:dyDescent="0.25">
      <c r="A1957" s="48" t="s">
        <v>278</v>
      </c>
      <c r="B1957" s="45" t="s">
        <v>1509</v>
      </c>
      <c r="C1957" s="2" t="s">
        <v>270</v>
      </c>
      <c r="D1957" s="196" t="s">
        <v>1485</v>
      </c>
      <c r="E1957" s="195" t="str">
        <f>CONCATENATE(Tabela132[[#This Row],[TRAMITE_SETOR]],"_Atualiz")</f>
        <v xml:space="preserve"> SECOFC  _Atualiz</v>
      </c>
      <c r="F1957" s="196" t="s">
        <v>1485</v>
      </c>
      <c r="H1957" s="3">
        <v>42815.607638888891</v>
      </c>
      <c r="I1957" s="3">
        <v>42815.724999999999</v>
      </c>
      <c r="J1957" s="45"/>
      <c r="K1957" s="19">
        <f t="shared" si="81"/>
        <v>0.11736111110803904</v>
      </c>
      <c r="L1957" s="38">
        <f t="shared" si="82"/>
        <v>0.11736111110803904</v>
      </c>
      <c r="M1957" s="184">
        <f>NETWORKDAYS.INTL(DATE(YEAR(H1957),MONTH(I1957),DAY(H1957)),DATE(YEAR(I1957),MONTH(I1957),DAY(I1957)),1,LISTAFERIADOS!$B$2:$B$194)</f>
        <v>1</v>
      </c>
      <c r="N1957" s="170" t="str">
        <f>CONCATENATE(HOUR(Tabela132[[#This Row],[DATA INICIO]]),":",MINUTE(Tabela132[[#This Row],[DATA INICIO]]))</f>
        <v>14:35</v>
      </c>
    </row>
    <row r="1958" spans="1:14" ht="25.5" customHeight="1" x14ac:dyDescent="0.25">
      <c r="A1958" s="48" t="s">
        <v>278</v>
      </c>
      <c r="B1958" s="45" t="s">
        <v>1509</v>
      </c>
      <c r="C1958" s="2" t="s">
        <v>270</v>
      </c>
      <c r="D1958" s="196" t="s">
        <v>1487</v>
      </c>
      <c r="E1958" s="195" t="str">
        <f>CONCATENATE(Tabela132[[#This Row],[TRAMITE_SETOR]],"_Atualiz")</f>
        <v xml:space="preserve"> CLC  _Atualiz</v>
      </c>
      <c r="F1958" s="196" t="s">
        <v>1487</v>
      </c>
      <c r="H1958" s="3">
        <v>42815.724999999999</v>
      </c>
      <c r="I1958" s="3">
        <v>42815.771527777775</v>
      </c>
      <c r="J1958" s="45"/>
      <c r="K1958" s="19">
        <f t="shared" si="81"/>
        <v>4.6527777776645962E-2</v>
      </c>
      <c r="L1958" s="38">
        <f t="shared" si="82"/>
        <v>4.6527777776645962E-2</v>
      </c>
      <c r="M1958" s="184">
        <f>NETWORKDAYS.INTL(DATE(YEAR(H1958),MONTH(I1958),DAY(H1958)),DATE(YEAR(I1958),MONTH(I1958),DAY(I1958)),1,LISTAFERIADOS!$B$2:$B$194)</f>
        <v>1</v>
      </c>
      <c r="N1958" s="170" t="str">
        <f>CONCATENATE(HOUR(Tabela132[[#This Row],[DATA INICIO]]),":",MINUTE(Tabela132[[#This Row],[DATA INICIO]]))</f>
        <v>17:24</v>
      </c>
    </row>
    <row r="1959" spans="1:14" ht="25.5" customHeight="1" x14ac:dyDescent="0.25">
      <c r="A1959" s="48" t="s">
        <v>278</v>
      </c>
      <c r="B1959" s="45" t="s">
        <v>1509</v>
      </c>
      <c r="C1959" s="2" t="s">
        <v>270</v>
      </c>
      <c r="D1959" s="196" t="s">
        <v>1488</v>
      </c>
      <c r="E1959" s="195" t="str">
        <f>CONCATENATE(Tabela132[[#This Row],[TRAMITE_SETOR]],"_Atualiz")</f>
        <v xml:space="preserve"> SC  _Atualiz</v>
      </c>
      <c r="F1959" s="196" t="s">
        <v>1488</v>
      </c>
      <c r="H1959" s="3">
        <v>42815.771527777775</v>
      </c>
      <c r="I1959" s="3">
        <v>42817.73541666667</v>
      </c>
      <c r="J1959" s="45"/>
      <c r="K1959" s="19">
        <f t="shared" si="81"/>
        <v>1.9638888888948713</v>
      </c>
      <c r="L1959" s="38">
        <f t="shared" si="82"/>
        <v>1.9638888888948713</v>
      </c>
      <c r="M1959" s="184">
        <f>NETWORKDAYS.INTL(DATE(YEAR(H1959),MONTH(I1959),DAY(H1959)),DATE(YEAR(I1959),MONTH(I1959),DAY(I1959)),1,LISTAFERIADOS!$B$2:$B$194)</f>
        <v>3</v>
      </c>
      <c r="N1959" s="170" t="str">
        <f>CONCATENATE(HOUR(Tabela132[[#This Row],[DATA INICIO]]),":",MINUTE(Tabela132[[#This Row],[DATA INICIO]]))</f>
        <v>18:31</v>
      </c>
    </row>
    <row r="1960" spans="1:14" ht="25.5" customHeight="1" x14ac:dyDescent="0.25">
      <c r="A1960" s="48" t="s">
        <v>278</v>
      </c>
      <c r="B1960" s="45" t="s">
        <v>1509</v>
      </c>
      <c r="C1960" s="2" t="s">
        <v>270</v>
      </c>
      <c r="D1960" s="196" t="s">
        <v>1487</v>
      </c>
      <c r="E1960" s="195" t="str">
        <f>CONCATENATE(Tabela132[[#This Row],[TRAMITE_SETOR]],"_Atualiz")</f>
        <v xml:space="preserve"> CLC  _Atualiz</v>
      </c>
      <c r="F1960" s="196" t="s">
        <v>1487</v>
      </c>
      <c r="H1960" s="3">
        <v>42817.73541666667</v>
      </c>
      <c r="I1960" s="3">
        <v>42817.802083333336</v>
      </c>
      <c r="J1960" s="45"/>
      <c r="K1960" s="19">
        <f t="shared" si="81"/>
        <v>6.6666666665696539E-2</v>
      </c>
      <c r="L1960" s="38">
        <f t="shared" si="82"/>
        <v>6.6666666665696539E-2</v>
      </c>
      <c r="M1960" s="184">
        <f>NETWORKDAYS.INTL(DATE(YEAR(H1960),MONTH(I1960),DAY(H1960)),DATE(YEAR(I1960),MONTH(I1960),DAY(I1960)),1,LISTAFERIADOS!$B$2:$B$194)</f>
        <v>1</v>
      </c>
      <c r="N1960" s="170" t="str">
        <f>CONCATENATE(HOUR(Tabela132[[#This Row],[DATA INICIO]]),":",MINUTE(Tabela132[[#This Row],[DATA INICIO]]))</f>
        <v>17:39</v>
      </c>
    </row>
    <row r="1961" spans="1:14" ht="25.5" customHeight="1" x14ac:dyDescent="0.25">
      <c r="A1961" s="48" t="s">
        <v>278</v>
      </c>
      <c r="B1961" s="45" t="s">
        <v>1509</v>
      </c>
      <c r="C1961" s="2" t="s">
        <v>270</v>
      </c>
      <c r="D1961" s="196" t="s">
        <v>1482</v>
      </c>
      <c r="E1961" s="195" t="str">
        <f>CONCATENATE(Tabela132[[#This Row],[TRAMITE_SETOR]],"_Atualiz")</f>
        <v xml:space="preserve"> SECGA  _Atualiz</v>
      </c>
      <c r="F1961" s="196" t="s">
        <v>1482</v>
      </c>
      <c r="H1961" s="3">
        <v>42817.802083333336</v>
      </c>
      <c r="I1961" s="3">
        <v>42817.817361111112</v>
      </c>
      <c r="J1961" s="45"/>
      <c r="K1961" s="19">
        <f t="shared" si="81"/>
        <v>1.5277777776645962E-2</v>
      </c>
      <c r="L1961" s="38">
        <f t="shared" si="82"/>
        <v>1.5277777776645962E-2</v>
      </c>
      <c r="M1961" s="184">
        <f>NETWORKDAYS.INTL(DATE(YEAR(H1961),MONTH(I1961),DAY(H1961)),DATE(YEAR(I1961),MONTH(I1961),DAY(I1961)),1,LISTAFERIADOS!$B$2:$B$194)</f>
        <v>1</v>
      </c>
      <c r="N1961" s="170" t="str">
        <f>CONCATENATE(HOUR(Tabela132[[#This Row],[DATA INICIO]]),":",MINUTE(Tabela132[[#This Row],[DATA INICIO]]))</f>
        <v>19:15</v>
      </c>
    </row>
    <row r="1962" spans="1:14" ht="25.5" customHeight="1" x14ac:dyDescent="0.25">
      <c r="A1962" s="48" t="s">
        <v>278</v>
      </c>
      <c r="B1962" s="45" t="s">
        <v>1509</v>
      </c>
      <c r="C1962" s="2" t="s">
        <v>270</v>
      </c>
      <c r="D1962" s="196" t="s">
        <v>1487</v>
      </c>
      <c r="E1962" s="195" t="str">
        <f>CONCATENATE(Tabela132[[#This Row],[TRAMITE_SETOR]],"_Atualiz")</f>
        <v xml:space="preserve"> CLC  _Atualiz</v>
      </c>
      <c r="F1962" s="196" t="s">
        <v>1487</v>
      </c>
      <c r="H1962" s="3">
        <v>42817.817361111112</v>
      </c>
      <c r="I1962" s="3">
        <v>42821.636111111111</v>
      </c>
      <c r="J1962" s="45"/>
      <c r="K1962" s="19">
        <f t="shared" si="81"/>
        <v>3.8187499999985448</v>
      </c>
      <c r="L1962" s="38">
        <f t="shared" si="82"/>
        <v>3.8187499999985448</v>
      </c>
      <c r="M1962" s="184">
        <f>NETWORKDAYS.INTL(DATE(YEAR(H1962),MONTH(I1962),DAY(H1962)),DATE(YEAR(I1962),MONTH(I1962),DAY(I1962)),1,LISTAFERIADOS!$B$2:$B$194)</f>
        <v>3</v>
      </c>
      <c r="N1962" s="170" t="str">
        <f>CONCATENATE(HOUR(Tabela132[[#This Row],[DATA INICIO]]),":",MINUTE(Tabela132[[#This Row],[DATA INICIO]]))</f>
        <v>19:37</v>
      </c>
    </row>
    <row r="1963" spans="1:14" ht="25.5" customHeight="1" x14ac:dyDescent="0.25">
      <c r="A1963" s="48" t="s">
        <v>278</v>
      </c>
      <c r="B1963" s="45" t="s">
        <v>1509</v>
      </c>
      <c r="C1963" s="2" t="s">
        <v>270</v>
      </c>
      <c r="D1963" s="196" t="s">
        <v>1489</v>
      </c>
      <c r="E1963" s="195" t="str">
        <f>CONCATENATE(Tabela132[[#This Row],[TRAMITE_SETOR]],"_Atualiz")</f>
        <v xml:space="preserve"> SLIC  _Atualiz</v>
      </c>
      <c r="F1963" s="196" t="s">
        <v>1489</v>
      </c>
      <c r="H1963" s="3">
        <v>42821.636111111111</v>
      </c>
      <c r="I1963" s="3">
        <v>42824.543055555558</v>
      </c>
      <c r="J1963" s="45"/>
      <c r="K1963" s="19">
        <f t="shared" si="81"/>
        <v>2.9069444444467081</v>
      </c>
      <c r="L1963" s="38">
        <f t="shared" si="82"/>
        <v>2.9069444444467081</v>
      </c>
      <c r="M1963" s="184">
        <f>NETWORKDAYS.INTL(DATE(YEAR(H1963),MONTH(I1963),DAY(H1963)),DATE(YEAR(I1963),MONTH(I1963),DAY(I1963)),1,LISTAFERIADOS!$B$2:$B$194)</f>
        <v>4</v>
      </c>
      <c r="N1963" s="170" t="str">
        <f>CONCATENATE(HOUR(Tabela132[[#This Row],[DATA INICIO]]),":",MINUTE(Tabela132[[#This Row],[DATA INICIO]]))</f>
        <v>15:16</v>
      </c>
    </row>
    <row r="1964" spans="1:14" ht="25.5" customHeight="1" x14ac:dyDescent="0.25">
      <c r="A1964" s="48" t="s">
        <v>278</v>
      </c>
      <c r="B1964" s="45" t="s">
        <v>1509</v>
      </c>
      <c r="C1964" s="2" t="s">
        <v>270</v>
      </c>
      <c r="D1964" s="196" t="s">
        <v>1490</v>
      </c>
      <c r="E1964" s="195" t="str">
        <f>CONCATENATE(Tabela132[[#This Row],[TRAMITE_SETOR]],"_Atualiz")</f>
        <v xml:space="preserve"> SCON  _Atualiz</v>
      </c>
      <c r="F1964" s="196" t="s">
        <v>1490</v>
      </c>
      <c r="H1964" s="3">
        <v>42824.543055555558</v>
      </c>
      <c r="I1964" s="3">
        <v>42828.727083333331</v>
      </c>
      <c r="J1964" s="45"/>
      <c r="K1964" s="19">
        <f t="shared" si="81"/>
        <v>4.1840277777737356</v>
      </c>
      <c r="L1964" s="38">
        <f t="shared" si="82"/>
        <v>4.1840277777737356</v>
      </c>
      <c r="M1964" s="184">
        <f>NETWORKDAYS.INTL(DATE(YEAR(H1964),MONTH(I1964),DAY(H1964)),DATE(YEAR(I1964),MONTH(I1964),DAY(I1964)),1,LISTAFERIADOS!$B$2:$B$194)</f>
        <v>-16</v>
      </c>
      <c r="N1964" s="170" t="str">
        <f>CONCATENATE(HOUR(Tabela132[[#This Row],[DATA INICIO]]),":",MINUTE(Tabela132[[#This Row],[DATA INICIO]]))</f>
        <v>13:2</v>
      </c>
    </row>
    <row r="1965" spans="1:14" ht="25.5" customHeight="1" x14ac:dyDescent="0.25">
      <c r="A1965" s="48" t="s">
        <v>278</v>
      </c>
      <c r="B1965" s="45" t="s">
        <v>1509</v>
      </c>
      <c r="C1965" s="2" t="s">
        <v>270</v>
      </c>
      <c r="D1965" s="196" t="s">
        <v>1489</v>
      </c>
      <c r="E1965" s="195" t="str">
        <f>CONCATENATE(Tabela132[[#This Row],[TRAMITE_SETOR]],"_Atualiz")</f>
        <v xml:space="preserve"> SLIC  _Atualiz</v>
      </c>
      <c r="F1965" s="196" t="s">
        <v>1489</v>
      </c>
      <c r="H1965" s="3">
        <v>42798.727083333331</v>
      </c>
      <c r="I1965" s="3">
        <v>42798.798611111109</v>
      </c>
      <c r="J1965" s="45"/>
      <c r="K1965" s="19">
        <f t="shared" si="81"/>
        <v>7.1527777778101154E-2</v>
      </c>
      <c r="L1965" s="38">
        <f t="shared" si="82"/>
        <v>7.1527777778101154E-2</v>
      </c>
      <c r="M1965" s="184">
        <f>NETWORKDAYS.INTL(DATE(YEAR(H1965),MONTH(I1965),DAY(H1965)),DATE(YEAR(I1965),MONTH(I1965),DAY(I1965)),1,LISTAFERIADOS!$B$2:$B$194)</f>
        <v>0</v>
      </c>
      <c r="N1965" s="170" t="str">
        <f>CONCATENATE(HOUR(Tabela132[[#This Row],[DATA INICIO]]),":",MINUTE(Tabela132[[#This Row],[DATA INICIO]]))</f>
        <v>17:27</v>
      </c>
    </row>
    <row r="1966" spans="1:14" ht="25.5" customHeight="1" x14ac:dyDescent="0.25">
      <c r="A1966" s="48" t="s">
        <v>278</v>
      </c>
      <c r="B1966" s="45" t="s">
        <v>1509</v>
      </c>
      <c r="C1966" s="2" t="s">
        <v>270</v>
      </c>
      <c r="D1966" s="196" t="s">
        <v>1487</v>
      </c>
      <c r="E1966" s="195" t="str">
        <f>CONCATENATE(Tabela132[[#This Row],[TRAMITE_SETOR]],"_Atualiz")</f>
        <v xml:space="preserve"> CLC  _Atualiz</v>
      </c>
      <c r="F1966" s="196" t="s">
        <v>1487</v>
      </c>
      <c r="H1966" s="3">
        <v>42798.798611111109</v>
      </c>
      <c r="I1966" s="3">
        <v>42859.704861111109</v>
      </c>
      <c r="J1966" s="45"/>
      <c r="K1966" s="19">
        <f t="shared" si="81"/>
        <v>60.90625</v>
      </c>
      <c r="L1966" s="38">
        <f t="shared" si="82"/>
        <v>60.90625</v>
      </c>
      <c r="M1966" s="184">
        <f>NETWORKDAYS.INTL(DATE(YEAR(H1966),MONTH(I1966),DAY(H1966)),DATE(YEAR(I1966),MONTH(I1966),DAY(I1966)),1,LISTAFERIADOS!$B$2:$B$194)</f>
        <v>1</v>
      </c>
      <c r="N1966" s="170" t="str">
        <f>CONCATENATE(HOUR(Tabela132[[#This Row],[DATA INICIO]]),":",MINUTE(Tabela132[[#This Row],[DATA INICIO]]))</f>
        <v>19:10</v>
      </c>
    </row>
    <row r="1967" spans="1:14" ht="25.5" customHeight="1" x14ac:dyDescent="0.25">
      <c r="A1967" s="48" t="s">
        <v>278</v>
      </c>
      <c r="B1967" s="45" t="s">
        <v>1509</v>
      </c>
      <c r="C1967" s="2" t="s">
        <v>270</v>
      </c>
      <c r="D1967" s="196" t="s">
        <v>1482</v>
      </c>
      <c r="E1967" s="195" t="str">
        <f>CONCATENATE(Tabela132[[#This Row],[TRAMITE_SETOR]],"_Atualiz")</f>
        <v xml:space="preserve"> SECGA  _Atualiz</v>
      </c>
      <c r="F1967" s="196" t="s">
        <v>1482</v>
      </c>
      <c r="H1967" s="3">
        <v>42859.704861111109</v>
      </c>
      <c r="I1967" s="3">
        <v>42859.738888888889</v>
      </c>
      <c r="J1967" s="45"/>
      <c r="K1967" s="19">
        <f t="shared" si="81"/>
        <v>3.4027777779556345E-2</v>
      </c>
      <c r="L1967" s="38">
        <f t="shared" si="82"/>
        <v>3.4027777779556345E-2</v>
      </c>
      <c r="M1967" s="184">
        <f>NETWORKDAYS.INTL(DATE(YEAR(H1967),MONTH(I1967),DAY(H1967)),DATE(YEAR(I1967),MONTH(I1967),DAY(I1967)),1,LISTAFERIADOS!$B$2:$B$194)</f>
        <v>1</v>
      </c>
      <c r="N1967" s="170" t="str">
        <f>CONCATENATE(HOUR(Tabela132[[#This Row],[DATA INICIO]]),":",MINUTE(Tabela132[[#This Row],[DATA INICIO]]))</f>
        <v>16:55</v>
      </c>
    </row>
    <row r="1968" spans="1:14" ht="25.5" customHeight="1" x14ac:dyDescent="0.25">
      <c r="A1968" s="48" t="s">
        <v>278</v>
      </c>
      <c r="B1968" s="45" t="s">
        <v>1509</v>
      </c>
      <c r="C1968" s="2" t="s">
        <v>270</v>
      </c>
      <c r="D1968" s="196" t="s">
        <v>1491</v>
      </c>
      <c r="E1968" s="195" t="str">
        <f>CONCATENATE(Tabela132[[#This Row],[TRAMITE_SETOR]],"_Atualiz")</f>
        <v xml:space="preserve"> CPL  _Atualiz</v>
      </c>
      <c r="F1968" s="196" t="s">
        <v>1491</v>
      </c>
      <c r="H1968" s="3">
        <v>42859.738888888889</v>
      </c>
      <c r="I1968" s="3">
        <v>42890.599305555559</v>
      </c>
      <c r="J1968" s="45"/>
      <c r="K1968" s="19">
        <f t="shared" si="81"/>
        <v>30.860416666670062</v>
      </c>
      <c r="L1968" s="38">
        <f t="shared" si="82"/>
        <v>30.860416666670062</v>
      </c>
      <c r="M1968" s="184">
        <f>NETWORKDAYS.INTL(DATE(YEAR(H1968),MONTH(I1968),DAY(H1968)),DATE(YEAR(I1968),MONTH(I1968),DAY(I1968)),1,LISTAFERIADOS!$B$2:$B$194)</f>
        <v>0</v>
      </c>
      <c r="N1968" s="170" t="str">
        <f>CONCATENATE(HOUR(Tabela132[[#This Row],[DATA INICIO]]),":",MINUTE(Tabela132[[#This Row],[DATA INICIO]]))</f>
        <v>17:44</v>
      </c>
    </row>
    <row r="1969" spans="1:14" ht="25.5" customHeight="1" x14ac:dyDescent="0.25">
      <c r="A1969" s="48" t="s">
        <v>278</v>
      </c>
      <c r="B1969" s="45" t="s">
        <v>1509</v>
      </c>
      <c r="C1969" s="2" t="s">
        <v>270</v>
      </c>
      <c r="D1969" s="196" t="s">
        <v>1492</v>
      </c>
      <c r="E1969" s="195" t="str">
        <f>CONCATENATE(Tabela132[[#This Row],[TRAMITE_SETOR]],"_Atualiz")</f>
        <v xml:space="preserve"> ASSDG  _Atualiz</v>
      </c>
      <c r="F1969" s="196" t="s">
        <v>1492</v>
      </c>
      <c r="H1969" s="3">
        <v>42890.599305555559</v>
      </c>
      <c r="I1969" s="3">
        <v>42920.54583333333</v>
      </c>
      <c r="J1969" s="45"/>
      <c r="K1969" s="19">
        <f t="shared" si="81"/>
        <v>29.946527777770825</v>
      </c>
      <c r="L1969" s="38">
        <f t="shared" si="82"/>
        <v>29.946527777770825</v>
      </c>
      <c r="M1969" s="184">
        <f>NETWORKDAYS.INTL(DATE(YEAR(H1969),MONTH(I1969),DAY(H1969)),DATE(YEAR(I1969),MONTH(I1969),DAY(I1969)),1,LISTAFERIADOS!$B$2:$B$194)</f>
        <v>1</v>
      </c>
      <c r="N1969" s="170" t="str">
        <f>CONCATENATE(HOUR(Tabela132[[#This Row],[DATA INICIO]]),":",MINUTE(Tabela132[[#This Row],[DATA INICIO]]))</f>
        <v>14:23</v>
      </c>
    </row>
    <row r="1970" spans="1:14" ht="25.5" customHeight="1" x14ac:dyDescent="0.25">
      <c r="A1970" s="48" t="s">
        <v>278</v>
      </c>
      <c r="B1970" s="45" t="s">
        <v>1509</v>
      </c>
      <c r="C1970" s="2" t="s">
        <v>270</v>
      </c>
      <c r="D1970" s="196" t="s">
        <v>1481</v>
      </c>
      <c r="E1970" s="195" t="str">
        <f>CONCATENATE(Tabela132[[#This Row],[TRAMITE_SETOR]],"_Atualiz")</f>
        <v xml:space="preserve"> DG  _Atualiz</v>
      </c>
      <c r="F1970" s="196" t="s">
        <v>1481</v>
      </c>
      <c r="H1970" s="3">
        <v>42920.54583333333</v>
      </c>
      <c r="I1970" s="3">
        <v>43012.452777777777</v>
      </c>
      <c r="J1970" s="45"/>
      <c r="K1970" s="19">
        <f t="shared" si="81"/>
        <v>91.906944444446708</v>
      </c>
      <c r="L1970" s="38">
        <f t="shared" si="82"/>
        <v>91.906944444446708</v>
      </c>
      <c r="M1970" s="184">
        <f>NETWORKDAYS.INTL(DATE(YEAR(H1970),MONTH(I1970),DAY(H1970)),DATE(YEAR(I1970),MONTH(I1970),DAY(I1970)),1,LISTAFERIADOS!$B$2:$B$194)</f>
        <v>1</v>
      </c>
      <c r="N1970" s="170" t="str">
        <f>CONCATENATE(HOUR(Tabela132[[#This Row],[DATA INICIO]]),":",MINUTE(Tabela132[[#This Row],[DATA INICIO]]))</f>
        <v>13:6</v>
      </c>
    </row>
    <row r="1971" spans="1:14" ht="25.5" customHeight="1" x14ac:dyDescent="0.25">
      <c r="A1971" s="48" t="s">
        <v>278</v>
      </c>
      <c r="B1971" s="45" t="s">
        <v>1509</v>
      </c>
      <c r="C1971" s="2" t="s">
        <v>270</v>
      </c>
      <c r="D1971" s="196" t="s">
        <v>1489</v>
      </c>
      <c r="E1971" s="195" t="str">
        <f>CONCATENATE(Tabela132[[#This Row],[TRAMITE_SETOR]],"_Atualiz")</f>
        <v xml:space="preserve"> SLIC  _Atualiz</v>
      </c>
      <c r="F1971" s="196" t="s">
        <v>1489</v>
      </c>
      <c r="H1971" s="3">
        <v>43012.452777777777</v>
      </c>
      <c r="I1971" s="3">
        <v>43043.61041666667</v>
      </c>
      <c r="J1971" s="45"/>
      <c r="K1971" s="19">
        <f t="shared" si="81"/>
        <v>31.157638888893416</v>
      </c>
      <c r="L1971" s="38">
        <f t="shared" si="82"/>
        <v>31.157638888893416</v>
      </c>
      <c r="M1971" s="184">
        <f>NETWORKDAYS.INTL(DATE(YEAR(H1971),MONTH(I1971),DAY(H1971)),DATE(YEAR(I1971),MONTH(I1971),DAY(I1971)),1,LISTAFERIADOS!$B$2:$B$194)</f>
        <v>0</v>
      </c>
      <c r="N1971" s="170" t="str">
        <f>CONCATENATE(HOUR(Tabela132[[#This Row],[DATA INICIO]]),":",MINUTE(Tabela132[[#This Row],[DATA INICIO]]))</f>
        <v>10:52</v>
      </c>
    </row>
    <row r="1972" spans="1:14" ht="25.5" customHeight="1" x14ac:dyDescent="0.25">
      <c r="A1972" s="48" t="s">
        <v>278</v>
      </c>
      <c r="B1972" s="45" t="s">
        <v>1509</v>
      </c>
      <c r="C1972" s="2" t="s">
        <v>270</v>
      </c>
      <c r="D1972" s="196" t="s">
        <v>1491</v>
      </c>
      <c r="E1972" s="195" t="str">
        <f>CONCATENATE(Tabela132[[#This Row],[TRAMITE_SETOR]],"_Atualiz")</f>
        <v xml:space="preserve"> CPL  _Atualiz</v>
      </c>
      <c r="F1972" s="196" t="s">
        <v>1491</v>
      </c>
      <c r="H1972" s="3">
        <v>43043.61041666667</v>
      </c>
      <c r="I1972" s="3">
        <v>43043.652777777781</v>
      </c>
      <c r="J1972" s="45"/>
      <c r="K1972" s="19">
        <f t="shared" si="81"/>
        <v>4.2361111110949423E-2</v>
      </c>
      <c r="L1972" s="38">
        <f t="shared" si="82"/>
        <v>4.2361111110949423E-2</v>
      </c>
      <c r="M1972" s="184">
        <f>NETWORKDAYS.INTL(DATE(YEAR(H1972),MONTH(I1972),DAY(H1972)),DATE(YEAR(I1972),MONTH(I1972),DAY(I1972)),1,LISTAFERIADOS!$B$2:$B$194)</f>
        <v>0</v>
      </c>
      <c r="N1972" s="170" t="str">
        <f>CONCATENATE(HOUR(Tabela132[[#This Row],[DATA INICIO]]),":",MINUTE(Tabela132[[#This Row],[DATA INICIO]]))</f>
        <v>14:39</v>
      </c>
    </row>
    <row r="1973" spans="1:14" ht="25.5" customHeight="1" x14ac:dyDescent="0.25">
      <c r="A1973" s="48" t="s">
        <v>278</v>
      </c>
      <c r="B1973" s="45" t="s">
        <v>1509</v>
      </c>
      <c r="C1973" s="2" t="s">
        <v>270</v>
      </c>
      <c r="D1973" s="196" t="s">
        <v>1489</v>
      </c>
      <c r="E1973" s="195" t="str">
        <f>CONCATENATE(Tabela132[[#This Row],[TRAMITE_SETOR]],"_Atualiz")</f>
        <v xml:space="preserve"> SLIC  _Atualiz</v>
      </c>
      <c r="F1973" s="196" t="s">
        <v>1489</v>
      </c>
      <c r="H1973" s="3">
        <v>42836.652777777781</v>
      </c>
      <c r="I1973" s="3">
        <v>42843.731249999997</v>
      </c>
      <c r="J1973" s="45"/>
      <c r="K1973" s="19">
        <f t="shared" si="81"/>
        <v>7.0784722222160781</v>
      </c>
      <c r="L1973" s="38">
        <f t="shared" si="82"/>
        <v>7.0784722222160781</v>
      </c>
      <c r="M1973" s="184">
        <f>NETWORKDAYS.INTL(DATE(YEAR(H1973),MONTH(I1973),DAY(H1973)),DATE(YEAR(I1973),MONTH(I1973),DAY(I1973)),1,LISTAFERIADOS!$B$2:$B$194)</f>
        <v>3</v>
      </c>
      <c r="N1973" s="170" t="str">
        <f>CONCATENATE(HOUR(Tabela132[[#This Row],[DATA INICIO]]),":",MINUTE(Tabela132[[#This Row],[DATA INICIO]]))</f>
        <v>15:40</v>
      </c>
    </row>
    <row r="1974" spans="1:14" ht="25.5" customHeight="1" x14ac:dyDescent="0.25">
      <c r="A1974" s="48" t="s">
        <v>278</v>
      </c>
      <c r="B1974" s="45" t="s">
        <v>1509</v>
      </c>
      <c r="C1974" s="2" t="s">
        <v>270</v>
      </c>
      <c r="D1974" s="196" t="s">
        <v>1491</v>
      </c>
      <c r="E1974" s="195" t="str">
        <f>CONCATENATE(Tabela132[[#This Row],[TRAMITE_SETOR]],"_Atualiz")</f>
        <v xml:space="preserve"> CPL  _Atualiz</v>
      </c>
      <c r="F1974" s="196" t="s">
        <v>1491</v>
      </c>
      <c r="H1974" s="3">
        <v>42843.731249999997</v>
      </c>
      <c r="I1974" s="3">
        <v>42860.647916666669</v>
      </c>
      <c r="J1974" s="45"/>
      <c r="K1974" s="19">
        <f t="shared" si="81"/>
        <v>16.916666666671517</v>
      </c>
      <c r="L1974" s="38">
        <f t="shared" si="82"/>
        <v>16.916666666671517</v>
      </c>
      <c r="M1974" s="184">
        <f>NETWORKDAYS.INTL(DATE(YEAR(H1974),MONTH(I1974),DAY(H1974)),DATE(YEAR(I1974),MONTH(I1974),DAY(I1974)),1,LISTAFERIADOS!$B$2:$B$194)</f>
        <v>-10</v>
      </c>
      <c r="N1974" s="170" t="str">
        <f>CONCATENATE(HOUR(Tabela132[[#This Row],[DATA INICIO]]),":",MINUTE(Tabela132[[#This Row],[DATA INICIO]]))</f>
        <v>17:33</v>
      </c>
    </row>
    <row r="1975" spans="1:14" ht="25.5" customHeight="1" x14ac:dyDescent="0.25">
      <c r="A1975" s="48" t="s">
        <v>278</v>
      </c>
      <c r="B1975" s="45" t="s">
        <v>1509</v>
      </c>
      <c r="C1975" s="2" t="s">
        <v>270</v>
      </c>
      <c r="D1975" s="196" t="s">
        <v>1492</v>
      </c>
      <c r="E1975" s="195" t="str">
        <f>CONCATENATE(Tabela132[[#This Row],[TRAMITE_SETOR]],"_Atualiz")</f>
        <v xml:space="preserve"> ASSDG  _Atualiz</v>
      </c>
      <c r="F1975" s="196" t="s">
        <v>1492</v>
      </c>
      <c r="H1975" s="3">
        <v>42860.647916666669</v>
      </c>
      <c r="I1975" s="3">
        <v>42983.541666666664</v>
      </c>
      <c r="J1975" s="45"/>
      <c r="K1975" s="19">
        <f t="shared" si="81"/>
        <v>122.89374999999563</v>
      </c>
      <c r="L1975" s="38">
        <f t="shared" si="82"/>
        <v>122.89374999999563</v>
      </c>
      <c r="M1975" s="184">
        <f>NETWORKDAYS.INTL(DATE(YEAR(H1975),MONTH(I1975),DAY(H1975)),DATE(YEAR(I1975),MONTH(I1975),DAY(I1975)),1,LISTAFERIADOS!$B$2:$B$194)</f>
        <v>1</v>
      </c>
      <c r="N1975" s="170" t="str">
        <f>CONCATENATE(HOUR(Tabela132[[#This Row],[DATA INICIO]]),":",MINUTE(Tabela132[[#This Row],[DATA INICIO]]))</f>
        <v>15:33</v>
      </c>
    </row>
    <row r="1976" spans="1:14" ht="25.5" customHeight="1" x14ac:dyDescent="0.25">
      <c r="A1976" s="48" t="s">
        <v>278</v>
      </c>
      <c r="B1976" s="45" t="s">
        <v>1509</v>
      </c>
      <c r="C1976" s="2" t="s">
        <v>270</v>
      </c>
      <c r="D1976" s="196" t="s">
        <v>1481</v>
      </c>
      <c r="E1976" s="195" t="str">
        <f>CONCATENATE(Tabela132[[#This Row],[TRAMITE_SETOR]],"_Atualiz")</f>
        <v xml:space="preserve"> DG  _Atualiz</v>
      </c>
      <c r="F1976" s="196" t="s">
        <v>1481</v>
      </c>
      <c r="H1976" s="3">
        <v>42983.541666666664</v>
      </c>
      <c r="I1976" s="3">
        <v>43013.748611111114</v>
      </c>
      <c r="J1976" s="45"/>
      <c r="K1976" s="19">
        <f t="shared" si="81"/>
        <v>30.206944444449618</v>
      </c>
      <c r="L1976" s="38">
        <f t="shared" si="82"/>
        <v>30.206944444449618</v>
      </c>
      <c r="M1976" s="184">
        <f>NETWORKDAYS.INTL(DATE(YEAR(H1976),MONTH(I1976),DAY(H1976)),DATE(YEAR(I1976),MONTH(I1976),DAY(I1976)),1,LISTAFERIADOS!$B$2:$B$194)</f>
        <v>1</v>
      </c>
      <c r="N1976" s="170" t="str">
        <f>CONCATENATE(HOUR(Tabela132[[#This Row],[DATA INICIO]]),":",MINUTE(Tabela132[[#This Row],[DATA INICIO]]))</f>
        <v>13:0</v>
      </c>
    </row>
    <row r="1977" spans="1:14" ht="25.5" customHeight="1" x14ac:dyDescent="0.25">
      <c r="A1977" s="48" t="s">
        <v>278</v>
      </c>
      <c r="B1977" s="45" t="s">
        <v>1509</v>
      </c>
      <c r="C1977" s="2" t="s">
        <v>270</v>
      </c>
      <c r="D1977" s="196" t="s">
        <v>1482</v>
      </c>
      <c r="E1977" s="195" t="str">
        <f>CONCATENATE(Tabela132[[#This Row],[TRAMITE_SETOR]],"_Atualiz")</f>
        <v xml:space="preserve"> SECGA  _Atualiz</v>
      </c>
      <c r="F1977" s="196" t="s">
        <v>1482</v>
      </c>
      <c r="H1977" s="3">
        <v>43013.748611111114</v>
      </c>
      <c r="I1977" s="3">
        <v>43044.661805555559</v>
      </c>
      <c r="J1977" s="45"/>
      <c r="K1977" s="19">
        <f t="shared" si="81"/>
        <v>30.913194444445253</v>
      </c>
      <c r="L1977" s="38">
        <f t="shared" si="82"/>
        <v>30.913194444445253</v>
      </c>
      <c r="M1977" s="184">
        <f>NETWORKDAYS.INTL(DATE(YEAR(H1977),MONTH(I1977),DAY(H1977)),DATE(YEAR(I1977),MONTH(I1977),DAY(I1977)),1,LISTAFERIADOS!$B$2:$B$194)</f>
        <v>0</v>
      </c>
      <c r="N1977" s="170" t="str">
        <f>CONCATENATE(HOUR(Tabela132[[#This Row],[DATA INICIO]]),":",MINUTE(Tabela132[[#This Row],[DATA INICIO]]))</f>
        <v>17:58</v>
      </c>
    </row>
    <row r="1978" spans="1:14" ht="25.5" customHeight="1" x14ac:dyDescent="0.25">
      <c r="A1978" s="48" t="s">
        <v>278</v>
      </c>
      <c r="B1978" s="45" t="s">
        <v>1509</v>
      </c>
      <c r="C1978" s="2" t="s">
        <v>270</v>
      </c>
      <c r="D1978" s="196" t="s">
        <v>1480</v>
      </c>
      <c r="E1978" s="195" t="str">
        <f>CONCATENATE(Tabela132[[#This Row],[TRAMITE_SETOR]],"_Atualiz")</f>
        <v xml:space="preserve"> SECGS  _Atualiz</v>
      </c>
      <c r="F1978" s="196" t="s">
        <v>1480</v>
      </c>
      <c r="H1978" s="3">
        <v>43044.661805555559</v>
      </c>
      <c r="I1978" s="3">
        <v>43074.729861111111</v>
      </c>
      <c r="J1978" s="45"/>
      <c r="K1978" s="19">
        <f t="shared" si="81"/>
        <v>30.068055555551837</v>
      </c>
      <c r="L1978" s="38">
        <f t="shared" si="82"/>
        <v>30.068055555551837</v>
      </c>
      <c r="M1978" s="184">
        <f>NETWORKDAYS.INTL(DATE(YEAR(H1978),MONTH(I1978),DAY(H1978)),DATE(YEAR(I1978),MONTH(I1978),DAY(I1978)),1,LISTAFERIADOS!$B$2:$B$194)</f>
        <v>1</v>
      </c>
      <c r="N1978" s="170" t="str">
        <f>CONCATENATE(HOUR(Tabela132[[#This Row],[DATA INICIO]]),":",MINUTE(Tabela132[[#This Row],[DATA INICIO]]))</f>
        <v>15:53</v>
      </c>
    </row>
    <row r="1979" spans="1:14" ht="25.5" customHeight="1" x14ac:dyDescent="0.25">
      <c r="A1979" s="48" t="s">
        <v>278</v>
      </c>
      <c r="B1979" s="45" t="s">
        <v>1509</v>
      </c>
      <c r="C1979" s="2" t="s">
        <v>270</v>
      </c>
      <c r="D1979" s="196" t="s">
        <v>1556</v>
      </c>
      <c r="E1979" s="195" t="str">
        <f>CONCATENATE(Tabela132[[#This Row],[TRAMITE_SETOR]],"_Atualiz")</f>
        <v xml:space="preserve"> CSTA _Atualiz</v>
      </c>
      <c r="F1979" s="196" t="s">
        <v>1556</v>
      </c>
      <c r="H1979" s="3">
        <v>43074.729861111111</v>
      </c>
      <c r="I1979" s="3">
        <v>43074.768055555556</v>
      </c>
      <c r="J1979" s="45"/>
      <c r="K1979" s="19">
        <f t="shared" si="81"/>
        <v>3.8194444445252884E-2</v>
      </c>
      <c r="L1979" s="38">
        <f t="shared" si="82"/>
        <v>3.8194444445252884E-2</v>
      </c>
      <c r="M1979" s="184">
        <f>NETWORKDAYS.INTL(DATE(YEAR(H1979),MONTH(I1979),DAY(H1979)),DATE(YEAR(I1979),MONTH(I1979),DAY(I1979)),1,LISTAFERIADOS!$B$2:$B$194)</f>
        <v>1</v>
      </c>
      <c r="N1979" s="170" t="str">
        <f>CONCATENATE(HOUR(Tabela132[[#This Row],[DATA INICIO]]),":",MINUTE(Tabela132[[#This Row],[DATA INICIO]]))</f>
        <v>17:31</v>
      </c>
    </row>
    <row r="1980" spans="1:14" ht="25.5" customHeight="1" x14ac:dyDescent="0.25">
      <c r="A1980" s="48" t="s">
        <v>278</v>
      </c>
      <c r="B1980" s="45" t="s">
        <v>1509</v>
      </c>
      <c r="C1980" s="2" t="s">
        <v>270</v>
      </c>
      <c r="D1980" s="196" t="s">
        <v>1554</v>
      </c>
      <c r="E1980" s="195" t="str">
        <f>CONCATENATE(Tabela132[[#This Row],[TRAMITE_SETOR]],"_Atualiz")</f>
        <v xml:space="preserve"> ST _Atualiz</v>
      </c>
      <c r="F1980" s="196" t="s">
        <v>1554</v>
      </c>
      <c r="H1980" s="3">
        <v>42867.768055555556</v>
      </c>
      <c r="I1980" s="3">
        <v>42922.7</v>
      </c>
      <c r="J1980" s="45"/>
      <c r="K1980" s="19">
        <f t="shared" ref="K1980:K2010" si="83">IF(OR(H1980="-",I1980="-"),0,I1980-H1980)</f>
        <v>54.931944444440887</v>
      </c>
      <c r="L1980" s="38">
        <f t="shared" ref="L1980:L2010" si="84">K1980</f>
        <v>54.931944444440887</v>
      </c>
      <c r="M1980" s="184">
        <f>NETWORKDAYS.INTL(DATE(YEAR(H1980),MONTH(I1980),DAY(H1980)),DATE(YEAR(I1980),MONTH(I1980),DAY(I1980)),1,LISTAFERIADOS!$B$2:$B$194)</f>
        <v>-5</v>
      </c>
      <c r="N1980" s="170" t="str">
        <f>CONCATENATE(HOUR(Tabela132[[#This Row],[DATA INICIO]]),":",MINUTE(Tabela132[[#This Row],[DATA INICIO]]))</f>
        <v>18:26</v>
      </c>
    </row>
    <row r="1981" spans="1:14" ht="25.5" customHeight="1" x14ac:dyDescent="0.25">
      <c r="A1981" s="48" t="s">
        <v>278</v>
      </c>
      <c r="B1981" s="45" t="s">
        <v>1509</v>
      </c>
      <c r="C1981" s="2" t="s">
        <v>270</v>
      </c>
      <c r="D1981" s="196" t="s">
        <v>1556</v>
      </c>
      <c r="E1981" s="195" t="str">
        <f>CONCATENATE(Tabela132[[#This Row],[TRAMITE_SETOR]],"_Atualiz")</f>
        <v xml:space="preserve"> CSTA _Atualiz</v>
      </c>
      <c r="F1981" s="196" t="s">
        <v>1556</v>
      </c>
      <c r="H1981" s="3">
        <v>42893.7</v>
      </c>
      <c r="I1981" s="3">
        <v>42899.506249999999</v>
      </c>
      <c r="J1981" s="45"/>
      <c r="K1981" s="19">
        <f t="shared" si="83"/>
        <v>5.8062500000014552</v>
      </c>
      <c r="L1981" s="38">
        <f t="shared" si="84"/>
        <v>5.8062500000014552</v>
      </c>
      <c r="M1981" s="184">
        <f>NETWORKDAYS.INTL(DATE(YEAR(H1981),MONTH(I1981),DAY(H1981)),DATE(YEAR(I1981),MONTH(I1981),DAY(I1981)),1,LISTAFERIADOS!$B$2:$B$194)</f>
        <v>5</v>
      </c>
      <c r="N1981" s="170" t="str">
        <f>CONCATENATE(HOUR(Tabela132[[#This Row],[DATA INICIO]]),":",MINUTE(Tabela132[[#This Row],[DATA INICIO]]))</f>
        <v>16:48</v>
      </c>
    </row>
    <row r="1982" spans="1:14" ht="25.5" customHeight="1" x14ac:dyDescent="0.25">
      <c r="A1982" s="48" t="s">
        <v>278</v>
      </c>
      <c r="B1982" s="45" t="s">
        <v>1509</v>
      </c>
      <c r="C1982" s="2" t="s">
        <v>270</v>
      </c>
      <c r="D1982" s="196" t="s">
        <v>1480</v>
      </c>
      <c r="E1982" s="195" t="str">
        <f>CONCATENATE(Tabela132[[#This Row],[TRAMITE_SETOR]],"_Atualiz")</f>
        <v xml:space="preserve"> SECGS  _Atualiz</v>
      </c>
      <c r="F1982" s="196" t="s">
        <v>1480</v>
      </c>
      <c r="H1982" s="3">
        <v>42899.506249999999</v>
      </c>
      <c r="I1982" s="3">
        <v>42900.546527777777</v>
      </c>
      <c r="J1982" s="45"/>
      <c r="K1982" s="19">
        <f t="shared" si="83"/>
        <v>1.0402777777781012</v>
      </c>
      <c r="L1982" s="38">
        <f t="shared" si="84"/>
        <v>1.0402777777781012</v>
      </c>
      <c r="M1982" s="184">
        <f>NETWORKDAYS.INTL(DATE(YEAR(H1982),MONTH(I1982),DAY(H1982)),DATE(YEAR(I1982),MONTH(I1982),DAY(I1982)),1,LISTAFERIADOS!$B$2:$B$194)</f>
        <v>2</v>
      </c>
      <c r="N1982" s="170" t="str">
        <f>CONCATENATE(HOUR(Tabela132[[#This Row],[DATA INICIO]]),":",MINUTE(Tabela132[[#This Row],[DATA INICIO]]))</f>
        <v>12:9</v>
      </c>
    </row>
    <row r="1983" spans="1:14" ht="25.5" customHeight="1" x14ac:dyDescent="0.25">
      <c r="A1983" s="48" t="s">
        <v>278</v>
      </c>
      <c r="B1983" s="45" t="s">
        <v>1509</v>
      </c>
      <c r="C1983" s="2" t="s">
        <v>270</v>
      </c>
      <c r="D1983" s="196" t="s">
        <v>1483</v>
      </c>
      <c r="E1983" s="195" t="str">
        <f>CONCATENATE(Tabela132[[#This Row],[TRAMITE_SETOR]],"_Atualiz")</f>
        <v xml:space="preserve"> SPO  _Atualiz</v>
      </c>
      <c r="F1983" s="196" t="s">
        <v>1483</v>
      </c>
      <c r="H1983" s="3">
        <v>42900.546527777777</v>
      </c>
      <c r="I1983" s="3">
        <v>42900.601388888892</v>
      </c>
      <c r="J1983" s="45"/>
      <c r="K1983" s="19">
        <f t="shared" si="83"/>
        <v>5.4861111115314998E-2</v>
      </c>
      <c r="L1983" s="38">
        <f t="shared" si="84"/>
        <v>5.4861111115314998E-2</v>
      </c>
      <c r="M1983" s="184">
        <f>NETWORKDAYS.INTL(DATE(YEAR(H1983),MONTH(I1983),DAY(H1983)),DATE(YEAR(I1983),MONTH(I1983),DAY(I1983)),1,LISTAFERIADOS!$B$2:$B$194)</f>
        <v>1</v>
      </c>
      <c r="N1983" s="170" t="str">
        <f>CONCATENATE(HOUR(Tabela132[[#This Row],[DATA INICIO]]),":",MINUTE(Tabela132[[#This Row],[DATA INICIO]]))</f>
        <v>13:7</v>
      </c>
    </row>
    <row r="1984" spans="1:14" ht="25.5" customHeight="1" x14ac:dyDescent="0.25">
      <c r="A1984" s="48" t="s">
        <v>278</v>
      </c>
      <c r="B1984" s="45" t="s">
        <v>1509</v>
      </c>
      <c r="C1984" s="2" t="s">
        <v>270</v>
      </c>
      <c r="D1984" s="196" t="s">
        <v>1493</v>
      </c>
      <c r="E1984" s="195" t="str">
        <f>CONCATENATE(Tabela132[[#This Row],[TRAMITE_SETOR]],"_Atualiz")</f>
        <v xml:space="preserve"> COC  _Atualiz</v>
      </c>
      <c r="F1984" s="196" t="s">
        <v>1493</v>
      </c>
      <c r="H1984" s="3">
        <v>42900.601388888892</v>
      </c>
      <c r="I1984" s="3">
        <v>42900.613194444442</v>
      </c>
      <c r="J1984" s="45"/>
      <c r="K1984" s="19">
        <f t="shared" si="83"/>
        <v>1.1805555550381541E-2</v>
      </c>
      <c r="L1984" s="38">
        <f t="shared" si="84"/>
        <v>1.1805555550381541E-2</v>
      </c>
      <c r="M1984" s="184">
        <f>NETWORKDAYS.INTL(DATE(YEAR(H1984),MONTH(I1984),DAY(H1984)),DATE(YEAR(I1984),MONTH(I1984),DAY(I1984)),1,LISTAFERIADOS!$B$2:$B$194)</f>
        <v>1</v>
      </c>
      <c r="N1984" s="170" t="str">
        <f>CONCATENATE(HOUR(Tabela132[[#This Row],[DATA INICIO]]),":",MINUTE(Tabela132[[#This Row],[DATA INICIO]]))</f>
        <v>14:26</v>
      </c>
    </row>
    <row r="1985" spans="1:14" ht="25.5" customHeight="1" x14ac:dyDescent="0.25">
      <c r="A1985" s="48" t="s">
        <v>278</v>
      </c>
      <c r="B1985" s="45" t="s">
        <v>1509</v>
      </c>
      <c r="C1985" s="2" t="s">
        <v>270</v>
      </c>
      <c r="D1985" s="196" t="s">
        <v>1485</v>
      </c>
      <c r="E1985" s="195" t="str">
        <f>CONCATENATE(Tabela132[[#This Row],[TRAMITE_SETOR]],"_Atualiz")</f>
        <v xml:space="preserve"> SECOFC  _Atualiz</v>
      </c>
      <c r="F1985" s="196" t="s">
        <v>1485</v>
      </c>
      <c r="H1985" s="3">
        <v>42900.613194444442</v>
      </c>
      <c r="I1985" s="3">
        <v>42900.65625</v>
      </c>
      <c r="J1985" s="45"/>
      <c r="K1985" s="19">
        <f t="shared" si="83"/>
        <v>4.3055555557657499E-2</v>
      </c>
      <c r="L1985" s="38">
        <f t="shared" si="84"/>
        <v>4.3055555557657499E-2</v>
      </c>
      <c r="M1985" s="184">
        <f>NETWORKDAYS.INTL(DATE(YEAR(H1985),MONTH(I1985),DAY(H1985)),DATE(YEAR(I1985),MONTH(I1985),DAY(I1985)),1,LISTAFERIADOS!$B$2:$B$194)</f>
        <v>1</v>
      </c>
      <c r="N1985" s="170" t="str">
        <f>CONCATENATE(HOUR(Tabela132[[#This Row],[DATA INICIO]]),":",MINUTE(Tabela132[[#This Row],[DATA INICIO]]))</f>
        <v>14:43</v>
      </c>
    </row>
    <row r="1986" spans="1:14" ht="25.5" customHeight="1" x14ac:dyDescent="0.25">
      <c r="A1986" s="48" t="s">
        <v>278</v>
      </c>
      <c r="B1986" s="45" t="s">
        <v>1509</v>
      </c>
      <c r="C1986" s="2" t="s">
        <v>270</v>
      </c>
      <c r="D1986" s="196" t="s">
        <v>1487</v>
      </c>
      <c r="E1986" s="195" t="str">
        <f>CONCATENATE(Tabela132[[#This Row],[TRAMITE_SETOR]],"_Atualiz")</f>
        <v xml:space="preserve"> CLC  _Atualiz</v>
      </c>
      <c r="F1986" s="196" t="s">
        <v>1487</v>
      </c>
      <c r="H1986" s="3">
        <v>42900.65625</v>
      </c>
      <c r="I1986" s="3">
        <v>42905.7</v>
      </c>
      <c r="J1986" s="45"/>
      <c r="K1986" s="19">
        <f t="shared" si="83"/>
        <v>5.0437499999970896</v>
      </c>
      <c r="L1986" s="38">
        <f t="shared" si="84"/>
        <v>5.0437499999970896</v>
      </c>
      <c r="M1986" s="184">
        <f>NETWORKDAYS.INTL(DATE(YEAR(H1986),MONTH(I1986),DAY(H1986)),DATE(YEAR(I1986),MONTH(I1986),DAY(I1986)),1,LISTAFERIADOS!$B$2:$B$194)</f>
        <v>3</v>
      </c>
      <c r="N1986" s="170" t="str">
        <f>CONCATENATE(HOUR(Tabela132[[#This Row],[DATA INICIO]]),":",MINUTE(Tabela132[[#This Row],[DATA INICIO]]))</f>
        <v>15:45</v>
      </c>
    </row>
    <row r="1987" spans="1:14" ht="25.5" customHeight="1" x14ac:dyDescent="0.25">
      <c r="A1987" s="48" t="s">
        <v>278</v>
      </c>
      <c r="B1987" s="45" t="s">
        <v>1509</v>
      </c>
      <c r="C1987" s="2" t="s">
        <v>270</v>
      </c>
      <c r="D1987" s="196" t="s">
        <v>1488</v>
      </c>
      <c r="E1987" s="195" t="str">
        <f>CONCATENATE(Tabela132[[#This Row],[TRAMITE_SETOR]],"_Atualiz")</f>
        <v xml:space="preserve"> SC  _Atualiz</v>
      </c>
      <c r="F1987" s="196" t="s">
        <v>1488</v>
      </c>
      <c r="H1987" s="3">
        <v>42905.7</v>
      </c>
      <c r="I1987" s="3">
        <v>42907.59097222222</v>
      </c>
      <c r="J1987" s="45"/>
      <c r="K1987" s="19">
        <f t="shared" si="83"/>
        <v>1.890972222223354</v>
      </c>
      <c r="L1987" s="38">
        <f t="shared" si="84"/>
        <v>1.890972222223354</v>
      </c>
      <c r="M1987" s="184">
        <f>NETWORKDAYS.INTL(DATE(YEAR(H1987),MONTH(I1987),DAY(H1987)),DATE(YEAR(I1987),MONTH(I1987),DAY(I1987)),1,LISTAFERIADOS!$B$2:$B$194)</f>
        <v>3</v>
      </c>
      <c r="N1987" s="170" t="str">
        <f>CONCATENATE(HOUR(Tabela132[[#This Row],[DATA INICIO]]),":",MINUTE(Tabela132[[#This Row],[DATA INICIO]]))</f>
        <v>16:48</v>
      </c>
    </row>
    <row r="1988" spans="1:14" ht="25.5" customHeight="1" x14ac:dyDescent="0.25">
      <c r="A1988" s="48" t="s">
        <v>278</v>
      </c>
      <c r="B1988" s="45" t="s">
        <v>1509</v>
      </c>
      <c r="C1988" s="2" t="s">
        <v>270</v>
      </c>
      <c r="D1988" s="196" t="s">
        <v>1487</v>
      </c>
      <c r="E1988" s="195" t="str">
        <f>CONCATENATE(Tabela132[[#This Row],[TRAMITE_SETOR]],"_Atualiz")</f>
        <v xml:space="preserve"> CLC  _Atualiz</v>
      </c>
      <c r="F1988" s="196" t="s">
        <v>1487</v>
      </c>
      <c r="H1988" s="3">
        <v>42907.59097222222</v>
      </c>
      <c r="I1988" s="3">
        <v>42909.703472222223</v>
      </c>
      <c r="J1988" s="45"/>
      <c r="K1988" s="19">
        <f t="shared" si="83"/>
        <v>2.1125000000029104</v>
      </c>
      <c r="L1988" s="38">
        <f t="shared" si="84"/>
        <v>2.1125000000029104</v>
      </c>
      <c r="M1988" s="184">
        <f>NETWORKDAYS.INTL(DATE(YEAR(H1988),MONTH(I1988),DAY(H1988)),DATE(YEAR(I1988),MONTH(I1988),DAY(I1988)),1,LISTAFERIADOS!$B$2:$B$194)</f>
        <v>3</v>
      </c>
      <c r="N1988" s="170" t="str">
        <f>CONCATENATE(HOUR(Tabela132[[#This Row],[DATA INICIO]]),":",MINUTE(Tabela132[[#This Row],[DATA INICIO]]))</f>
        <v>14:11</v>
      </c>
    </row>
    <row r="1989" spans="1:14" ht="25.5" customHeight="1" x14ac:dyDescent="0.25">
      <c r="A1989" s="48" t="s">
        <v>278</v>
      </c>
      <c r="B1989" s="45" t="s">
        <v>1509</v>
      </c>
      <c r="C1989" s="2" t="s">
        <v>270</v>
      </c>
      <c r="D1989" s="196" t="s">
        <v>1488</v>
      </c>
      <c r="E1989" s="195" t="str">
        <f>CONCATENATE(Tabela132[[#This Row],[TRAMITE_SETOR]],"_Atualiz")</f>
        <v xml:space="preserve"> SC  _Atualiz</v>
      </c>
      <c r="F1989" s="196" t="s">
        <v>1488</v>
      </c>
      <c r="H1989" s="3">
        <v>42909.703472222223</v>
      </c>
      <c r="I1989" s="3">
        <v>42912.624305555553</v>
      </c>
      <c r="J1989" s="45"/>
      <c r="K1989" s="19">
        <f t="shared" si="83"/>
        <v>2.9208333333299379</v>
      </c>
      <c r="L1989" s="38">
        <f t="shared" si="84"/>
        <v>2.9208333333299379</v>
      </c>
      <c r="M1989" s="184">
        <f>NETWORKDAYS.INTL(DATE(YEAR(H1989),MONTH(I1989),DAY(H1989)),DATE(YEAR(I1989),MONTH(I1989),DAY(I1989)),1,LISTAFERIADOS!$B$2:$B$194)</f>
        <v>2</v>
      </c>
      <c r="N1989" s="170" t="str">
        <f>CONCATENATE(HOUR(Tabela132[[#This Row],[DATA INICIO]]),":",MINUTE(Tabela132[[#This Row],[DATA INICIO]]))</f>
        <v>16:53</v>
      </c>
    </row>
    <row r="1990" spans="1:14" ht="25.5" customHeight="1" x14ac:dyDescent="0.25">
      <c r="A1990" s="48" t="s">
        <v>278</v>
      </c>
      <c r="B1990" s="45" t="s">
        <v>1509</v>
      </c>
      <c r="C1990" s="2" t="s">
        <v>270</v>
      </c>
      <c r="D1990" s="196" t="s">
        <v>1487</v>
      </c>
      <c r="E1990" s="195" t="str">
        <f>CONCATENATE(Tabela132[[#This Row],[TRAMITE_SETOR]],"_Atualiz")</f>
        <v xml:space="preserve"> CLC  _Atualiz</v>
      </c>
      <c r="F1990" s="196" t="s">
        <v>1487</v>
      </c>
      <c r="H1990" s="3">
        <v>42912.624305555553</v>
      </c>
      <c r="I1990" s="3">
        <v>42912.788888888892</v>
      </c>
      <c r="J1990" s="45"/>
      <c r="K1990" s="19">
        <f t="shared" si="83"/>
        <v>0.16458333333866904</v>
      </c>
      <c r="L1990" s="38">
        <f t="shared" si="84"/>
        <v>0.16458333333866904</v>
      </c>
      <c r="M1990" s="184">
        <f>NETWORKDAYS.INTL(DATE(YEAR(H1990),MONTH(I1990),DAY(H1990)),DATE(YEAR(I1990),MONTH(I1990),DAY(I1990)),1,LISTAFERIADOS!$B$2:$B$194)</f>
        <v>1</v>
      </c>
      <c r="N1990" s="170" t="str">
        <f>CONCATENATE(HOUR(Tabela132[[#This Row],[DATA INICIO]]),":",MINUTE(Tabela132[[#This Row],[DATA INICIO]]))</f>
        <v>14:59</v>
      </c>
    </row>
    <row r="1991" spans="1:14" ht="25.5" customHeight="1" x14ac:dyDescent="0.25">
      <c r="A1991" s="48" t="s">
        <v>278</v>
      </c>
      <c r="B1991" s="45" t="s">
        <v>1509</v>
      </c>
      <c r="C1991" s="2" t="s">
        <v>270</v>
      </c>
      <c r="D1991" s="196" t="s">
        <v>1482</v>
      </c>
      <c r="E1991" s="195" t="str">
        <f>CONCATENATE(Tabela132[[#This Row],[TRAMITE_SETOR]],"_Atualiz")</f>
        <v xml:space="preserve"> SECGA  _Atualiz</v>
      </c>
      <c r="F1991" s="196" t="s">
        <v>1482</v>
      </c>
      <c r="H1991" s="3">
        <v>42912.788888888892</v>
      </c>
      <c r="I1991" s="3">
        <v>42912.806250000001</v>
      </c>
      <c r="J1991" s="45"/>
      <c r="K1991" s="19">
        <f t="shared" si="83"/>
        <v>1.7361111109494232E-2</v>
      </c>
      <c r="L1991" s="38">
        <f t="shared" si="84"/>
        <v>1.7361111109494232E-2</v>
      </c>
      <c r="M1991" s="184">
        <f>NETWORKDAYS.INTL(DATE(YEAR(H1991),MONTH(I1991),DAY(H1991)),DATE(YEAR(I1991),MONTH(I1991),DAY(I1991)),1,LISTAFERIADOS!$B$2:$B$194)</f>
        <v>1</v>
      </c>
      <c r="N1991" s="170" t="str">
        <f>CONCATENATE(HOUR(Tabela132[[#This Row],[DATA INICIO]]),":",MINUTE(Tabela132[[#This Row],[DATA INICIO]]))</f>
        <v>18:56</v>
      </c>
    </row>
    <row r="1992" spans="1:14" ht="25.5" customHeight="1" x14ac:dyDescent="0.25">
      <c r="A1992" s="48" t="s">
        <v>278</v>
      </c>
      <c r="B1992" s="45" t="s">
        <v>1509</v>
      </c>
      <c r="C1992" s="2" t="s">
        <v>270</v>
      </c>
      <c r="D1992" s="196" t="s">
        <v>1483</v>
      </c>
      <c r="E1992" s="195" t="str">
        <f>CONCATENATE(Tabela132[[#This Row],[TRAMITE_SETOR]],"_Atualiz")</f>
        <v xml:space="preserve"> SPO  _Atualiz</v>
      </c>
      <c r="F1992" s="196" t="s">
        <v>1483</v>
      </c>
      <c r="H1992" s="3">
        <v>42912.806250000001</v>
      </c>
      <c r="I1992" s="3">
        <v>42913.603472222225</v>
      </c>
      <c r="J1992" s="45"/>
      <c r="K1992" s="19">
        <f t="shared" si="83"/>
        <v>0.79722222222335404</v>
      </c>
      <c r="L1992" s="38">
        <f t="shared" si="84"/>
        <v>0.79722222222335404</v>
      </c>
      <c r="M1992" s="184">
        <f>NETWORKDAYS.INTL(DATE(YEAR(H1992),MONTH(I1992),DAY(H1992)),DATE(YEAR(I1992),MONTH(I1992),DAY(I1992)),1,LISTAFERIADOS!$B$2:$B$194)</f>
        <v>2</v>
      </c>
      <c r="N1992" s="170" t="str">
        <f>CONCATENATE(HOUR(Tabela132[[#This Row],[DATA INICIO]]),":",MINUTE(Tabela132[[#This Row],[DATA INICIO]]))</f>
        <v>19:21</v>
      </c>
    </row>
    <row r="1993" spans="1:14" ht="25.5" customHeight="1" x14ac:dyDescent="0.25">
      <c r="A1993" s="48" t="s">
        <v>278</v>
      </c>
      <c r="B1993" s="45" t="s">
        <v>1509</v>
      </c>
      <c r="C1993" s="2" t="s">
        <v>270</v>
      </c>
      <c r="D1993" s="196" t="s">
        <v>1493</v>
      </c>
      <c r="E1993" s="195" t="str">
        <f>CONCATENATE(Tabela132[[#This Row],[TRAMITE_SETOR]],"_Atualiz")</f>
        <v xml:space="preserve"> COC  _Atualiz</v>
      </c>
      <c r="F1993" s="196" t="s">
        <v>1493</v>
      </c>
      <c r="H1993" s="3">
        <v>42913.603472222225</v>
      </c>
      <c r="I1993" s="3">
        <v>42913.643055555556</v>
      </c>
      <c r="J1993" s="45"/>
      <c r="K1993" s="19">
        <f t="shared" si="83"/>
        <v>3.9583333331393078E-2</v>
      </c>
      <c r="L1993" s="38">
        <f t="shared" si="84"/>
        <v>3.9583333331393078E-2</v>
      </c>
      <c r="M1993" s="184">
        <f>NETWORKDAYS.INTL(DATE(YEAR(H1993),MONTH(I1993),DAY(H1993)),DATE(YEAR(I1993),MONTH(I1993),DAY(I1993)),1,LISTAFERIADOS!$B$2:$B$194)</f>
        <v>1</v>
      </c>
      <c r="N1993" s="170" t="str">
        <f>CONCATENATE(HOUR(Tabela132[[#This Row],[DATA INICIO]]),":",MINUTE(Tabela132[[#This Row],[DATA INICIO]]))</f>
        <v>14:29</v>
      </c>
    </row>
    <row r="1994" spans="1:14" ht="25.5" customHeight="1" x14ac:dyDescent="0.25">
      <c r="A1994" s="48" t="s">
        <v>278</v>
      </c>
      <c r="B1994" s="45" t="s">
        <v>1509</v>
      </c>
      <c r="C1994" s="2" t="s">
        <v>270</v>
      </c>
      <c r="D1994" s="196" t="s">
        <v>1485</v>
      </c>
      <c r="E1994" s="195" t="str">
        <f>CONCATENATE(Tabela132[[#This Row],[TRAMITE_SETOR]],"_Atualiz")</f>
        <v xml:space="preserve"> SECOFC  _Atualiz</v>
      </c>
      <c r="F1994" s="196" t="s">
        <v>1485</v>
      </c>
      <c r="H1994" s="3">
        <v>42913.643055555556</v>
      </c>
      <c r="I1994" s="3">
        <v>42913.686111111114</v>
      </c>
      <c r="J1994" s="45"/>
      <c r="K1994" s="19">
        <f t="shared" si="83"/>
        <v>4.3055555557657499E-2</v>
      </c>
      <c r="L1994" s="38">
        <f t="shared" si="84"/>
        <v>4.3055555557657499E-2</v>
      </c>
      <c r="M1994" s="184">
        <f>NETWORKDAYS.INTL(DATE(YEAR(H1994),MONTH(I1994),DAY(H1994)),DATE(YEAR(I1994),MONTH(I1994),DAY(I1994)),1,LISTAFERIADOS!$B$2:$B$194)</f>
        <v>1</v>
      </c>
      <c r="N1994" s="170" t="str">
        <f>CONCATENATE(HOUR(Tabela132[[#This Row],[DATA INICIO]]),":",MINUTE(Tabela132[[#This Row],[DATA INICIO]]))</f>
        <v>15:26</v>
      </c>
    </row>
    <row r="1995" spans="1:14" ht="25.5" customHeight="1" x14ac:dyDescent="0.25">
      <c r="A1995" s="48" t="s">
        <v>278</v>
      </c>
      <c r="B1995" s="45" t="s">
        <v>1509</v>
      </c>
      <c r="C1995" s="2" t="s">
        <v>270</v>
      </c>
      <c r="D1995" s="196" t="s">
        <v>1487</v>
      </c>
      <c r="E1995" s="195" t="str">
        <f>CONCATENATE(Tabela132[[#This Row],[TRAMITE_SETOR]],"_Atualiz")</f>
        <v xml:space="preserve"> CLC  _Atualiz</v>
      </c>
      <c r="F1995" s="196" t="s">
        <v>1487</v>
      </c>
      <c r="H1995" s="3">
        <v>42913.686111111114</v>
      </c>
      <c r="I1995" s="3">
        <v>42913.806944444441</v>
      </c>
      <c r="J1995" s="45"/>
      <c r="K1995" s="19">
        <f t="shared" si="83"/>
        <v>0.1208333333270275</v>
      </c>
      <c r="L1995" s="38">
        <f t="shared" si="84"/>
        <v>0.1208333333270275</v>
      </c>
      <c r="M1995" s="184">
        <f>NETWORKDAYS.INTL(DATE(YEAR(H1995),MONTH(I1995),DAY(H1995)),DATE(YEAR(I1995),MONTH(I1995),DAY(I1995)),1,LISTAFERIADOS!$B$2:$B$194)</f>
        <v>1</v>
      </c>
      <c r="N1995" s="170" t="str">
        <f>CONCATENATE(HOUR(Tabela132[[#This Row],[DATA INICIO]]),":",MINUTE(Tabela132[[#This Row],[DATA INICIO]]))</f>
        <v>16:28</v>
      </c>
    </row>
    <row r="1996" spans="1:14" ht="25.5" customHeight="1" x14ac:dyDescent="0.25">
      <c r="A1996" s="48" t="s">
        <v>278</v>
      </c>
      <c r="B1996" s="45" t="s">
        <v>1509</v>
      </c>
      <c r="C1996" s="2" t="s">
        <v>270</v>
      </c>
      <c r="D1996" s="196" t="s">
        <v>1489</v>
      </c>
      <c r="E1996" s="195" t="str">
        <f>CONCATENATE(Tabela132[[#This Row],[TRAMITE_SETOR]],"_Atualiz")</f>
        <v xml:space="preserve"> SLIC  _Atualiz</v>
      </c>
      <c r="F1996" s="196" t="s">
        <v>1489</v>
      </c>
      <c r="H1996" s="3">
        <v>42913.806944444441</v>
      </c>
      <c r="I1996" s="3">
        <v>42914.554166666669</v>
      </c>
      <c r="J1996" s="45"/>
      <c r="K1996" s="19">
        <f t="shared" si="83"/>
        <v>0.74722222222771961</v>
      </c>
      <c r="L1996" s="38">
        <f t="shared" si="84"/>
        <v>0.74722222222771961</v>
      </c>
      <c r="M1996" s="184">
        <f>NETWORKDAYS.INTL(DATE(YEAR(H1996),MONTH(I1996),DAY(H1996)),DATE(YEAR(I1996),MONTH(I1996),DAY(I1996)),1,LISTAFERIADOS!$B$2:$B$194)</f>
        <v>2</v>
      </c>
      <c r="N1996" s="170" t="str">
        <f>CONCATENATE(HOUR(Tabela132[[#This Row],[DATA INICIO]]),":",MINUTE(Tabela132[[#This Row],[DATA INICIO]]))</f>
        <v>19:22</v>
      </c>
    </row>
    <row r="1997" spans="1:14" ht="25.5" customHeight="1" x14ac:dyDescent="0.25">
      <c r="A1997" s="48" t="s">
        <v>278</v>
      </c>
      <c r="B1997" s="45" t="s">
        <v>1509</v>
      </c>
      <c r="C1997" s="2" t="s">
        <v>270</v>
      </c>
      <c r="D1997" s="196" t="s">
        <v>1490</v>
      </c>
      <c r="E1997" s="195" t="str">
        <f>CONCATENATE(Tabela132[[#This Row],[TRAMITE_SETOR]],"_Atualiz")</f>
        <v xml:space="preserve"> SCON  _Atualiz</v>
      </c>
      <c r="F1997" s="196" t="s">
        <v>1490</v>
      </c>
      <c r="H1997" s="3">
        <v>42914.554166666669</v>
      </c>
      <c r="I1997" s="3">
        <v>42914.565972222219</v>
      </c>
      <c r="J1997" s="45"/>
      <c r="K1997" s="19">
        <f t="shared" si="83"/>
        <v>1.1805555550381541E-2</v>
      </c>
      <c r="L1997" s="38">
        <f t="shared" si="84"/>
        <v>1.1805555550381541E-2</v>
      </c>
      <c r="M1997" s="184">
        <f>NETWORKDAYS.INTL(DATE(YEAR(H1997),MONTH(I1997),DAY(H1997)),DATE(YEAR(I1997),MONTH(I1997),DAY(I1997)),1,LISTAFERIADOS!$B$2:$B$194)</f>
        <v>1</v>
      </c>
      <c r="N1997" s="170" t="str">
        <f>CONCATENATE(HOUR(Tabela132[[#This Row],[DATA INICIO]]),":",MINUTE(Tabela132[[#This Row],[DATA INICIO]]))</f>
        <v>13:18</v>
      </c>
    </row>
    <row r="1998" spans="1:14" ht="25.5" customHeight="1" x14ac:dyDescent="0.25">
      <c r="A1998" s="48" t="s">
        <v>278</v>
      </c>
      <c r="B1998" s="45" t="s">
        <v>1509</v>
      </c>
      <c r="C1998" s="2" t="s">
        <v>270</v>
      </c>
      <c r="D1998" s="196" t="s">
        <v>1489</v>
      </c>
      <c r="E1998" s="195" t="str">
        <f>CONCATENATE(Tabela132[[#This Row],[TRAMITE_SETOR]],"_Atualiz")</f>
        <v xml:space="preserve"> SLIC  _Atualiz</v>
      </c>
      <c r="F1998" s="196" t="s">
        <v>1489</v>
      </c>
      <c r="H1998" s="3">
        <v>42914.565972222219</v>
      </c>
      <c r="I1998" s="3">
        <v>42914.633333333331</v>
      </c>
      <c r="J1998" s="45"/>
      <c r="K1998" s="19">
        <f t="shared" si="83"/>
        <v>6.7361111112404615E-2</v>
      </c>
      <c r="L1998" s="38">
        <f t="shared" si="84"/>
        <v>6.7361111112404615E-2</v>
      </c>
      <c r="M1998" s="184">
        <f>NETWORKDAYS.INTL(DATE(YEAR(H1998),MONTH(I1998),DAY(H1998)),DATE(YEAR(I1998),MONTH(I1998),DAY(I1998)),1,LISTAFERIADOS!$B$2:$B$194)</f>
        <v>1</v>
      </c>
      <c r="N1998" s="170" t="str">
        <f>CONCATENATE(HOUR(Tabela132[[#This Row],[DATA INICIO]]),":",MINUTE(Tabela132[[#This Row],[DATA INICIO]]))</f>
        <v>13:35</v>
      </c>
    </row>
    <row r="1999" spans="1:14" ht="25.5" customHeight="1" x14ac:dyDescent="0.25">
      <c r="A1999" s="48" t="s">
        <v>278</v>
      </c>
      <c r="B1999" s="45" t="s">
        <v>1509</v>
      </c>
      <c r="C1999" s="2" t="s">
        <v>270</v>
      </c>
      <c r="D1999" s="196" t="s">
        <v>1487</v>
      </c>
      <c r="E1999" s="195" t="str">
        <f>CONCATENATE(Tabela132[[#This Row],[TRAMITE_SETOR]],"_Atualiz")</f>
        <v xml:space="preserve"> CLC  _Atualiz</v>
      </c>
      <c r="F1999" s="196" t="s">
        <v>1487</v>
      </c>
      <c r="H1999" s="3">
        <v>42914.633333333331</v>
      </c>
      <c r="I1999" s="3">
        <v>42914.664583333331</v>
      </c>
      <c r="J1999" s="45"/>
      <c r="K1999" s="19">
        <f t="shared" si="83"/>
        <v>3.125E-2</v>
      </c>
      <c r="L1999" s="38">
        <f t="shared" si="84"/>
        <v>3.125E-2</v>
      </c>
      <c r="M1999" s="184">
        <f>NETWORKDAYS.INTL(DATE(YEAR(H1999),MONTH(I1999),DAY(H1999)),DATE(YEAR(I1999),MONTH(I1999),DAY(I1999)),1,LISTAFERIADOS!$B$2:$B$194)</f>
        <v>1</v>
      </c>
      <c r="N1999" s="170" t="str">
        <f>CONCATENATE(HOUR(Tabela132[[#This Row],[DATA INICIO]]),":",MINUTE(Tabela132[[#This Row],[DATA INICIO]]))</f>
        <v>15:12</v>
      </c>
    </row>
    <row r="2000" spans="1:14" ht="25.5" customHeight="1" x14ac:dyDescent="0.25">
      <c r="A2000" s="48" t="s">
        <v>278</v>
      </c>
      <c r="B2000" s="45" t="s">
        <v>1509</v>
      </c>
      <c r="C2000" s="2" t="s">
        <v>270</v>
      </c>
      <c r="D2000" s="196" t="s">
        <v>1482</v>
      </c>
      <c r="E2000" s="195" t="str">
        <f>CONCATENATE(Tabela132[[#This Row],[TRAMITE_SETOR]],"_Atualiz")</f>
        <v xml:space="preserve"> SECGA  _Atualiz</v>
      </c>
      <c r="F2000" s="196" t="s">
        <v>1482</v>
      </c>
      <c r="H2000" s="3">
        <v>42914.664583333331</v>
      </c>
      <c r="I2000" s="3">
        <v>42914.728472222225</v>
      </c>
      <c r="J2000" s="45"/>
      <c r="K2000" s="19">
        <f t="shared" si="83"/>
        <v>6.3888888893416151E-2</v>
      </c>
      <c r="L2000" s="38">
        <f t="shared" si="84"/>
        <v>6.3888888893416151E-2</v>
      </c>
      <c r="M2000" s="184">
        <f>NETWORKDAYS.INTL(DATE(YEAR(H2000),MONTH(I2000),DAY(H2000)),DATE(YEAR(I2000),MONTH(I2000),DAY(I2000)),1,LISTAFERIADOS!$B$2:$B$194)</f>
        <v>1</v>
      </c>
      <c r="N2000" s="170" t="str">
        <f>CONCATENATE(HOUR(Tabela132[[#This Row],[DATA INICIO]]),":",MINUTE(Tabela132[[#This Row],[DATA INICIO]]))</f>
        <v>15:57</v>
      </c>
    </row>
    <row r="2001" spans="1:14" ht="25.5" customHeight="1" x14ac:dyDescent="0.25">
      <c r="A2001" s="48" t="s">
        <v>278</v>
      </c>
      <c r="B2001" s="45" t="s">
        <v>1509</v>
      </c>
      <c r="C2001" s="2" t="s">
        <v>270</v>
      </c>
      <c r="D2001" s="196" t="s">
        <v>1491</v>
      </c>
      <c r="E2001" s="195" t="str">
        <f>CONCATENATE(Tabela132[[#This Row],[TRAMITE_SETOR]],"_Atualiz")</f>
        <v xml:space="preserve"> CPL  _Atualiz</v>
      </c>
      <c r="F2001" s="196" t="s">
        <v>1491</v>
      </c>
      <c r="H2001" s="3">
        <v>42914.728472222225</v>
      </c>
      <c r="I2001" s="3">
        <v>42915.628472222219</v>
      </c>
      <c r="J2001" s="45"/>
      <c r="K2001" s="19">
        <f t="shared" si="83"/>
        <v>0.89999999999417923</v>
      </c>
      <c r="L2001" s="38">
        <f t="shared" si="84"/>
        <v>0.89999999999417923</v>
      </c>
      <c r="M2001" s="184">
        <f>NETWORKDAYS.INTL(DATE(YEAR(H2001),MONTH(I2001),DAY(H2001)),DATE(YEAR(I2001),MONTH(I2001),DAY(I2001)),1,LISTAFERIADOS!$B$2:$B$194)</f>
        <v>2</v>
      </c>
      <c r="N2001" s="170" t="str">
        <f>CONCATENATE(HOUR(Tabela132[[#This Row],[DATA INICIO]]),":",MINUTE(Tabela132[[#This Row],[DATA INICIO]]))</f>
        <v>17:29</v>
      </c>
    </row>
    <row r="2002" spans="1:14" ht="25.5" customHeight="1" x14ac:dyDescent="0.25">
      <c r="A2002" s="48" t="s">
        <v>278</v>
      </c>
      <c r="B2002" s="45" t="s">
        <v>1509</v>
      </c>
      <c r="C2002" s="2" t="s">
        <v>270</v>
      </c>
      <c r="D2002" s="196" t="s">
        <v>1492</v>
      </c>
      <c r="E2002" s="195" t="str">
        <f>CONCATENATE(Tabela132[[#This Row],[TRAMITE_SETOR]],"_Atualiz")</f>
        <v xml:space="preserve"> ASSDG  _Atualiz</v>
      </c>
      <c r="F2002" s="196" t="s">
        <v>1492</v>
      </c>
      <c r="H2002" s="3">
        <v>42915.628472222219</v>
      </c>
      <c r="I2002" s="3">
        <v>42919.700694444444</v>
      </c>
      <c r="J2002" s="45"/>
      <c r="K2002" s="19">
        <f t="shared" si="83"/>
        <v>4.0722222222248092</v>
      </c>
      <c r="L2002" s="38">
        <f t="shared" si="84"/>
        <v>4.0722222222248092</v>
      </c>
      <c r="M2002" s="184">
        <f>NETWORKDAYS.INTL(DATE(YEAR(H2002),MONTH(I2002),DAY(H2002)),DATE(YEAR(I2002),MONTH(I2002),DAY(I2002)),1,LISTAFERIADOS!$B$2:$B$194)</f>
        <v>-20</v>
      </c>
      <c r="N2002" s="170" t="str">
        <f>CONCATENATE(HOUR(Tabela132[[#This Row],[DATA INICIO]]),":",MINUTE(Tabela132[[#This Row],[DATA INICIO]]))</f>
        <v>15:5</v>
      </c>
    </row>
    <row r="2003" spans="1:14" ht="25.5" customHeight="1" x14ac:dyDescent="0.25">
      <c r="A2003" s="48" t="s">
        <v>278</v>
      </c>
      <c r="B2003" s="45" t="s">
        <v>1509</v>
      </c>
      <c r="C2003" s="2" t="s">
        <v>270</v>
      </c>
      <c r="D2003" s="196" t="s">
        <v>1481</v>
      </c>
      <c r="E2003" s="195" t="str">
        <f>CONCATENATE(Tabela132[[#This Row],[TRAMITE_SETOR]],"_Atualiz")</f>
        <v xml:space="preserve"> DG  _Atualiz</v>
      </c>
      <c r="F2003" s="196" t="s">
        <v>1481</v>
      </c>
      <c r="H2003" s="3">
        <v>42801.700694444444</v>
      </c>
      <c r="I2003" s="3">
        <v>42832.761111111111</v>
      </c>
      <c r="J2003" s="45"/>
      <c r="K2003" s="19">
        <f t="shared" si="83"/>
        <v>31.060416666667152</v>
      </c>
      <c r="L2003" s="38">
        <f t="shared" si="84"/>
        <v>31.060416666667152</v>
      </c>
      <c r="M2003" s="184">
        <f>NETWORKDAYS.INTL(DATE(YEAR(H2003),MONTH(I2003),DAY(H2003)),DATE(YEAR(I2003),MONTH(I2003),DAY(I2003)),1,LISTAFERIADOS!$B$2:$B$194)</f>
        <v>1</v>
      </c>
      <c r="N2003" s="170" t="str">
        <f>CONCATENATE(HOUR(Tabela132[[#This Row],[DATA INICIO]]),":",MINUTE(Tabela132[[#This Row],[DATA INICIO]]))</f>
        <v>16:49</v>
      </c>
    </row>
    <row r="2004" spans="1:14" ht="25.5" customHeight="1" x14ac:dyDescent="0.25">
      <c r="A2004" s="48" t="s">
        <v>278</v>
      </c>
      <c r="B2004" s="45" t="s">
        <v>1509</v>
      </c>
      <c r="C2004" s="2" t="s">
        <v>270</v>
      </c>
      <c r="D2004" s="196" t="s">
        <v>1489</v>
      </c>
      <c r="E2004" s="195" t="str">
        <f>CONCATENATE(Tabela132[[#This Row],[TRAMITE_SETOR]],"_Atualiz")</f>
        <v xml:space="preserve"> SLIC  _Atualiz</v>
      </c>
      <c r="F2004" s="196" t="s">
        <v>1489</v>
      </c>
      <c r="H2004" s="3">
        <v>42832.761111111111</v>
      </c>
      <c r="I2004" s="3">
        <v>42862.62222222222</v>
      </c>
      <c r="J2004" s="45"/>
      <c r="K2004" s="19">
        <f t="shared" si="83"/>
        <v>29.861111111109494</v>
      </c>
      <c r="L2004" s="38">
        <f t="shared" si="84"/>
        <v>29.861111111109494</v>
      </c>
      <c r="M2004" s="184">
        <f>NETWORKDAYS.INTL(DATE(YEAR(H2004),MONTH(I2004),DAY(H2004)),DATE(YEAR(I2004),MONTH(I2004),DAY(I2004)),1,LISTAFERIADOS!$B$2:$B$194)</f>
        <v>0</v>
      </c>
      <c r="N2004" s="170" t="str">
        <f>CONCATENATE(HOUR(Tabela132[[#This Row],[DATA INICIO]]),":",MINUTE(Tabela132[[#This Row],[DATA INICIO]]))</f>
        <v>18:16</v>
      </c>
    </row>
    <row r="2005" spans="1:14" ht="25.5" customHeight="1" x14ac:dyDescent="0.25">
      <c r="A2005" s="48" t="s">
        <v>278</v>
      </c>
      <c r="B2005" s="45" t="s">
        <v>1509</v>
      </c>
      <c r="C2005" s="2" t="s">
        <v>270</v>
      </c>
      <c r="D2005" s="196" t="s">
        <v>1491</v>
      </c>
      <c r="E2005" s="195" t="str">
        <f>CONCATENATE(Tabela132[[#This Row],[TRAMITE_SETOR]],"_Atualiz")</f>
        <v xml:space="preserve"> CPL  _Atualiz</v>
      </c>
      <c r="F2005" s="196" t="s">
        <v>1491</v>
      </c>
      <c r="H2005" s="3">
        <v>42862.62222222222</v>
      </c>
      <c r="I2005" s="3">
        <v>42862.640277777777</v>
      </c>
      <c r="J2005" s="45"/>
      <c r="K2005" s="19">
        <f t="shared" si="83"/>
        <v>1.8055555556202307E-2</v>
      </c>
      <c r="L2005" s="38">
        <f t="shared" si="84"/>
        <v>1.8055555556202307E-2</v>
      </c>
      <c r="M2005" s="184">
        <f>NETWORKDAYS.INTL(DATE(YEAR(H2005),MONTH(I2005),DAY(H2005)),DATE(YEAR(I2005),MONTH(I2005),DAY(I2005)),1,LISTAFERIADOS!$B$2:$B$194)</f>
        <v>0</v>
      </c>
      <c r="N2005" s="170" t="str">
        <f>CONCATENATE(HOUR(Tabela132[[#This Row],[DATA INICIO]]),":",MINUTE(Tabela132[[#This Row],[DATA INICIO]]))</f>
        <v>14:56</v>
      </c>
    </row>
    <row r="2006" spans="1:14" ht="25.5" customHeight="1" x14ac:dyDescent="0.25">
      <c r="A2006" s="48" t="s">
        <v>278</v>
      </c>
      <c r="B2006" s="45" t="s">
        <v>1509</v>
      </c>
      <c r="C2006" s="2" t="s">
        <v>270</v>
      </c>
      <c r="D2006" s="196" t="s">
        <v>1489</v>
      </c>
      <c r="E2006" s="195" t="str">
        <f>CONCATENATE(Tabela132[[#This Row],[TRAMITE_SETOR]],"_Atualiz")</f>
        <v xml:space="preserve"> SLIC  _Atualiz</v>
      </c>
      <c r="F2006" s="196" t="s">
        <v>1489</v>
      </c>
      <c r="H2006" s="3">
        <v>42862.640277777777</v>
      </c>
      <c r="I2006" s="3">
        <v>42893.539583333331</v>
      </c>
      <c r="J2006" s="45"/>
      <c r="K2006" s="19">
        <f t="shared" si="83"/>
        <v>30.899305555554747</v>
      </c>
      <c r="L2006" s="38">
        <f t="shared" si="84"/>
        <v>30.899305555554747</v>
      </c>
      <c r="M2006" s="184">
        <f>NETWORKDAYS.INTL(DATE(YEAR(H2006),MONTH(I2006),DAY(H2006)),DATE(YEAR(I2006),MONTH(I2006),DAY(I2006)),1,LISTAFERIADOS!$B$2:$B$194)</f>
        <v>1</v>
      </c>
      <c r="N2006" s="170" t="str">
        <f>CONCATENATE(HOUR(Tabela132[[#This Row],[DATA INICIO]]),":",MINUTE(Tabela132[[#This Row],[DATA INICIO]]))</f>
        <v>15:22</v>
      </c>
    </row>
    <row r="2007" spans="1:14" ht="25.5" customHeight="1" x14ac:dyDescent="0.25">
      <c r="A2007" s="48" t="s">
        <v>278</v>
      </c>
      <c r="B2007" s="45" t="s">
        <v>1509</v>
      </c>
      <c r="C2007" s="2" t="s">
        <v>270</v>
      </c>
      <c r="D2007" s="196" t="s">
        <v>1491</v>
      </c>
      <c r="E2007" s="195" t="str">
        <f>CONCATENATE(Tabela132[[#This Row],[TRAMITE_SETOR]],"_Atualiz")</f>
        <v xml:space="preserve"> CPL  _Atualiz</v>
      </c>
      <c r="F2007" s="196" t="s">
        <v>1491</v>
      </c>
      <c r="H2007" s="3">
        <v>42893.539583333331</v>
      </c>
      <c r="I2007" s="3">
        <v>42924.626388888886</v>
      </c>
      <c r="J2007" s="45"/>
      <c r="K2007" s="19">
        <f t="shared" si="83"/>
        <v>31.086805555554747</v>
      </c>
      <c r="L2007" s="38">
        <f t="shared" si="84"/>
        <v>31.086805555554747</v>
      </c>
      <c r="M2007" s="184">
        <f>NETWORKDAYS.INTL(DATE(YEAR(H2007),MONTH(I2007),DAY(H2007)),DATE(YEAR(I2007),MONTH(I2007),DAY(I2007)),1,LISTAFERIADOS!$B$2:$B$194)</f>
        <v>1</v>
      </c>
      <c r="N2007" s="170" t="str">
        <f>CONCATENATE(HOUR(Tabela132[[#This Row],[DATA INICIO]]),":",MINUTE(Tabela132[[#This Row],[DATA INICIO]]))</f>
        <v>12:57</v>
      </c>
    </row>
    <row r="2008" spans="1:14" ht="25.5" customHeight="1" x14ac:dyDescent="0.25">
      <c r="A2008" s="48" t="s">
        <v>278</v>
      </c>
      <c r="B2008" s="45" t="s">
        <v>1509</v>
      </c>
      <c r="C2008" s="2" t="s">
        <v>270</v>
      </c>
      <c r="D2008" s="196" t="s">
        <v>1492</v>
      </c>
      <c r="E2008" s="195" t="str">
        <f>CONCATENATE(Tabela132[[#This Row],[TRAMITE_SETOR]],"_Atualiz")</f>
        <v xml:space="preserve"> ASSDG  _Atualiz</v>
      </c>
      <c r="F2008" s="196" t="s">
        <v>1492</v>
      </c>
      <c r="H2008" s="3">
        <v>42924.626388888886</v>
      </c>
      <c r="I2008" s="3">
        <v>42955.662499999999</v>
      </c>
      <c r="J2008" s="45"/>
      <c r="K2008" s="19">
        <f t="shared" si="83"/>
        <v>31.036111111112405</v>
      </c>
      <c r="L2008" s="38">
        <f t="shared" si="84"/>
        <v>31.036111111112405</v>
      </c>
      <c r="M2008" s="184">
        <f>NETWORKDAYS.INTL(DATE(YEAR(H2008),MONTH(I2008),DAY(H2008)),DATE(YEAR(I2008),MONTH(I2008),DAY(I2008)),1,LISTAFERIADOS!$B$2:$B$194)</f>
        <v>1</v>
      </c>
      <c r="N2008" s="170" t="str">
        <f>CONCATENATE(HOUR(Tabela132[[#This Row],[DATA INICIO]]),":",MINUTE(Tabela132[[#This Row],[DATA INICIO]]))</f>
        <v>15:2</v>
      </c>
    </row>
    <row r="2009" spans="1:14" ht="25.5" customHeight="1" x14ac:dyDescent="0.25">
      <c r="A2009" s="48" t="s">
        <v>278</v>
      </c>
      <c r="B2009" s="45" t="s">
        <v>1509</v>
      </c>
      <c r="C2009" s="2" t="s">
        <v>270</v>
      </c>
      <c r="D2009" s="196" t="s">
        <v>1481</v>
      </c>
      <c r="E2009" s="195" t="str">
        <f>CONCATENATE(Tabela132[[#This Row],[TRAMITE_SETOR]],"_Atualiz")</f>
        <v xml:space="preserve"> DG  _Atualiz</v>
      </c>
      <c r="F2009" s="196" t="s">
        <v>1481</v>
      </c>
      <c r="H2009" s="3">
        <v>42955.662499999999</v>
      </c>
      <c r="I2009" s="3">
        <v>42986.824999999997</v>
      </c>
      <c r="J2009" s="45"/>
      <c r="K2009" s="19">
        <f t="shared" si="83"/>
        <v>31.162499999998545</v>
      </c>
      <c r="L2009" s="38">
        <f t="shared" si="84"/>
        <v>31.162499999998545</v>
      </c>
      <c r="M2009" s="184">
        <f>NETWORKDAYS.INTL(DATE(YEAR(H2009),MONTH(I2009),DAY(H2009)),DATE(YEAR(I2009),MONTH(I2009),DAY(I2009)),1,LISTAFERIADOS!$B$2:$B$194)</f>
        <v>0</v>
      </c>
      <c r="N2009" s="170" t="str">
        <f>CONCATENATE(HOUR(Tabela132[[#This Row],[DATA INICIO]]),":",MINUTE(Tabela132[[#This Row],[DATA INICIO]]))</f>
        <v>15:54</v>
      </c>
    </row>
    <row r="2010" spans="1:14" ht="25.5" customHeight="1" x14ac:dyDescent="0.25">
      <c r="A2010" s="49" t="s">
        <v>278</v>
      </c>
      <c r="B2010" s="52" t="s">
        <v>1509</v>
      </c>
      <c r="C2010" s="7" t="s">
        <v>270</v>
      </c>
      <c r="D2010" s="66" t="s">
        <v>1493</v>
      </c>
      <c r="E2010" s="197" t="str">
        <f>CONCATENATE(Tabela132[[#This Row],[TRAMITE_SETOR]],"_Atualiz")</f>
        <v xml:space="preserve"> COC  _Atualiz</v>
      </c>
      <c r="F2010" s="66" t="s">
        <v>1493</v>
      </c>
      <c r="G2010" s="190"/>
      <c r="H2010" s="51">
        <v>42986.824999999997</v>
      </c>
      <c r="I2010" s="51">
        <v>43016.535416666666</v>
      </c>
      <c r="J2010" s="52"/>
      <c r="K2010" s="19">
        <f t="shared" si="83"/>
        <v>29.710416666668607</v>
      </c>
      <c r="L2010" s="76">
        <f t="shared" si="84"/>
        <v>29.710416666668607</v>
      </c>
      <c r="M2010" s="192">
        <f>NETWORKDAYS.INTL(DATE(YEAR(H2010),MONTH(I2010),DAY(H2010)),DATE(YEAR(I2010),MONTH(I2010),DAY(I2010)),1,LISTAFERIADOS!$B$2:$B$194)</f>
        <v>0</v>
      </c>
      <c r="N2010" s="193" t="str">
        <f>CONCATENATE(HOUR(Tabela132[[#This Row],[DATA INICIO]]),":",MINUTE(Tabela132[[#This Row],[DATA INICIO]]))</f>
        <v>19:48</v>
      </c>
    </row>
    <row r="2011" spans="1:14" ht="25.5" customHeight="1" x14ac:dyDescent="0.25">
      <c r="A2011" s="48" t="s">
        <v>278</v>
      </c>
      <c r="B2011" s="45" t="s">
        <v>1511</v>
      </c>
      <c r="C2011" s="2" t="s">
        <v>270</v>
      </c>
      <c r="D2011" s="196" t="s">
        <v>1559</v>
      </c>
      <c r="E2011" s="195" t="str">
        <f>CONCATENATE(Tabela132[[#This Row],[TRAMITE_SETOR]],"_Atualiz")</f>
        <v>SAPRE _Atualiz</v>
      </c>
      <c r="F2011" s="196" t="s">
        <v>1559</v>
      </c>
      <c r="H2011" s="3" t="s">
        <v>7</v>
      </c>
      <c r="I2011" s="3">
        <v>42822.772916666669</v>
      </c>
      <c r="J2011" s="45"/>
      <c r="K2011" s="19">
        <f t="shared" ref="K2011:K2042" si="85">IF(OR(H2011="-",I2011="-"),0,I2011-H2011)</f>
        <v>0</v>
      </c>
      <c r="L2011" s="38">
        <f t="shared" ref="L2011:L2042" si="86">K2011</f>
        <v>0</v>
      </c>
      <c r="M2011" s="184" t="e">
        <f>NETWORKDAYS.INTL(DATE(YEAR(H2011),MONTH(I2011),DAY(H2011)),DATE(YEAR(I2011),MONTH(I2011),DAY(I2011)),1,LISTAFERIADOS!$B$2:$B$194)</f>
        <v>#VALUE!</v>
      </c>
      <c r="N2011" s="170" t="e">
        <f>CONCATENATE(HOUR(Tabela132[[#This Row],[DATA INICIO]]),":",MINUTE(Tabela132[[#This Row],[DATA INICIO]]))</f>
        <v>#VALUE!</v>
      </c>
    </row>
    <row r="2012" spans="1:14" ht="25.5" customHeight="1" x14ac:dyDescent="0.25">
      <c r="A2012" s="48" t="s">
        <v>278</v>
      </c>
      <c r="B2012" s="45" t="s">
        <v>1511</v>
      </c>
      <c r="C2012" s="2" t="s">
        <v>270</v>
      </c>
      <c r="D2012" s="196" t="s">
        <v>1476</v>
      </c>
      <c r="E2012" s="195" t="str">
        <f>CONCATENATE(Tabela132[[#This Row],[TRAMITE_SETOR]],"_Atualiz")</f>
        <v>SECGS  _Atualiz</v>
      </c>
      <c r="F2012" s="196" t="s">
        <v>1476</v>
      </c>
      <c r="H2012" s="3">
        <v>42822.772916666669</v>
      </c>
      <c r="I2012" s="3">
        <v>42825.749305555553</v>
      </c>
      <c r="J2012" s="45"/>
      <c r="K2012" s="19">
        <f t="shared" si="85"/>
        <v>2.976388888884685</v>
      </c>
      <c r="L2012" s="38">
        <f t="shared" si="86"/>
        <v>2.976388888884685</v>
      </c>
      <c r="M2012" s="184">
        <f>NETWORKDAYS.INTL(DATE(YEAR(H2012),MONTH(I2012),DAY(H2012)),DATE(YEAR(I2012),MONTH(I2012),DAY(I2012)),1,LISTAFERIADOS!$B$2:$B$194)</f>
        <v>4</v>
      </c>
      <c r="N2012" s="170" t="str">
        <f>CONCATENATE(HOUR(Tabela132[[#This Row],[DATA INICIO]]),":",MINUTE(Tabela132[[#This Row],[DATA INICIO]]))</f>
        <v>18:33</v>
      </c>
    </row>
    <row r="2013" spans="1:14" ht="25.5" customHeight="1" x14ac:dyDescent="0.25">
      <c r="A2013" s="48" t="s">
        <v>278</v>
      </c>
      <c r="B2013" s="45" t="s">
        <v>1511</v>
      </c>
      <c r="C2013" s="2" t="s">
        <v>270</v>
      </c>
      <c r="D2013" s="196" t="s">
        <v>1543</v>
      </c>
      <c r="E2013" s="195" t="str">
        <f>CONCATENATE(Tabela132[[#This Row],[TRAMITE_SETOR]],"_Atualiz")</f>
        <v>CIP _Atualiz</v>
      </c>
      <c r="F2013" s="196" t="s">
        <v>1543</v>
      </c>
      <c r="H2013" s="3">
        <v>42822.772916666669</v>
      </c>
      <c r="I2013" s="3">
        <v>42829.722916666666</v>
      </c>
      <c r="J2013" s="45"/>
      <c r="K2013" s="19">
        <f t="shared" si="85"/>
        <v>6.9499999999970896</v>
      </c>
      <c r="L2013" s="38">
        <f t="shared" si="86"/>
        <v>6.9499999999970896</v>
      </c>
      <c r="M2013" s="184">
        <f>NETWORKDAYS.INTL(DATE(YEAR(H2013),MONTH(I2013),DAY(H2013)),DATE(YEAR(I2013),MONTH(I2013),DAY(I2013)),1,LISTAFERIADOS!$B$2:$B$194)</f>
        <v>-15</v>
      </c>
      <c r="N2013" s="170" t="str">
        <f>CONCATENATE(HOUR(Tabela132[[#This Row],[DATA INICIO]]),":",MINUTE(Tabela132[[#This Row],[DATA INICIO]]))</f>
        <v>18:33</v>
      </c>
    </row>
    <row r="2014" spans="1:14" ht="25.5" customHeight="1" x14ac:dyDescent="0.25">
      <c r="A2014" s="48" t="s">
        <v>278</v>
      </c>
      <c r="B2014" s="45" t="s">
        <v>1511</v>
      </c>
      <c r="C2014" s="2" t="s">
        <v>270</v>
      </c>
      <c r="D2014" s="196" t="s">
        <v>1559</v>
      </c>
      <c r="E2014" s="195" t="str">
        <f>CONCATENATE(Tabela132[[#This Row],[TRAMITE_SETOR]],"_Atualiz")</f>
        <v>SAPRE _Atualiz</v>
      </c>
      <c r="F2014" s="196" t="s">
        <v>1559</v>
      </c>
      <c r="H2014" s="3">
        <v>42829.722916666666</v>
      </c>
      <c r="I2014" s="3">
        <v>42829.74722222222</v>
      </c>
      <c r="J2014" s="45"/>
      <c r="K2014" s="19">
        <f t="shared" si="85"/>
        <v>2.4305555554747116E-2</v>
      </c>
      <c r="L2014" s="38">
        <f t="shared" si="86"/>
        <v>2.4305555554747116E-2</v>
      </c>
      <c r="M2014" s="184">
        <f>NETWORKDAYS.INTL(DATE(YEAR(H2014),MONTH(I2014),DAY(H2014)),DATE(YEAR(I2014),MONTH(I2014),DAY(I2014)),1,LISTAFERIADOS!$B$2:$B$194)</f>
        <v>1</v>
      </c>
      <c r="N2014" s="170" t="str">
        <f>CONCATENATE(HOUR(Tabela132[[#This Row],[DATA INICIO]]),":",MINUTE(Tabela132[[#This Row],[DATA INICIO]]))</f>
        <v>17:21</v>
      </c>
    </row>
    <row r="2015" spans="1:14" ht="25.5" customHeight="1" x14ac:dyDescent="0.25">
      <c r="A2015" s="48" t="s">
        <v>278</v>
      </c>
      <c r="B2015" s="45" t="s">
        <v>1511</v>
      </c>
      <c r="C2015" s="2" t="s">
        <v>270</v>
      </c>
      <c r="D2015" s="196" t="s">
        <v>1543</v>
      </c>
      <c r="E2015" s="195" t="str">
        <f>CONCATENATE(Tabela132[[#This Row],[TRAMITE_SETOR]],"_Atualiz")</f>
        <v>CIP _Atualiz</v>
      </c>
      <c r="F2015" s="196" t="s">
        <v>1543</v>
      </c>
      <c r="H2015" s="3">
        <v>42829.74722222222</v>
      </c>
      <c r="I2015" s="3">
        <v>42843.747916666667</v>
      </c>
      <c r="J2015" s="45"/>
      <c r="K2015" s="19">
        <f t="shared" si="85"/>
        <v>14.000694444446708</v>
      </c>
      <c r="L2015" s="38">
        <f t="shared" si="86"/>
        <v>14.000694444446708</v>
      </c>
      <c r="M2015" s="184">
        <f>NETWORKDAYS.INTL(DATE(YEAR(H2015),MONTH(I2015),DAY(H2015)),DATE(YEAR(I2015),MONTH(I2015),DAY(I2015)),1,LISTAFERIADOS!$B$2:$B$194)</f>
        <v>8</v>
      </c>
      <c r="N2015" s="170" t="str">
        <f>CONCATENATE(HOUR(Tabela132[[#This Row],[DATA INICIO]]),":",MINUTE(Tabela132[[#This Row],[DATA INICIO]]))</f>
        <v>17:56</v>
      </c>
    </row>
    <row r="2016" spans="1:14" ht="25.5" customHeight="1" x14ac:dyDescent="0.25">
      <c r="A2016" s="48" t="s">
        <v>278</v>
      </c>
      <c r="B2016" s="45" t="s">
        <v>1511</v>
      </c>
      <c r="C2016" s="2" t="s">
        <v>270</v>
      </c>
      <c r="D2016" s="196" t="s">
        <v>1559</v>
      </c>
      <c r="E2016" s="195" t="str">
        <f>CONCATENATE(Tabela132[[#This Row],[TRAMITE_SETOR]],"_Atualiz")</f>
        <v>SAPRE _Atualiz</v>
      </c>
      <c r="F2016" s="196" t="s">
        <v>1559</v>
      </c>
      <c r="H2016" s="3">
        <v>42843.747916666667</v>
      </c>
      <c r="I2016" s="3">
        <v>42880.776388888888</v>
      </c>
      <c r="J2016" s="45"/>
      <c r="K2016" s="19">
        <f t="shared" si="85"/>
        <v>37.028472222220444</v>
      </c>
      <c r="L2016" s="38">
        <f t="shared" si="86"/>
        <v>37.028472222220444</v>
      </c>
      <c r="M2016" s="184">
        <f>NETWORKDAYS.INTL(DATE(YEAR(H2016),MONTH(I2016),DAY(H2016)),DATE(YEAR(I2016),MONTH(I2016),DAY(I2016)),1,LISTAFERIADOS!$B$2:$B$194)</f>
        <v>6</v>
      </c>
      <c r="N2016" s="170" t="str">
        <f>CONCATENATE(HOUR(Tabela132[[#This Row],[DATA INICIO]]),":",MINUTE(Tabela132[[#This Row],[DATA INICIO]]))</f>
        <v>17:57</v>
      </c>
    </row>
    <row r="2017" spans="1:14" ht="25.5" customHeight="1" x14ac:dyDescent="0.25">
      <c r="A2017" s="48" t="s">
        <v>278</v>
      </c>
      <c r="B2017" s="45" t="s">
        <v>1511</v>
      </c>
      <c r="C2017" s="2" t="s">
        <v>270</v>
      </c>
      <c r="D2017" s="196" t="s">
        <v>1543</v>
      </c>
      <c r="E2017" s="195" t="str">
        <f>CONCATENATE(Tabela132[[#This Row],[TRAMITE_SETOR]],"_Atualiz")</f>
        <v>CIP _Atualiz</v>
      </c>
      <c r="F2017" s="196" t="s">
        <v>1543</v>
      </c>
      <c r="H2017" s="3">
        <v>42880.776388888888</v>
      </c>
      <c r="I2017" s="3">
        <v>42881.773611111108</v>
      </c>
      <c r="J2017" s="45"/>
      <c r="K2017" s="19">
        <f t="shared" si="85"/>
        <v>0.99722222222044365</v>
      </c>
      <c r="L2017" s="38">
        <f t="shared" si="86"/>
        <v>0.99722222222044365</v>
      </c>
      <c r="M2017" s="184">
        <f>NETWORKDAYS.INTL(DATE(YEAR(H2017),MONTH(I2017),DAY(H2017)),DATE(YEAR(I2017),MONTH(I2017),DAY(I2017)),1,LISTAFERIADOS!$B$2:$B$194)</f>
        <v>2</v>
      </c>
      <c r="N2017" s="170" t="str">
        <f>CONCATENATE(HOUR(Tabela132[[#This Row],[DATA INICIO]]),":",MINUTE(Tabela132[[#This Row],[DATA INICIO]]))</f>
        <v>18:38</v>
      </c>
    </row>
    <row r="2018" spans="1:14" ht="25.5" customHeight="1" x14ac:dyDescent="0.25">
      <c r="A2018" s="48" t="s">
        <v>278</v>
      </c>
      <c r="B2018" s="45" t="s">
        <v>1511</v>
      </c>
      <c r="C2018" s="2" t="s">
        <v>270</v>
      </c>
      <c r="D2018" s="196" t="s">
        <v>1476</v>
      </c>
      <c r="E2018" s="195" t="str">
        <f>CONCATENATE(Tabela132[[#This Row],[TRAMITE_SETOR]],"_Atualiz")</f>
        <v>SECGS  _Atualiz</v>
      </c>
      <c r="F2018" s="196" t="s">
        <v>1476</v>
      </c>
      <c r="H2018" s="3">
        <v>42881.773611111108</v>
      </c>
      <c r="I2018" s="3">
        <v>42884.789583333331</v>
      </c>
      <c r="J2018" s="45"/>
      <c r="K2018" s="19">
        <f t="shared" si="85"/>
        <v>3.015972222223354</v>
      </c>
      <c r="L2018" s="38">
        <f t="shared" si="86"/>
        <v>3.015972222223354</v>
      </c>
      <c r="M2018" s="184">
        <f>NETWORKDAYS.INTL(DATE(YEAR(H2018),MONTH(I2018),DAY(H2018)),DATE(YEAR(I2018),MONTH(I2018),DAY(I2018)),1,LISTAFERIADOS!$B$2:$B$194)</f>
        <v>2</v>
      </c>
      <c r="N2018" s="170" t="str">
        <f>CONCATENATE(HOUR(Tabela132[[#This Row],[DATA INICIO]]),":",MINUTE(Tabela132[[#This Row],[DATA INICIO]]))</f>
        <v>18:34</v>
      </c>
    </row>
    <row r="2019" spans="1:14" ht="25.5" customHeight="1" x14ac:dyDescent="0.25">
      <c r="A2019" s="48" t="s">
        <v>278</v>
      </c>
      <c r="B2019" s="45" t="s">
        <v>1511</v>
      </c>
      <c r="C2019" s="2" t="s">
        <v>270</v>
      </c>
      <c r="D2019" s="196" t="s">
        <v>1500</v>
      </c>
      <c r="E2019" s="195" t="str">
        <f>CONCATENATE(Tabela132[[#This Row],[TRAMITE_SETOR]],"_Atualiz")</f>
        <v>SECGA  _Atualiz</v>
      </c>
      <c r="F2019" s="196" t="s">
        <v>1500</v>
      </c>
      <c r="H2019" s="3">
        <v>42884.789583333331</v>
      </c>
      <c r="I2019" s="3">
        <v>42885.68472222222</v>
      </c>
      <c r="J2019" s="45"/>
      <c r="K2019" s="19">
        <f t="shared" si="85"/>
        <v>0.89513888888905058</v>
      </c>
      <c r="L2019" s="38">
        <f t="shared" si="86"/>
        <v>0.89513888888905058</v>
      </c>
      <c r="M2019" s="184">
        <f>NETWORKDAYS.INTL(DATE(YEAR(H2019),MONTH(I2019),DAY(H2019)),DATE(YEAR(I2019),MONTH(I2019),DAY(I2019)),1,LISTAFERIADOS!$B$2:$B$194)</f>
        <v>2</v>
      </c>
      <c r="N2019" s="170" t="str">
        <f>CONCATENATE(HOUR(Tabela132[[#This Row],[DATA INICIO]]),":",MINUTE(Tabela132[[#This Row],[DATA INICIO]]))</f>
        <v>18:57</v>
      </c>
    </row>
    <row r="2020" spans="1:14" ht="25.5" customHeight="1" x14ac:dyDescent="0.25">
      <c r="A2020" s="48" t="s">
        <v>278</v>
      </c>
      <c r="B2020" s="45" t="s">
        <v>1511</v>
      </c>
      <c r="C2020" s="2" t="s">
        <v>270</v>
      </c>
      <c r="D2020" s="196" t="s">
        <v>1487</v>
      </c>
      <c r="E2020" s="195" t="str">
        <f>CONCATENATE(Tabela132[[#This Row],[TRAMITE_SETOR]],"_Atualiz")</f>
        <v xml:space="preserve"> CLC  _Atualiz</v>
      </c>
      <c r="F2020" s="196" t="s">
        <v>1487</v>
      </c>
      <c r="H2020" s="3">
        <v>42885.68472222222</v>
      </c>
      <c r="I2020" s="3">
        <v>42885.81527777778</v>
      </c>
      <c r="J2020" s="45"/>
      <c r="K2020" s="19">
        <f t="shared" si="85"/>
        <v>0.13055555555911269</v>
      </c>
      <c r="L2020" s="38">
        <f t="shared" si="86"/>
        <v>0.13055555555911269</v>
      </c>
      <c r="M2020" s="184">
        <f>NETWORKDAYS.INTL(DATE(YEAR(H2020),MONTH(I2020),DAY(H2020)),DATE(YEAR(I2020),MONTH(I2020),DAY(I2020)),1,LISTAFERIADOS!$B$2:$B$194)</f>
        <v>1</v>
      </c>
      <c r="N2020" s="170" t="str">
        <f>CONCATENATE(HOUR(Tabela132[[#This Row],[DATA INICIO]]),":",MINUTE(Tabela132[[#This Row],[DATA INICIO]]))</f>
        <v>16:26</v>
      </c>
    </row>
    <row r="2021" spans="1:14" ht="25.5" customHeight="1" x14ac:dyDescent="0.25">
      <c r="A2021" s="48" t="s">
        <v>278</v>
      </c>
      <c r="B2021" s="45" t="s">
        <v>1511</v>
      </c>
      <c r="C2021" s="2" t="s">
        <v>270</v>
      </c>
      <c r="D2021" s="196" t="s">
        <v>1503</v>
      </c>
      <c r="E2021" s="195" t="str">
        <f>CONCATENATE(Tabela132[[#This Row],[TRAMITE_SETOR]],"_Atualiz")</f>
        <v xml:space="preserve"> SGEC  _Atualiz</v>
      </c>
      <c r="F2021" s="196" t="s">
        <v>1503</v>
      </c>
      <c r="H2021" s="3">
        <v>42885.81527777778</v>
      </c>
      <c r="I2021" s="3">
        <v>42891.679861111108</v>
      </c>
      <c r="J2021" s="45"/>
      <c r="K2021" s="19">
        <f t="shared" si="85"/>
        <v>5.8645833333284827</v>
      </c>
      <c r="L2021" s="38">
        <f t="shared" si="86"/>
        <v>5.8645833333284827</v>
      </c>
      <c r="M2021" s="184">
        <f>NETWORKDAYS.INTL(DATE(YEAR(H2021),MONTH(I2021),DAY(H2021)),DATE(YEAR(I2021),MONTH(I2021),DAY(I2021)),1,LISTAFERIADOS!$B$2:$B$194)</f>
        <v>-19</v>
      </c>
      <c r="N2021" s="170" t="str">
        <f>CONCATENATE(HOUR(Tabela132[[#This Row],[DATA INICIO]]),":",MINUTE(Tabela132[[#This Row],[DATA INICIO]]))</f>
        <v>19:34</v>
      </c>
    </row>
    <row r="2022" spans="1:14" ht="25.5" customHeight="1" x14ac:dyDescent="0.25">
      <c r="A2022" s="48" t="s">
        <v>278</v>
      </c>
      <c r="B2022" s="45" t="s">
        <v>1511</v>
      </c>
      <c r="C2022" s="2" t="s">
        <v>270</v>
      </c>
      <c r="D2022" s="196" t="s">
        <v>1560</v>
      </c>
      <c r="E2022" s="195" t="str">
        <f>CONCATENATE(Tabela132[[#This Row],[TRAMITE_SETOR]],"_Atualiz")</f>
        <v xml:space="preserve"> SAPRE _Atualiz</v>
      </c>
      <c r="F2022" s="196" t="s">
        <v>1560</v>
      </c>
      <c r="H2022" s="3">
        <v>42861.679861111108</v>
      </c>
      <c r="I2022" s="3">
        <v>42914.720833333333</v>
      </c>
      <c r="J2022" s="45"/>
      <c r="K2022" s="19">
        <f t="shared" si="85"/>
        <v>53.040972222224809</v>
      </c>
      <c r="L2022" s="38">
        <f t="shared" si="86"/>
        <v>53.040972222224809</v>
      </c>
      <c r="M2022" s="184">
        <f>NETWORKDAYS.INTL(DATE(YEAR(H2022),MONTH(I2022),DAY(H2022)),DATE(YEAR(I2022),MONTH(I2022),DAY(I2022)),1,LISTAFERIADOS!$B$2:$B$194)</f>
        <v>16</v>
      </c>
      <c r="N2022" s="170" t="str">
        <f>CONCATENATE(HOUR(Tabela132[[#This Row],[DATA INICIO]]),":",MINUTE(Tabela132[[#This Row],[DATA INICIO]]))</f>
        <v>16:19</v>
      </c>
    </row>
    <row r="2023" spans="1:14" ht="25.5" customHeight="1" x14ac:dyDescent="0.25">
      <c r="A2023" s="48" t="s">
        <v>278</v>
      </c>
      <c r="B2023" s="45" t="s">
        <v>1511</v>
      </c>
      <c r="C2023" s="2" t="s">
        <v>270</v>
      </c>
      <c r="D2023" s="196" t="s">
        <v>1503</v>
      </c>
      <c r="E2023" s="195" t="str">
        <f>CONCATENATE(Tabela132[[#This Row],[TRAMITE_SETOR]],"_Atualiz")</f>
        <v xml:space="preserve"> SGEC  _Atualiz</v>
      </c>
      <c r="F2023" s="196" t="s">
        <v>1503</v>
      </c>
      <c r="H2023" s="3">
        <v>42914.720833333333</v>
      </c>
      <c r="I2023" s="3">
        <v>42920.772222222222</v>
      </c>
      <c r="J2023" s="45"/>
      <c r="K2023" s="19">
        <f t="shared" si="85"/>
        <v>6.0513888888890506</v>
      </c>
      <c r="L2023" s="38">
        <f t="shared" si="86"/>
        <v>6.0513888888890506</v>
      </c>
      <c r="M2023" s="184">
        <f>NETWORKDAYS.INTL(DATE(YEAR(H2023),MONTH(I2023),DAY(H2023)),DATE(YEAR(I2023),MONTH(I2023),DAY(I2023)),1,LISTAFERIADOS!$B$2:$B$194)</f>
        <v>-19</v>
      </c>
      <c r="N2023" s="170" t="str">
        <f>CONCATENATE(HOUR(Tabela132[[#This Row],[DATA INICIO]]),":",MINUTE(Tabela132[[#This Row],[DATA INICIO]]))</f>
        <v>17:18</v>
      </c>
    </row>
    <row r="2024" spans="1:14" ht="25.5" customHeight="1" x14ac:dyDescent="0.25">
      <c r="A2024" s="48" t="s">
        <v>278</v>
      </c>
      <c r="B2024" s="45" t="s">
        <v>1511</v>
      </c>
      <c r="C2024" s="2" t="s">
        <v>270</v>
      </c>
      <c r="D2024" s="196" t="s">
        <v>1493</v>
      </c>
      <c r="E2024" s="195" t="str">
        <f>CONCATENATE(Tabela132[[#This Row],[TRAMITE_SETOR]],"_Atualiz")</f>
        <v xml:space="preserve"> COC  _Atualiz</v>
      </c>
      <c r="F2024" s="196" t="s">
        <v>1493</v>
      </c>
      <c r="H2024" s="3">
        <v>42832.772222222222</v>
      </c>
      <c r="I2024" s="3">
        <v>42832.801388888889</v>
      </c>
      <c r="J2024" s="45"/>
      <c r="K2024" s="19">
        <f t="shared" si="85"/>
        <v>2.9166666667151731E-2</v>
      </c>
      <c r="L2024" s="38">
        <f t="shared" si="86"/>
        <v>2.9166666667151731E-2</v>
      </c>
      <c r="M2024" s="184">
        <f>NETWORKDAYS.INTL(DATE(YEAR(H2024),MONTH(I2024),DAY(H2024)),DATE(YEAR(I2024),MONTH(I2024),DAY(I2024)),1,LISTAFERIADOS!$B$2:$B$194)</f>
        <v>1</v>
      </c>
      <c r="N2024" s="170" t="str">
        <f>CONCATENATE(HOUR(Tabela132[[#This Row],[DATA INICIO]]),":",MINUTE(Tabela132[[#This Row],[DATA INICIO]]))</f>
        <v>18:32</v>
      </c>
    </row>
    <row r="2025" spans="1:14" ht="25.5" customHeight="1" x14ac:dyDescent="0.25">
      <c r="A2025" s="48" t="s">
        <v>278</v>
      </c>
      <c r="B2025" s="45" t="s">
        <v>1511</v>
      </c>
      <c r="C2025" s="2" t="s">
        <v>270</v>
      </c>
      <c r="D2025" s="196" t="s">
        <v>1485</v>
      </c>
      <c r="E2025" s="195" t="str">
        <f>CONCATENATE(Tabela132[[#This Row],[TRAMITE_SETOR]],"_Atualiz")</f>
        <v xml:space="preserve"> SECOFC  _Atualiz</v>
      </c>
      <c r="F2025" s="196" t="s">
        <v>1485</v>
      </c>
      <c r="H2025" s="3">
        <v>42832.801388888889</v>
      </c>
      <c r="I2025" s="3">
        <v>42862.657638888886</v>
      </c>
      <c r="J2025" s="45"/>
      <c r="K2025" s="19">
        <f t="shared" si="85"/>
        <v>29.85624999999709</v>
      </c>
      <c r="L2025" s="38">
        <f t="shared" si="86"/>
        <v>29.85624999999709</v>
      </c>
      <c r="M2025" s="184">
        <f>NETWORKDAYS.INTL(DATE(YEAR(H2025),MONTH(I2025),DAY(H2025)),DATE(YEAR(I2025),MONTH(I2025),DAY(I2025)),1,LISTAFERIADOS!$B$2:$B$194)</f>
        <v>0</v>
      </c>
      <c r="N2025" s="170" t="str">
        <f>CONCATENATE(HOUR(Tabela132[[#This Row],[DATA INICIO]]),":",MINUTE(Tabela132[[#This Row],[DATA INICIO]]))</f>
        <v>19:14</v>
      </c>
    </row>
    <row r="2026" spans="1:14" ht="25.5" customHeight="1" x14ac:dyDescent="0.25">
      <c r="A2026" s="48" t="s">
        <v>278</v>
      </c>
      <c r="B2026" s="45" t="s">
        <v>1511</v>
      </c>
      <c r="C2026" s="2" t="s">
        <v>270</v>
      </c>
      <c r="D2026" s="196" t="s">
        <v>1488</v>
      </c>
      <c r="E2026" s="195" t="str">
        <f>CONCATENATE(Tabela132[[#This Row],[TRAMITE_SETOR]],"_Atualiz")</f>
        <v xml:space="preserve"> SC  _Atualiz</v>
      </c>
      <c r="F2026" s="196" t="s">
        <v>1488</v>
      </c>
      <c r="H2026" s="3">
        <v>42862.657638888886</v>
      </c>
      <c r="I2026" s="3">
        <v>42862.74722222222</v>
      </c>
      <c r="J2026" s="45"/>
      <c r="K2026" s="19">
        <f t="shared" si="85"/>
        <v>8.9583333334303461E-2</v>
      </c>
      <c r="L2026" s="38">
        <f t="shared" si="86"/>
        <v>8.9583333334303461E-2</v>
      </c>
      <c r="M2026" s="184">
        <f>NETWORKDAYS.INTL(DATE(YEAR(H2026),MONTH(I2026),DAY(H2026)),DATE(YEAR(I2026),MONTH(I2026),DAY(I2026)),1,LISTAFERIADOS!$B$2:$B$194)</f>
        <v>0</v>
      </c>
      <c r="N2026" s="170" t="str">
        <f>CONCATENATE(HOUR(Tabela132[[#This Row],[DATA INICIO]]),":",MINUTE(Tabela132[[#This Row],[DATA INICIO]]))</f>
        <v>15:47</v>
      </c>
    </row>
    <row r="2027" spans="1:14" ht="25.5" customHeight="1" x14ac:dyDescent="0.25">
      <c r="A2027" s="48" t="s">
        <v>278</v>
      </c>
      <c r="B2027" s="45" t="s">
        <v>1511</v>
      </c>
      <c r="C2027" s="2" t="s">
        <v>270</v>
      </c>
      <c r="D2027" s="196" t="s">
        <v>1487</v>
      </c>
      <c r="E2027" s="195" t="str">
        <f>CONCATENATE(Tabela132[[#This Row],[TRAMITE_SETOR]],"_Atualiz")</f>
        <v xml:space="preserve"> CLC  _Atualiz</v>
      </c>
      <c r="F2027" s="196" t="s">
        <v>1487</v>
      </c>
      <c r="H2027" s="3">
        <v>42862.74722222222</v>
      </c>
      <c r="I2027" s="3">
        <v>42862.826388888891</v>
      </c>
      <c r="J2027" s="45"/>
      <c r="K2027" s="19">
        <f t="shared" si="85"/>
        <v>7.9166666670062114E-2</v>
      </c>
      <c r="L2027" s="38">
        <f t="shared" si="86"/>
        <v>7.9166666670062114E-2</v>
      </c>
      <c r="M2027" s="184">
        <f>NETWORKDAYS.INTL(DATE(YEAR(H2027),MONTH(I2027),DAY(H2027)),DATE(YEAR(I2027),MONTH(I2027),DAY(I2027)),1,LISTAFERIADOS!$B$2:$B$194)</f>
        <v>0</v>
      </c>
      <c r="N2027" s="170" t="str">
        <f>CONCATENATE(HOUR(Tabela132[[#This Row],[DATA INICIO]]),":",MINUTE(Tabela132[[#This Row],[DATA INICIO]]))</f>
        <v>17:56</v>
      </c>
    </row>
    <row r="2028" spans="1:14" ht="25.5" customHeight="1" x14ac:dyDescent="0.25">
      <c r="A2028" s="48" t="s">
        <v>278</v>
      </c>
      <c r="B2028" s="45" t="s">
        <v>1511</v>
      </c>
      <c r="C2028" s="2" t="s">
        <v>270</v>
      </c>
      <c r="D2028" s="196" t="s">
        <v>1488</v>
      </c>
      <c r="E2028" s="195" t="str">
        <f>CONCATENATE(Tabela132[[#This Row],[TRAMITE_SETOR]],"_Atualiz")</f>
        <v xml:space="preserve"> SC  _Atualiz</v>
      </c>
      <c r="F2028" s="196" t="s">
        <v>1488</v>
      </c>
      <c r="H2028" s="3">
        <v>42862.826388888891</v>
      </c>
      <c r="I2028" s="3">
        <v>43076.761805555558</v>
      </c>
      <c r="J2028" s="45"/>
      <c r="K2028" s="19">
        <f t="shared" si="85"/>
        <v>213.93541666666715</v>
      </c>
      <c r="L2028" s="38">
        <f t="shared" si="86"/>
        <v>213.93541666666715</v>
      </c>
      <c r="M2028" s="184">
        <f>NETWORKDAYS.INTL(DATE(YEAR(H2028),MONTH(I2028),DAY(H2028)),DATE(YEAR(I2028),MONTH(I2028),DAY(I2028)),1,LISTAFERIADOS!$B$2:$B$194)</f>
        <v>1</v>
      </c>
      <c r="N2028" s="170" t="str">
        <f>CONCATENATE(HOUR(Tabela132[[#This Row],[DATA INICIO]]),":",MINUTE(Tabela132[[#This Row],[DATA INICIO]]))</f>
        <v>19:50</v>
      </c>
    </row>
    <row r="2029" spans="1:14" ht="25.5" customHeight="1" x14ac:dyDescent="0.25">
      <c r="A2029" s="48" t="s">
        <v>278</v>
      </c>
      <c r="B2029" s="45" t="s">
        <v>1511</v>
      </c>
      <c r="C2029" s="2" t="s">
        <v>270</v>
      </c>
      <c r="D2029" s="196" t="s">
        <v>1487</v>
      </c>
      <c r="E2029" s="195" t="str">
        <f>CONCATENATE(Tabela132[[#This Row],[TRAMITE_SETOR]],"_Atualiz")</f>
        <v xml:space="preserve"> CLC  _Atualiz</v>
      </c>
      <c r="F2029" s="196" t="s">
        <v>1487</v>
      </c>
      <c r="H2029" s="3">
        <v>42928.761805555558</v>
      </c>
      <c r="I2029" s="3">
        <v>42929.662499999999</v>
      </c>
      <c r="J2029" s="45"/>
      <c r="K2029" s="19">
        <f t="shared" si="85"/>
        <v>0.90069444444088731</v>
      </c>
      <c r="L2029" s="38">
        <f t="shared" si="86"/>
        <v>0.90069444444088731</v>
      </c>
      <c r="M2029" s="184">
        <f>NETWORKDAYS.INTL(DATE(YEAR(H2029),MONTH(I2029),DAY(H2029)),DATE(YEAR(I2029),MONTH(I2029),DAY(I2029)),1,LISTAFERIADOS!$B$2:$B$194)</f>
        <v>2</v>
      </c>
      <c r="N2029" s="170" t="str">
        <f>CONCATENATE(HOUR(Tabela132[[#This Row],[DATA INICIO]]),":",MINUTE(Tabela132[[#This Row],[DATA INICIO]]))</f>
        <v>18:17</v>
      </c>
    </row>
    <row r="2030" spans="1:14" ht="25.5" customHeight="1" x14ac:dyDescent="0.25">
      <c r="A2030" s="48" t="s">
        <v>278</v>
      </c>
      <c r="B2030" s="45" t="s">
        <v>1511</v>
      </c>
      <c r="C2030" s="2" t="s">
        <v>270</v>
      </c>
      <c r="D2030" s="196" t="s">
        <v>1483</v>
      </c>
      <c r="E2030" s="195" t="str">
        <f>CONCATENATE(Tabela132[[#This Row],[TRAMITE_SETOR]],"_Atualiz")</f>
        <v xml:space="preserve"> SPO  _Atualiz</v>
      </c>
      <c r="F2030" s="196" t="s">
        <v>1483</v>
      </c>
      <c r="H2030" s="3">
        <v>42929.662499999999</v>
      </c>
      <c r="I2030" s="3">
        <v>42929.817361111112</v>
      </c>
      <c r="J2030" s="45"/>
      <c r="K2030" s="19">
        <f t="shared" si="85"/>
        <v>0.15486111111385981</v>
      </c>
      <c r="L2030" s="38">
        <f t="shared" si="86"/>
        <v>0.15486111111385981</v>
      </c>
      <c r="M2030" s="184">
        <f>NETWORKDAYS.INTL(DATE(YEAR(H2030),MONTH(I2030),DAY(H2030)),DATE(YEAR(I2030),MONTH(I2030),DAY(I2030)),1,LISTAFERIADOS!$B$2:$B$194)</f>
        <v>1</v>
      </c>
      <c r="N2030" s="170" t="str">
        <f>CONCATENATE(HOUR(Tabela132[[#This Row],[DATA INICIO]]),":",MINUTE(Tabela132[[#This Row],[DATA INICIO]]))</f>
        <v>15:54</v>
      </c>
    </row>
    <row r="2031" spans="1:14" ht="25.5" customHeight="1" x14ac:dyDescent="0.25">
      <c r="A2031" s="48" t="s">
        <v>278</v>
      </c>
      <c r="B2031" s="45" t="s">
        <v>1511</v>
      </c>
      <c r="C2031" s="2" t="s">
        <v>270</v>
      </c>
      <c r="D2031" s="196" t="s">
        <v>1560</v>
      </c>
      <c r="E2031" s="195" t="str">
        <f>CONCATENATE(Tabela132[[#This Row],[TRAMITE_SETOR]],"_Atualiz")</f>
        <v xml:space="preserve"> SAPRE _Atualiz</v>
      </c>
      <c r="F2031" s="196" t="s">
        <v>1560</v>
      </c>
      <c r="H2031" s="3">
        <v>42929.817361111112</v>
      </c>
      <c r="I2031" s="3">
        <v>42930.497916666667</v>
      </c>
      <c r="J2031" s="45"/>
      <c r="K2031" s="19">
        <f t="shared" si="85"/>
        <v>0.68055555555474712</v>
      </c>
      <c r="L2031" s="38">
        <f t="shared" si="86"/>
        <v>0.68055555555474712</v>
      </c>
      <c r="M2031" s="184">
        <f>NETWORKDAYS.INTL(DATE(YEAR(H2031),MONTH(I2031),DAY(H2031)),DATE(YEAR(I2031),MONTH(I2031),DAY(I2031)),1,LISTAFERIADOS!$B$2:$B$194)</f>
        <v>2</v>
      </c>
      <c r="N2031" s="170" t="str">
        <f>CONCATENATE(HOUR(Tabela132[[#This Row],[DATA INICIO]]),":",MINUTE(Tabela132[[#This Row],[DATA INICIO]]))</f>
        <v>19:37</v>
      </c>
    </row>
    <row r="2032" spans="1:14" ht="25.5" customHeight="1" x14ac:dyDescent="0.25">
      <c r="A2032" s="48" t="s">
        <v>278</v>
      </c>
      <c r="B2032" s="45" t="s">
        <v>1511</v>
      </c>
      <c r="C2032" s="2" t="s">
        <v>270</v>
      </c>
      <c r="D2032" s="196" t="s">
        <v>1483</v>
      </c>
      <c r="E2032" s="195" t="str">
        <f>CONCATENATE(Tabela132[[#This Row],[TRAMITE_SETOR]],"_Atualiz")</f>
        <v xml:space="preserve"> SPO  _Atualiz</v>
      </c>
      <c r="F2032" s="196" t="s">
        <v>1483</v>
      </c>
      <c r="H2032" s="3">
        <v>42930.497916666667</v>
      </c>
      <c r="I2032" s="3">
        <v>42930.650694444441</v>
      </c>
      <c r="J2032" s="45"/>
      <c r="K2032" s="19">
        <f t="shared" si="85"/>
        <v>0.15277777777373558</v>
      </c>
      <c r="L2032" s="38">
        <f t="shared" si="86"/>
        <v>0.15277777777373558</v>
      </c>
      <c r="M2032" s="184">
        <f>NETWORKDAYS.INTL(DATE(YEAR(H2032),MONTH(I2032),DAY(H2032)),DATE(YEAR(I2032),MONTH(I2032),DAY(I2032)),1,LISTAFERIADOS!$B$2:$B$194)</f>
        <v>1</v>
      </c>
      <c r="N2032" s="170" t="str">
        <f>CONCATENATE(HOUR(Tabela132[[#This Row],[DATA INICIO]]),":",MINUTE(Tabela132[[#This Row],[DATA INICIO]]))</f>
        <v>11:57</v>
      </c>
    </row>
    <row r="2033" spans="1:14" ht="25.5" customHeight="1" x14ac:dyDescent="0.25">
      <c r="A2033" s="48" t="s">
        <v>278</v>
      </c>
      <c r="B2033" s="45" t="s">
        <v>1511</v>
      </c>
      <c r="C2033" s="2" t="s">
        <v>270</v>
      </c>
      <c r="D2033" s="196" t="s">
        <v>1493</v>
      </c>
      <c r="E2033" s="195" t="str">
        <f>CONCATENATE(Tabela132[[#This Row],[TRAMITE_SETOR]],"_Atualiz")</f>
        <v xml:space="preserve"> COC  _Atualiz</v>
      </c>
      <c r="F2033" s="196" t="s">
        <v>1493</v>
      </c>
      <c r="H2033" s="3">
        <v>42930.650694444441</v>
      </c>
      <c r="I2033" s="3">
        <v>42930.767361111109</v>
      </c>
      <c r="J2033" s="45"/>
      <c r="K2033" s="19">
        <f t="shared" si="85"/>
        <v>0.11666666666860692</v>
      </c>
      <c r="L2033" s="38">
        <f t="shared" si="86"/>
        <v>0.11666666666860692</v>
      </c>
      <c r="M2033" s="184">
        <f>NETWORKDAYS.INTL(DATE(YEAR(H2033),MONTH(I2033),DAY(H2033)),DATE(YEAR(I2033),MONTH(I2033),DAY(I2033)),1,LISTAFERIADOS!$B$2:$B$194)</f>
        <v>1</v>
      </c>
      <c r="N2033" s="170" t="str">
        <f>CONCATENATE(HOUR(Tabela132[[#This Row],[DATA INICIO]]),":",MINUTE(Tabela132[[#This Row],[DATA INICIO]]))</f>
        <v>15:37</v>
      </c>
    </row>
    <row r="2034" spans="1:14" ht="25.5" customHeight="1" x14ac:dyDescent="0.25">
      <c r="A2034" s="48" t="s">
        <v>278</v>
      </c>
      <c r="B2034" s="45" t="s">
        <v>1511</v>
      </c>
      <c r="C2034" s="2" t="s">
        <v>270</v>
      </c>
      <c r="D2034" s="196" t="s">
        <v>1485</v>
      </c>
      <c r="E2034" s="195" t="str">
        <f>CONCATENATE(Tabela132[[#This Row],[TRAMITE_SETOR]],"_Atualiz")</f>
        <v xml:space="preserve"> SECOFC  _Atualiz</v>
      </c>
      <c r="F2034" s="196" t="s">
        <v>1485</v>
      </c>
      <c r="H2034" s="3">
        <v>42930.767361111109</v>
      </c>
      <c r="I2034" s="3">
        <v>42930.802777777775</v>
      </c>
      <c r="J2034" s="45"/>
      <c r="K2034" s="19">
        <f t="shared" si="85"/>
        <v>3.5416666665696539E-2</v>
      </c>
      <c r="L2034" s="38">
        <f t="shared" si="86"/>
        <v>3.5416666665696539E-2</v>
      </c>
      <c r="M2034" s="184">
        <f>NETWORKDAYS.INTL(DATE(YEAR(H2034),MONTH(I2034),DAY(H2034)),DATE(YEAR(I2034),MONTH(I2034),DAY(I2034)),1,LISTAFERIADOS!$B$2:$B$194)</f>
        <v>1</v>
      </c>
      <c r="N2034" s="170" t="str">
        <f>CONCATENATE(HOUR(Tabela132[[#This Row],[DATA INICIO]]),":",MINUTE(Tabela132[[#This Row],[DATA INICIO]]))</f>
        <v>18:25</v>
      </c>
    </row>
    <row r="2035" spans="1:14" ht="25.5" customHeight="1" x14ac:dyDescent="0.25">
      <c r="A2035" s="48" t="s">
        <v>278</v>
      </c>
      <c r="B2035" s="45" t="s">
        <v>1511</v>
      </c>
      <c r="C2035" s="2" t="s">
        <v>270</v>
      </c>
      <c r="D2035" s="196" t="s">
        <v>1487</v>
      </c>
      <c r="E2035" s="195" t="str">
        <f>CONCATENATE(Tabela132[[#This Row],[TRAMITE_SETOR]],"_Atualiz")</f>
        <v xml:space="preserve"> CLC  _Atualiz</v>
      </c>
      <c r="F2035" s="196" t="s">
        <v>1487</v>
      </c>
      <c r="H2035" s="3">
        <v>42930.802777777775</v>
      </c>
      <c r="I2035" s="3">
        <v>42934.79583333333</v>
      </c>
      <c r="J2035" s="45"/>
      <c r="K2035" s="19">
        <f t="shared" si="85"/>
        <v>3.9930555555547471</v>
      </c>
      <c r="L2035" s="38">
        <f t="shared" si="86"/>
        <v>3.9930555555547471</v>
      </c>
      <c r="M2035" s="184">
        <f>NETWORKDAYS.INTL(DATE(YEAR(H2035),MONTH(I2035),DAY(H2035)),DATE(YEAR(I2035),MONTH(I2035),DAY(I2035)),1,LISTAFERIADOS!$B$2:$B$194)</f>
        <v>3</v>
      </c>
      <c r="N2035" s="170" t="str">
        <f>CONCATENATE(HOUR(Tabela132[[#This Row],[DATA INICIO]]),":",MINUTE(Tabela132[[#This Row],[DATA INICIO]]))</f>
        <v>19:16</v>
      </c>
    </row>
    <row r="2036" spans="1:14" ht="25.5" customHeight="1" x14ac:dyDescent="0.25">
      <c r="A2036" s="48" t="s">
        <v>278</v>
      </c>
      <c r="B2036" s="45" t="s">
        <v>1511</v>
      </c>
      <c r="C2036" s="2" t="s">
        <v>270</v>
      </c>
      <c r="D2036" s="196" t="s">
        <v>1488</v>
      </c>
      <c r="E2036" s="195" t="str">
        <f>CONCATENATE(Tabela132[[#This Row],[TRAMITE_SETOR]],"_Atualiz")</f>
        <v xml:space="preserve"> SC  _Atualiz</v>
      </c>
      <c r="F2036" s="196" t="s">
        <v>1488</v>
      </c>
      <c r="H2036" s="3">
        <v>42934.79583333333</v>
      </c>
      <c r="I2036" s="3">
        <v>42942.578472222223</v>
      </c>
      <c r="J2036" s="45"/>
      <c r="K2036" s="19">
        <f t="shared" si="85"/>
        <v>7.7826388888934162</v>
      </c>
      <c r="L2036" s="38">
        <f t="shared" si="86"/>
        <v>7.7826388888934162</v>
      </c>
      <c r="M2036" s="184">
        <f>NETWORKDAYS.INTL(DATE(YEAR(H2036),MONTH(I2036),DAY(H2036)),DATE(YEAR(I2036),MONTH(I2036),DAY(I2036)),1,LISTAFERIADOS!$B$2:$B$194)</f>
        <v>7</v>
      </c>
      <c r="N2036" s="170" t="str">
        <f>CONCATENATE(HOUR(Tabela132[[#This Row],[DATA INICIO]]),":",MINUTE(Tabela132[[#This Row],[DATA INICIO]]))</f>
        <v>19:6</v>
      </c>
    </row>
    <row r="2037" spans="1:14" ht="25.5" customHeight="1" x14ac:dyDescent="0.25">
      <c r="A2037" s="48" t="s">
        <v>278</v>
      </c>
      <c r="B2037" s="45" t="s">
        <v>1511</v>
      </c>
      <c r="C2037" s="2" t="s">
        <v>270</v>
      </c>
      <c r="D2037" s="196" t="s">
        <v>1487</v>
      </c>
      <c r="E2037" s="195" t="str">
        <f>CONCATENATE(Tabela132[[#This Row],[TRAMITE_SETOR]],"_Atualiz")</f>
        <v xml:space="preserve"> CLC  _Atualiz</v>
      </c>
      <c r="F2037" s="196" t="s">
        <v>1487</v>
      </c>
      <c r="H2037" s="3">
        <v>42942.578472222223</v>
      </c>
      <c r="I2037" s="3">
        <v>42942.685416666667</v>
      </c>
      <c r="J2037" s="45"/>
      <c r="K2037" s="19">
        <f t="shared" si="85"/>
        <v>0.10694444444379769</v>
      </c>
      <c r="L2037" s="38">
        <f t="shared" si="86"/>
        <v>0.10694444444379769</v>
      </c>
      <c r="M2037" s="184">
        <f>NETWORKDAYS.INTL(DATE(YEAR(H2037),MONTH(I2037),DAY(H2037)),DATE(YEAR(I2037),MONTH(I2037),DAY(I2037)),1,LISTAFERIADOS!$B$2:$B$194)</f>
        <v>1</v>
      </c>
      <c r="N2037" s="170" t="str">
        <f>CONCATENATE(HOUR(Tabela132[[#This Row],[DATA INICIO]]),":",MINUTE(Tabela132[[#This Row],[DATA INICIO]]))</f>
        <v>13:53</v>
      </c>
    </row>
    <row r="2038" spans="1:14" ht="25.5" customHeight="1" x14ac:dyDescent="0.25">
      <c r="A2038" s="48" t="s">
        <v>278</v>
      </c>
      <c r="B2038" s="45" t="s">
        <v>1511</v>
      </c>
      <c r="C2038" s="2" t="s">
        <v>270</v>
      </c>
      <c r="D2038" s="196" t="s">
        <v>1482</v>
      </c>
      <c r="E2038" s="195" t="str">
        <f>CONCATENATE(Tabela132[[#This Row],[TRAMITE_SETOR]],"_Atualiz")</f>
        <v xml:space="preserve"> SECGA  _Atualiz</v>
      </c>
      <c r="F2038" s="196" t="s">
        <v>1482</v>
      </c>
      <c r="H2038" s="3">
        <v>42942.685416666667</v>
      </c>
      <c r="I2038" s="3">
        <v>42942.727777777778</v>
      </c>
      <c r="J2038" s="45"/>
      <c r="K2038" s="19">
        <f t="shared" si="85"/>
        <v>4.2361111110949423E-2</v>
      </c>
      <c r="L2038" s="38">
        <f t="shared" si="86"/>
        <v>4.2361111110949423E-2</v>
      </c>
      <c r="M2038" s="184">
        <f>NETWORKDAYS.INTL(DATE(YEAR(H2038),MONTH(I2038),DAY(H2038)),DATE(YEAR(I2038),MONTH(I2038),DAY(I2038)),1,LISTAFERIADOS!$B$2:$B$194)</f>
        <v>1</v>
      </c>
      <c r="N2038" s="170" t="str">
        <f>CONCATENATE(HOUR(Tabela132[[#This Row],[DATA INICIO]]),":",MINUTE(Tabela132[[#This Row],[DATA INICIO]]))</f>
        <v>16:27</v>
      </c>
    </row>
    <row r="2039" spans="1:14" ht="25.5" customHeight="1" x14ac:dyDescent="0.25">
      <c r="A2039" s="48" t="s">
        <v>278</v>
      </c>
      <c r="B2039" s="45" t="s">
        <v>1511</v>
      </c>
      <c r="C2039" s="2" t="s">
        <v>270</v>
      </c>
      <c r="D2039" s="196" t="s">
        <v>1487</v>
      </c>
      <c r="E2039" s="195" t="str">
        <f>CONCATENATE(Tabela132[[#This Row],[TRAMITE_SETOR]],"_Atualiz")</f>
        <v xml:space="preserve"> CLC  _Atualiz</v>
      </c>
      <c r="F2039" s="196" t="s">
        <v>1487</v>
      </c>
      <c r="H2039" s="3">
        <v>42942.727777777778</v>
      </c>
      <c r="I2039" s="3">
        <v>42942.793749999997</v>
      </c>
      <c r="J2039" s="45"/>
      <c r="K2039" s="19">
        <f t="shared" si="85"/>
        <v>6.5972222218988463E-2</v>
      </c>
      <c r="L2039" s="38">
        <f t="shared" si="86"/>
        <v>6.5972222218988463E-2</v>
      </c>
      <c r="M2039" s="184">
        <f>NETWORKDAYS.INTL(DATE(YEAR(H2039),MONTH(I2039),DAY(H2039)),DATE(YEAR(I2039),MONTH(I2039),DAY(I2039)),1,LISTAFERIADOS!$B$2:$B$194)</f>
        <v>1</v>
      </c>
      <c r="N2039" s="170" t="str">
        <f>CONCATENATE(HOUR(Tabela132[[#This Row],[DATA INICIO]]),":",MINUTE(Tabela132[[#This Row],[DATA INICIO]]))</f>
        <v>17:28</v>
      </c>
    </row>
    <row r="2040" spans="1:14" ht="25.5" customHeight="1" x14ac:dyDescent="0.25">
      <c r="A2040" s="48" t="s">
        <v>278</v>
      </c>
      <c r="B2040" s="45" t="s">
        <v>1511</v>
      </c>
      <c r="C2040" s="2" t="s">
        <v>270</v>
      </c>
      <c r="D2040" s="196" t="s">
        <v>1489</v>
      </c>
      <c r="E2040" s="195" t="str">
        <f>CONCATENATE(Tabela132[[#This Row],[TRAMITE_SETOR]],"_Atualiz")</f>
        <v xml:space="preserve"> SLIC  _Atualiz</v>
      </c>
      <c r="F2040" s="196" t="s">
        <v>1489</v>
      </c>
      <c r="H2040" s="3">
        <v>42942.793749999997</v>
      </c>
      <c r="I2040" s="3">
        <v>42944.625694444447</v>
      </c>
      <c r="J2040" s="45"/>
      <c r="K2040" s="19">
        <f t="shared" si="85"/>
        <v>1.8319444444496185</v>
      </c>
      <c r="L2040" s="38">
        <f t="shared" si="86"/>
        <v>1.8319444444496185</v>
      </c>
      <c r="M2040" s="184">
        <f>NETWORKDAYS.INTL(DATE(YEAR(H2040),MONTH(I2040),DAY(H2040)),DATE(YEAR(I2040),MONTH(I2040),DAY(I2040)),1,LISTAFERIADOS!$B$2:$B$194)</f>
        <v>3</v>
      </c>
      <c r="N2040" s="170" t="str">
        <f>CONCATENATE(HOUR(Tabela132[[#This Row],[DATA INICIO]]),":",MINUTE(Tabela132[[#This Row],[DATA INICIO]]))</f>
        <v>19:3</v>
      </c>
    </row>
    <row r="2041" spans="1:14" ht="25.5" customHeight="1" x14ac:dyDescent="0.25">
      <c r="A2041" s="48" t="s">
        <v>278</v>
      </c>
      <c r="B2041" s="45" t="s">
        <v>1511</v>
      </c>
      <c r="C2041" s="2" t="s">
        <v>270</v>
      </c>
      <c r="D2041" s="196" t="s">
        <v>1490</v>
      </c>
      <c r="E2041" s="195" t="str">
        <f>CONCATENATE(Tabela132[[#This Row],[TRAMITE_SETOR]],"_Atualiz")</f>
        <v xml:space="preserve"> SCON  _Atualiz</v>
      </c>
      <c r="F2041" s="196" t="s">
        <v>1490</v>
      </c>
      <c r="H2041" s="3">
        <v>42944.625694444447</v>
      </c>
      <c r="I2041" s="3">
        <v>42947.618055555555</v>
      </c>
      <c r="J2041" s="45"/>
      <c r="K2041" s="19">
        <f t="shared" si="85"/>
        <v>2.992361111108039</v>
      </c>
      <c r="L2041" s="38">
        <f t="shared" si="86"/>
        <v>2.992361111108039</v>
      </c>
      <c r="M2041" s="184">
        <f>NETWORKDAYS.INTL(DATE(YEAR(H2041),MONTH(I2041),DAY(H2041)),DATE(YEAR(I2041),MONTH(I2041),DAY(I2041)),1,LISTAFERIADOS!$B$2:$B$194)</f>
        <v>2</v>
      </c>
      <c r="N2041" s="170" t="str">
        <f>CONCATENATE(HOUR(Tabela132[[#This Row],[DATA INICIO]]),":",MINUTE(Tabela132[[#This Row],[DATA INICIO]]))</f>
        <v>15:1</v>
      </c>
    </row>
    <row r="2042" spans="1:14" ht="25.5" customHeight="1" x14ac:dyDescent="0.25">
      <c r="A2042" s="48" t="s">
        <v>278</v>
      </c>
      <c r="B2042" s="45" t="s">
        <v>1511</v>
      </c>
      <c r="C2042" s="2" t="s">
        <v>270</v>
      </c>
      <c r="D2042" s="196" t="s">
        <v>1503</v>
      </c>
      <c r="E2042" s="195" t="str">
        <f>CONCATENATE(Tabela132[[#This Row],[TRAMITE_SETOR]],"_Atualiz")</f>
        <v xml:space="preserve"> SGEC  _Atualiz</v>
      </c>
      <c r="F2042" s="196" t="s">
        <v>1503</v>
      </c>
      <c r="H2042" s="3">
        <v>42947.618055555555</v>
      </c>
      <c r="I2042" s="3">
        <v>42950.579861111109</v>
      </c>
      <c r="J2042" s="45"/>
      <c r="K2042" s="19">
        <f t="shared" si="85"/>
        <v>2.9618055555547471</v>
      </c>
      <c r="L2042" s="38">
        <f t="shared" si="86"/>
        <v>2.9618055555547471</v>
      </c>
      <c r="M2042" s="184">
        <f>NETWORKDAYS.INTL(DATE(YEAR(H2042),MONTH(I2042),DAY(H2042)),DATE(YEAR(I2042),MONTH(I2042),DAY(I2042)),1,LISTAFERIADOS!$B$2:$B$194)</f>
        <v>-20</v>
      </c>
      <c r="N2042" s="170" t="str">
        <f>CONCATENATE(HOUR(Tabela132[[#This Row],[DATA INICIO]]),":",MINUTE(Tabela132[[#This Row],[DATA INICIO]]))</f>
        <v>14:50</v>
      </c>
    </row>
    <row r="2043" spans="1:14" ht="25.5" customHeight="1" x14ac:dyDescent="0.25">
      <c r="A2043" s="48" t="s">
        <v>278</v>
      </c>
      <c r="B2043" s="45" t="s">
        <v>1511</v>
      </c>
      <c r="C2043" s="2" t="s">
        <v>270</v>
      </c>
      <c r="D2043" s="196" t="s">
        <v>1488</v>
      </c>
      <c r="E2043" s="195" t="str">
        <f>CONCATENATE(Tabela132[[#This Row],[TRAMITE_SETOR]],"_Atualiz")</f>
        <v xml:space="preserve"> SC  _Atualiz</v>
      </c>
      <c r="F2043" s="196" t="s">
        <v>1488</v>
      </c>
      <c r="H2043" s="3">
        <v>42802.579861111109</v>
      </c>
      <c r="I2043" s="3">
        <v>42833.760416666664</v>
      </c>
      <c r="J2043" s="45"/>
      <c r="K2043" s="19">
        <f t="shared" ref="K2043:K2064" si="87">IF(OR(H2043="-",I2043="-"),0,I2043-H2043)</f>
        <v>31.180555555554747</v>
      </c>
      <c r="L2043" s="38">
        <f t="shared" ref="L2043:L2064" si="88">K2043</f>
        <v>31.180555555554747</v>
      </c>
      <c r="M2043" s="184">
        <f>NETWORKDAYS.INTL(DATE(YEAR(H2043),MONTH(I2043),DAY(H2043)),DATE(YEAR(I2043),MONTH(I2043),DAY(I2043)),1,LISTAFERIADOS!$B$2:$B$194)</f>
        <v>0</v>
      </c>
      <c r="N2043" s="170" t="str">
        <f>CONCATENATE(HOUR(Tabela132[[#This Row],[DATA INICIO]]),":",MINUTE(Tabela132[[#This Row],[DATA INICIO]]))</f>
        <v>13:55</v>
      </c>
    </row>
    <row r="2044" spans="1:14" ht="25.5" customHeight="1" x14ac:dyDescent="0.25">
      <c r="A2044" s="48" t="s">
        <v>278</v>
      </c>
      <c r="B2044" s="45" t="s">
        <v>1511</v>
      </c>
      <c r="C2044" s="2" t="s">
        <v>270</v>
      </c>
      <c r="D2044" s="196" t="s">
        <v>1487</v>
      </c>
      <c r="E2044" s="195" t="str">
        <f>CONCATENATE(Tabela132[[#This Row],[TRAMITE_SETOR]],"_Atualiz")</f>
        <v xml:space="preserve"> CLC  _Atualiz</v>
      </c>
      <c r="F2044" s="196" t="s">
        <v>1487</v>
      </c>
      <c r="H2044" s="3">
        <v>42833.760416666664</v>
      </c>
      <c r="I2044" s="3">
        <v>42924.822222222225</v>
      </c>
      <c r="J2044" s="45"/>
      <c r="K2044" s="19">
        <f t="shared" si="87"/>
        <v>91.061805555560568</v>
      </c>
      <c r="L2044" s="38">
        <f t="shared" si="88"/>
        <v>91.061805555560568</v>
      </c>
      <c r="M2044" s="184">
        <f>NETWORKDAYS.INTL(DATE(YEAR(H2044),MONTH(I2044),DAY(H2044)),DATE(YEAR(I2044),MONTH(I2044),DAY(I2044)),1,LISTAFERIADOS!$B$2:$B$194)</f>
        <v>0</v>
      </c>
      <c r="N2044" s="170" t="str">
        <f>CONCATENATE(HOUR(Tabela132[[#This Row],[DATA INICIO]]),":",MINUTE(Tabela132[[#This Row],[DATA INICIO]]))</f>
        <v>18:15</v>
      </c>
    </row>
    <row r="2045" spans="1:14" ht="25.5" customHeight="1" x14ac:dyDescent="0.25">
      <c r="A2045" s="48" t="s">
        <v>278</v>
      </c>
      <c r="B2045" s="45" t="s">
        <v>1511</v>
      </c>
      <c r="C2045" s="2" t="s">
        <v>270</v>
      </c>
      <c r="D2045" s="196" t="s">
        <v>1489</v>
      </c>
      <c r="E2045" s="195" t="str">
        <f>CONCATENATE(Tabela132[[#This Row],[TRAMITE_SETOR]],"_Atualiz")</f>
        <v xml:space="preserve"> SLIC  _Atualiz</v>
      </c>
      <c r="F2045" s="196" t="s">
        <v>1489</v>
      </c>
      <c r="H2045" s="3">
        <v>42924.822222222225</v>
      </c>
      <c r="I2045" s="3">
        <v>42955.65</v>
      </c>
      <c r="J2045" s="45"/>
      <c r="K2045" s="19">
        <f t="shared" si="87"/>
        <v>30.827777777776646</v>
      </c>
      <c r="L2045" s="38">
        <f t="shared" si="88"/>
        <v>30.827777777776646</v>
      </c>
      <c r="M2045" s="184">
        <f>NETWORKDAYS.INTL(DATE(YEAR(H2045),MONTH(I2045),DAY(H2045)),DATE(YEAR(I2045),MONTH(I2045),DAY(I2045)),1,LISTAFERIADOS!$B$2:$B$194)</f>
        <v>1</v>
      </c>
      <c r="N2045" s="170" t="str">
        <f>CONCATENATE(HOUR(Tabela132[[#This Row],[DATA INICIO]]),":",MINUTE(Tabela132[[#This Row],[DATA INICIO]]))</f>
        <v>19:44</v>
      </c>
    </row>
    <row r="2046" spans="1:14" ht="25.5" customHeight="1" x14ac:dyDescent="0.25">
      <c r="A2046" s="48" t="s">
        <v>278</v>
      </c>
      <c r="B2046" s="45" t="s">
        <v>1511</v>
      </c>
      <c r="C2046" s="2" t="s">
        <v>270</v>
      </c>
      <c r="D2046" s="196" t="s">
        <v>1490</v>
      </c>
      <c r="E2046" s="195" t="str">
        <f>CONCATENATE(Tabela132[[#This Row],[TRAMITE_SETOR]],"_Atualiz")</f>
        <v xml:space="preserve"> SCON  _Atualiz</v>
      </c>
      <c r="F2046" s="196" t="s">
        <v>1490</v>
      </c>
      <c r="H2046" s="3">
        <v>42955.65</v>
      </c>
      <c r="I2046" s="3">
        <v>42962.87222222222</v>
      </c>
      <c r="J2046" s="45"/>
      <c r="K2046" s="19">
        <f t="shared" si="87"/>
        <v>7.2222222222189885</v>
      </c>
      <c r="L2046" s="38">
        <f t="shared" si="88"/>
        <v>7.2222222222189885</v>
      </c>
      <c r="M2046" s="184">
        <f>NETWORKDAYS.INTL(DATE(YEAR(H2046),MONTH(I2046),DAY(H2046)),DATE(YEAR(I2046),MONTH(I2046),DAY(I2046)),1,LISTAFERIADOS!$B$2:$B$194)</f>
        <v>5</v>
      </c>
      <c r="N2046" s="170" t="str">
        <f>CONCATENATE(HOUR(Tabela132[[#This Row],[DATA INICIO]]),":",MINUTE(Tabela132[[#This Row],[DATA INICIO]]))</f>
        <v>15:36</v>
      </c>
    </row>
    <row r="2047" spans="1:14" ht="25.5" customHeight="1" x14ac:dyDescent="0.25">
      <c r="A2047" s="48" t="s">
        <v>278</v>
      </c>
      <c r="B2047" s="45" t="s">
        <v>1511</v>
      </c>
      <c r="C2047" s="2" t="s">
        <v>270</v>
      </c>
      <c r="D2047" s="196" t="s">
        <v>1489</v>
      </c>
      <c r="E2047" s="195" t="str">
        <f>CONCATENATE(Tabela132[[#This Row],[TRAMITE_SETOR]],"_Atualiz")</f>
        <v xml:space="preserve"> SLIC  _Atualiz</v>
      </c>
      <c r="F2047" s="196" t="s">
        <v>1489</v>
      </c>
      <c r="H2047" s="3">
        <v>42962.87222222222</v>
      </c>
      <c r="I2047" s="3">
        <v>42965.736111111109</v>
      </c>
      <c r="J2047" s="45"/>
      <c r="K2047" s="19">
        <f t="shared" si="87"/>
        <v>2.8638888888890506</v>
      </c>
      <c r="L2047" s="38">
        <f t="shared" si="88"/>
        <v>2.8638888888890506</v>
      </c>
      <c r="M2047" s="184">
        <f>NETWORKDAYS.INTL(DATE(YEAR(H2047),MONTH(I2047),DAY(H2047)),DATE(YEAR(I2047),MONTH(I2047),DAY(I2047)),1,LISTAFERIADOS!$B$2:$B$194)</f>
        <v>4</v>
      </c>
      <c r="N2047" s="170" t="str">
        <f>CONCATENATE(HOUR(Tabela132[[#This Row],[DATA INICIO]]),":",MINUTE(Tabela132[[#This Row],[DATA INICIO]]))</f>
        <v>20:56</v>
      </c>
    </row>
    <row r="2048" spans="1:14" ht="25.5" customHeight="1" x14ac:dyDescent="0.25">
      <c r="A2048" s="48" t="s">
        <v>278</v>
      </c>
      <c r="B2048" s="45" t="s">
        <v>1511</v>
      </c>
      <c r="C2048" s="2" t="s">
        <v>270</v>
      </c>
      <c r="D2048" s="196" t="s">
        <v>1503</v>
      </c>
      <c r="E2048" s="195" t="str">
        <f>CONCATENATE(Tabela132[[#This Row],[TRAMITE_SETOR]],"_Atualiz")</f>
        <v xml:space="preserve"> SGEC  _Atualiz</v>
      </c>
      <c r="F2048" s="196" t="s">
        <v>1503</v>
      </c>
      <c r="H2048" s="3">
        <v>42965.736111111109</v>
      </c>
      <c r="I2048" s="3">
        <v>42965.768055555556</v>
      </c>
      <c r="J2048" s="45"/>
      <c r="K2048" s="19">
        <f t="shared" si="87"/>
        <v>3.1944444446708076E-2</v>
      </c>
      <c r="L2048" s="38">
        <f t="shared" si="88"/>
        <v>3.1944444446708076E-2</v>
      </c>
      <c r="M2048" s="184">
        <f>NETWORKDAYS.INTL(DATE(YEAR(H2048),MONTH(I2048),DAY(H2048)),DATE(YEAR(I2048),MONTH(I2048),DAY(I2048)),1,LISTAFERIADOS!$B$2:$B$194)</f>
        <v>1</v>
      </c>
      <c r="N2048" s="170" t="str">
        <f>CONCATENATE(HOUR(Tabela132[[#This Row],[DATA INICIO]]),":",MINUTE(Tabela132[[#This Row],[DATA INICIO]]))</f>
        <v>17:40</v>
      </c>
    </row>
    <row r="2049" spans="1:14" ht="25.5" customHeight="1" x14ac:dyDescent="0.25">
      <c r="A2049" s="48" t="s">
        <v>278</v>
      </c>
      <c r="B2049" s="45" t="s">
        <v>1511</v>
      </c>
      <c r="C2049" s="2" t="s">
        <v>270</v>
      </c>
      <c r="D2049" s="196" t="s">
        <v>1489</v>
      </c>
      <c r="E2049" s="195" t="str">
        <f>CONCATENATE(Tabela132[[#This Row],[TRAMITE_SETOR]],"_Atualiz")</f>
        <v xml:space="preserve"> SLIC  _Atualiz</v>
      </c>
      <c r="F2049" s="196" t="s">
        <v>1489</v>
      </c>
      <c r="H2049" s="3">
        <v>42965.768055555556</v>
      </c>
      <c r="I2049" s="3">
        <v>42965.793749999997</v>
      </c>
      <c r="J2049" s="45"/>
      <c r="K2049" s="19">
        <f t="shared" si="87"/>
        <v>2.569444444088731E-2</v>
      </c>
      <c r="L2049" s="38">
        <f t="shared" si="88"/>
        <v>2.569444444088731E-2</v>
      </c>
      <c r="M2049" s="184">
        <f>NETWORKDAYS.INTL(DATE(YEAR(H2049),MONTH(I2049),DAY(H2049)),DATE(YEAR(I2049),MONTH(I2049),DAY(I2049)),1,LISTAFERIADOS!$B$2:$B$194)</f>
        <v>1</v>
      </c>
      <c r="N2049" s="170" t="str">
        <f>CONCATENATE(HOUR(Tabela132[[#This Row],[DATA INICIO]]),":",MINUTE(Tabela132[[#This Row],[DATA INICIO]]))</f>
        <v>18:26</v>
      </c>
    </row>
    <row r="2050" spans="1:14" ht="25.5" customHeight="1" x14ac:dyDescent="0.25">
      <c r="A2050" s="48" t="s">
        <v>278</v>
      </c>
      <c r="B2050" s="45" t="s">
        <v>1511</v>
      </c>
      <c r="C2050" s="2" t="s">
        <v>270</v>
      </c>
      <c r="D2050" s="196" t="s">
        <v>1487</v>
      </c>
      <c r="E2050" s="195" t="str">
        <f>CONCATENATE(Tabela132[[#This Row],[TRAMITE_SETOR]],"_Atualiz")</f>
        <v xml:space="preserve"> CLC  _Atualiz</v>
      </c>
      <c r="F2050" s="196" t="s">
        <v>1487</v>
      </c>
      <c r="H2050" s="3">
        <v>42965.793749999997</v>
      </c>
      <c r="I2050" s="3">
        <v>42968.800000000003</v>
      </c>
      <c r="J2050" s="45"/>
      <c r="K2050" s="19">
        <f t="shared" si="87"/>
        <v>3.0062500000058208</v>
      </c>
      <c r="L2050" s="38">
        <f t="shared" si="88"/>
        <v>3.0062500000058208</v>
      </c>
      <c r="M2050" s="184">
        <f>NETWORKDAYS.INTL(DATE(YEAR(H2050),MONTH(I2050),DAY(H2050)),DATE(YEAR(I2050),MONTH(I2050),DAY(I2050)),1,LISTAFERIADOS!$B$2:$B$194)</f>
        <v>2</v>
      </c>
      <c r="N2050" s="170" t="str">
        <f>CONCATENATE(HOUR(Tabela132[[#This Row],[DATA INICIO]]),":",MINUTE(Tabela132[[#This Row],[DATA INICIO]]))</f>
        <v>19:3</v>
      </c>
    </row>
    <row r="2051" spans="1:14" ht="25.5" customHeight="1" x14ac:dyDescent="0.25">
      <c r="A2051" s="48" t="s">
        <v>278</v>
      </c>
      <c r="B2051" s="45" t="s">
        <v>1511</v>
      </c>
      <c r="C2051" s="2" t="s">
        <v>270</v>
      </c>
      <c r="D2051" s="196" t="s">
        <v>1482</v>
      </c>
      <c r="E2051" s="195" t="str">
        <f>CONCATENATE(Tabela132[[#This Row],[TRAMITE_SETOR]],"_Atualiz")</f>
        <v xml:space="preserve"> SECGA  _Atualiz</v>
      </c>
      <c r="F2051" s="196" t="s">
        <v>1482</v>
      </c>
      <c r="H2051" s="3">
        <v>42968.800000000003</v>
      </c>
      <c r="I2051" s="3">
        <v>42969.830555555556</v>
      </c>
      <c r="J2051" s="45"/>
      <c r="K2051" s="19">
        <f t="shared" si="87"/>
        <v>1.0305555555532919</v>
      </c>
      <c r="L2051" s="38">
        <f t="shared" si="88"/>
        <v>1.0305555555532919</v>
      </c>
      <c r="M2051" s="184">
        <f>NETWORKDAYS.INTL(DATE(YEAR(H2051),MONTH(I2051),DAY(H2051)),DATE(YEAR(I2051),MONTH(I2051),DAY(I2051)),1,LISTAFERIADOS!$B$2:$B$194)</f>
        <v>2</v>
      </c>
      <c r="N2051" s="170" t="str">
        <f>CONCATENATE(HOUR(Tabela132[[#This Row],[DATA INICIO]]),":",MINUTE(Tabela132[[#This Row],[DATA INICIO]]))</f>
        <v>19:12</v>
      </c>
    </row>
    <row r="2052" spans="1:14" ht="25.5" customHeight="1" x14ac:dyDescent="0.25">
      <c r="A2052" s="48" t="s">
        <v>278</v>
      </c>
      <c r="B2052" s="45" t="s">
        <v>1511</v>
      </c>
      <c r="C2052" s="2" t="s">
        <v>270</v>
      </c>
      <c r="D2052" s="196" t="s">
        <v>1491</v>
      </c>
      <c r="E2052" s="195" t="str">
        <f>CONCATENATE(Tabela132[[#This Row],[TRAMITE_SETOR]],"_Atualiz")</f>
        <v xml:space="preserve"> CPL  _Atualiz</v>
      </c>
      <c r="F2052" s="196" t="s">
        <v>1491</v>
      </c>
      <c r="H2052" s="3">
        <v>42969.830555555556</v>
      </c>
      <c r="I2052" s="3">
        <v>42971.700694444444</v>
      </c>
      <c r="J2052" s="45"/>
      <c r="K2052" s="19">
        <f t="shared" si="87"/>
        <v>1.8701388888875954</v>
      </c>
      <c r="L2052" s="38">
        <f t="shared" si="88"/>
        <v>1.8701388888875954</v>
      </c>
      <c r="M2052" s="184">
        <f>NETWORKDAYS.INTL(DATE(YEAR(H2052),MONTH(I2052),DAY(H2052)),DATE(YEAR(I2052),MONTH(I2052),DAY(I2052)),1,LISTAFERIADOS!$B$2:$B$194)</f>
        <v>3</v>
      </c>
      <c r="N2052" s="170" t="str">
        <f>CONCATENATE(HOUR(Tabela132[[#This Row],[DATA INICIO]]),":",MINUTE(Tabela132[[#This Row],[DATA INICIO]]))</f>
        <v>19:56</v>
      </c>
    </row>
    <row r="2053" spans="1:14" ht="25.5" customHeight="1" x14ac:dyDescent="0.25">
      <c r="A2053" s="48" t="s">
        <v>278</v>
      </c>
      <c r="B2053" s="45" t="s">
        <v>1511</v>
      </c>
      <c r="C2053" s="2" t="s">
        <v>270</v>
      </c>
      <c r="D2053" s="196" t="s">
        <v>1492</v>
      </c>
      <c r="E2053" s="195" t="str">
        <f>CONCATENATE(Tabela132[[#This Row],[TRAMITE_SETOR]],"_Atualiz")</f>
        <v xml:space="preserve"> ASSDG  _Atualiz</v>
      </c>
      <c r="F2053" s="196" t="s">
        <v>1492</v>
      </c>
      <c r="H2053" s="3">
        <v>42971.700694444444</v>
      </c>
      <c r="I2053" s="3">
        <v>42976.533333333333</v>
      </c>
      <c r="J2053" s="45"/>
      <c r="K2053" s="19">
        <f t="shared" si="87"/>
        <v>4.8326388888890506</v>
      </c>
      <c r="L2053" s="38">
        <f t="shared" si="88"/>
        <v>4.8326388888890506</v>
      </c>
      <c r="M2053" s="184">
        <f>NETWORKDAYS.INTL(DATE(YEAR(H2053),MONTH(I2053),DAY(H2053)),DATE(YEAR(I2053),MONTH(I2053),DAY(I2053)),1,LISTAFERIADOS!$B$2:$B$194)</f>
        <v>4</v>
      </c>
      <c r="N2053" s="170" t="str">
        <f>CONCATENATE(HOUR(Tabela132[[#This Row],[DATA INICIO]]),":",MINUTE(Tabela132[[#This Row],[DATA INICIO]]))</f>
        <v>16:49</v>
      </c>
    </row>
    <row r="2054" spans="1:14" ht="25.5" customHeight="1" x14ac:dyDescent="0.25">
      <c r="A2054" s="48" t="s">
        <v>278</v>
      </c>
      <c r="B2054" s="45" t="s">
        <v>1511</v>
      </c>
      <c r="C2054" s="2" t="s">
        <v>270</v>
      </c>
      <c r="D2054" s="196" t="s">
        <v>1481</v>
      </c>
      <c r="E2054" s="195" t="str">
        <f>CONCATENATE(Tabela132[[#This Row],[TRAMITE_SETOR]],"_Atualiz")</f>
        <v xml:space="preserve"> DG  _Atualiz</v>
      </c>
      <c r="F2054" s="196" t="s">
        <v>1481</v>
      </c>
      <c r="H2054" s="3">
        <v>42976.533333333333</v>
      </c>
      <c r="I2054" s="3">
        <v>42976.7</v>
      </c>
      <c r="J2054" s="45"/>
      <c r="K2054" s="19">
        <f t="shared" si="87"/>
        <v>0.16666666666424135</v>
      </c>
      <c r="L2054" s="38">
        <f t="shared" si="88"/>
        <v>0.16666666666424135</v>
      </c>
      <c r="M2054" s="184">
        <f>NETWORKDAYS.INTL(DATE(YEAR(H2054),MONTH(I2054),DAY(H2054)),DATE(YEAR(I2054),MONTH(I2054),DAY(I2054)),1,LISTAFERIADOS!$B$2:$B$194)</f>
        <v>1</v>
      </c>
      <c r="N2054" s="170" t="str">
        <f>CONCATENATE(HOUR(Tabela132[[#This Row],[DATA INICIO]]),":",MINUTE(Tabela132[[#This Row],[DATA INICIO]]))</f>
        <v>12:48</v>
      </c>
    </row>
    <row r="2055" spans="1:14" ht="25.5" customHeight="1" x14ac:dyDescent="0.25">
      <c r="A2055" s="48" t="s">
        <v>278</v>
      </c>
      <c r="B2055" s="45" t="s">
        <v>1511</v>
      </c>
      <c r="C2055" s="2" t="s">
        <v>270</v>
      </c>
      <c r="D2055" s="196" t="s">
        <v>1489</v>
      </c>
      <c r="E2055" s="195" t="str">
        <f>CONCATENATE(Tabela132[[#This Row],[TRAMITE_SETOR]],"_Atualiz")</f>
        <v xml:space="preserve"> SLIC  _Atualiz</v>
      </c>
      <c r="F2055" s="196" t="s">
        <v>1489</v>
      </c>
      <c r="H2055" s="3">
        <v>42976.7</v>
      </c>
      <c r="I2055" s="3">
        <v>42977.697222222225</v>
      </c>
      <c r="J2055" s="45"/>
      <c r="K2055" s="19">
        <f t="shared" si="87"/>
        <v>0.99722222222771961</v>
      </c>
      <c r="L2055" s="38">
        <f t="shared" si="88"/>
        <v>0.99722222222771961</v>
      </c>
      <c r="M2055" s="184">
        <f>NETWORKDAYS.INTL(DATE(YEAR(H2055),MONTH(I2055),DAY(H2055)),DATE(YEAR(I2055),MONTH(I2055),DAY(I2055)),1,LISTAFERIADOS!$B$2:$B$194)</f>
        <v>2</v>
      </c>
      <c r="N2055" s="170" t="str">
        <f>CONCATENATE(HOUR(Tabela132[[#This Row],[DATA INICIO]]),":",MINUTE(Tabela132[[#This Row],[DATA INICIO]]))</f>
        <v>16:48</v>
      </c>
    </row>
    <row r="2056" spans="1:14" ht="25.5" customHeight="1" x14ac:dyDescent="0.25">
      <c r="A2056" s="48" t="s">
        <v>278</v>
      </c>
      <c r="B2056" s="45" t="s">
        <v>1511</v>
      </c>
      <c r="C2056" s="2" t="s">
        <v>270</v>
      </c>
      <c r="D2056" s="196" t="s">
        <v>1491</v>
      </c>
      <c r="E2056" s="195" t="str">
        <f>CONCATENATE(Tabela132[[#This Row],[TRAMITE_SETOR]],"_Atualiz")</f>
        <v xml:space="preserve"> CPL  _Atualiz</v>
      </c>
      <c r="F2056" s="196" t="s">
        <v>1491</v>
      </c>
      <c r="H2056" s="3">
        <v>42977.697222222225</v>
      </c>
      <c r="I2056" s="3">
        <v>42977.722916666666</v>
      </c>
      <c r="J2056" s="45"/>
      <c r="K2056" s="19">
        <f t="shared" si="87"/>
        <v>2.569444444088731E-2</v>
      </c>
      <c r="L2056" s="38">
        <f t="shared" si="88"/>
        <v>2.569444444088731E-2</v>
      </c>
      <c r="M2056" s="184">
        <f>NETWORKDAYS.INTL(DATE(YEAR(H2056),MONTH(I2056),DAY(H2056)),DATE(YEAR(I2056),MONTH(I2056),DAY(I2056)),1,LISTAFERIADOS!$B$2:$B$194)</f>
        <v>1</v>
      </c>
      <c r="N2056" s="170" t="str">
        <f>CONCATENATE(HOUR(Tabela132[[#This Row],[DATA INICIO]]),":",MINUTE(Tabela132[[#This Row],[DATA INICIO]]))</f>
        <v>16:44</v>
      </c>
    </row>
    <row r="2057" spans="1:14" ht="25.5" customHeight="1" x14ac:dyDescent="0.25">
      <c r="A2057" s="48" t="s">
        <v>278</v>
      </c>
      <c r="B2057" s="45" t="s">
        <v>1511</v>
      </c>
      <c r="C2057" s="2" t="s">
        <v>270</v>
      </c>
      <c r="D2057" s="196" t="s">
        <v>1489</v>
      </c>
      <c r="E2057" s="195" t="str">
        <f>CONCATENATE(Tabela132[[#This Row],[TRAMITE_SETOR]],"_Atualiz")</f>
        <v xml:space="preserve"> SLIC  _Atualiz</v>
      </c>
      <c r="F2057" s="196" t="s">
        <v>1489</v>
      </c>
      <c r="H2057" s="3">
        <v>42977.722916666666</v>
      </c>
      <c r="I2057" s="3">
        <v>42978.705555555556</v>
      </c>
      <c r="J2057" s="45"/>
      <c r="K2057" s="19">
        <f t="shared" si="87"/>
        <v>0.98263888889050577</v>
      </c>
      <c r="L2057" s="38">
        <f t="shared" si="88"/>
        <v>0.98263888889050577</v>
      </c>
      <c r="M2057" s="184">
        <f>NETWORKDAYS.INTL(DATE(YEAR(H2057),MONTH(I2057),DAY(H2057)),DATE(YEAR(I2057),MONTH(I2057),DAY(I2057)),1,LISTAFERIADOS!$B$2:$B$194)</f>
        <v>2</v>
      </c>
      <c r="N2057" s="170" t="str">
        <f>CONCATENATE(HOUR(Tabela132[[#This Row],[DATA INICIO]]),":",MINUTE(Tabela132[[#This Row],[DATA INICIO]]))</f>
        <v>17:21</v>
      </c>
    </row>
    <row r="2058" spans="1:14" ht="25.5" customHeight="1" x14ac:dyDescent="0.25">
      <c r="A2058" s="48" t="s">
        <v>278</v>
      </c>
      <c r="B2058" s="45" t="s">
        <v>1511</v>
      </c>
      <c r="C2058" s="2" t="s">
        <v>270</v>
      </c>
      <c r="D2058" s="196" t="s">
        <v>1491</v>
      </c>
      <c r="E2058" s="195" t="str">
        <f>CONCATENATE(Tabela132[[#This Row],[TRAMITE_SETOR]],"_Atualiz")</f>
        <v xml:space="preserve"> CPL  _Atualiz</v>
      </c>
      <c r="F2058" s="196" t="s">
        <v>1491</v>
      </c>
      <c r="H2058" s="3">
        <v>42978.705555555556</v>
      </c>
      <c r="I2058" s="3">
        <v>43078.780555555553</v>
      </c>
      <c r="J2058" s="45"/>
      <c r="K2058" s="19">
        <f t="shared" si="87"/>
        <v>100.07499999999709</v>
      </c>
      <c r="L2058" s="38">
        <f t="shared" si="88"/>
        <v>100.07499999999709</v>
      </c>
      <c r="M2058" s="184">
        <f>NETWORKDAYS.INTL(DATE(YEAR(H2058),MONTH(I2058),DAY(H2058)),DATE(YEAR(I2058),MONTH(I2058),DAY(I2058)),1,LISTAFERIADOS!$B$2:$B$194)</f>
        <v>-15</v>
      </c>
      <c r="N2058" s="170" t="str">
        <f>CONCATENATE(HOUR(Tabela132[[#This Row],[DATA INICIO]]),":",MINUTE(Tabela132[[#This Row],[DATA INICIO]]))</f>
        <v>16:56</v>
      </c>
    </row>
    <row r="2059" spans="1:14" ht="25.5" customHeight="1" x14ac:dyDescent="0.25">
      <c r="A2059" s="48" t="s">
        <v>278</v>
      </c>
      <c r="B2059" s="45" t="s">
        <v>1511</v>
      </c>
      <c r="C2059" s="2" t="s">
        <v>270</v>
      </c>
      <c r="D2059" s="196" t="s">
        <v>1492</v>
      </c>
      <c r="E2059" s="195" t="str">
        <f>CONCATENATE(Tabela132[[#This Row],[TRAMITE_SETOR]],"_Atualiz")</f>
        <v xml:space="preserve"> ASSDG  _Atualiz</v>
      </c>
      <c r="F2059" s="196" t="s">
        <v>1492</v>
      </c>
      <c r="H2059" s="3">
        <v>42990.780555555553</v>
      </c>
      <c r="I2059" s="3">
        <v>42991.636111111111</v>
      </c>
      <c r="J2059" s="45"/>
      <c r="K2059" s="19">
        <f t="shared" si="87"/>
        <v>0.8555555555576575</v>
      </c>
      <c r="L2059" s="38">
        <f t="shared" si="88"/>
        <v>0.8555555555576575</v>
      </c>
      <c r="M2059" s="184">
        <f>NETWORKDAYS.INTL(DATE(YEAR(H2059),MONTH(I2059),DAY(H2059)),DATE(YEAR(I2059),MONTH(I2059),DAY(I2059)),1,LISTAFERIADOS!$B$2:$B$194)</f>
        <v>2</v>
      </c>
      <c r="N2059" s="170" t="str">
        <f>CONCATENATE(HOUR(Tabela132[[#This Row],[DATA INICIO]]),":",MINUTE(Tabela132[[#This Row],[DATA INICIO]]))</f>
        <v>18:44</v>
      </c>
    </row>
    <row r="2060" spans="1:14" ht="25.5" customHeight="1" x14ac:dyDescent="0.25">
      <c r="A2060" s="48" t="s">
        <v>278</v>
      </c>
      <c r="B2060" s="45" t="s">
        <v>1511</v>
      </c>
      <c r="C2060" s="2" t="s">
        <v>270</v>
      </c>
      <c r="D2060" s="196" t="s">
        <v>1481</v>
      </c>
      <c r="E2060" s="195" t="str">
        <f>CONCATENATE(Tabela132[[#This Row],[TRAMITE_SETOR]],"_Atualiz")</f>
        <v xml:space="preserve"> DG  _Atualiz</v>
      </c>
      <c r="F2060" s="196" t="s">
        <v>1481</v>
      </c>
      <c r="H2060" s="3">
        <v>42991.636111111111</v>
      </c>
      <c r="I2060" s="3">
        <v>42991.806944444441</v>
      </c>
      <c r="J2060" s="45"/>
      <c r="K2060" s="19">
        <f t="shared" si="87"/>
        <v>0.17083333332993789</v>
      </c>
      <c r="L2060" s="38">
        <f t="shared" si="88"/>
        <v>0.17083333332993789</v>
      </c>
      <c r="M2060" s="184">
        <f>NETWORKDAYS.INTL(DATE(YEAR(H2060),MONTH(I2060),DAY(H2060)),DATE(YEAR(I2060),MONTH(I2060),DAY(I2060)),1,LISTAFERIADOS!$B$2:$B$194)</f>
        <v>1</v>
      </c>
      <c r="N2060" s="170" t="str">
        <f>CONCATENATE(HOUR(Tabela132[[#This Row],[DATA INICIO]]),":",MINUTE(Tabela132[[#This Row],[DATA INICIO]]))</f>
        <v>15:16</v>
      </c>
    </row>
    <row r="2061" spans="1:14" ht="25.5" customHeight="1" x14ac:dyDescent="0.25">
      <c r="A2061" s="48" t="s">
        <v>278</v>
      </c>
      <c r="B2061" s="45" t="s">
        <v>1511</v>
      </c>
      <c r="C2061" s="2" t="s">
        <v>270</v>
      </c>
      <c r="D2061" s="196" t="s">
        <v>1491</v>
      </c>
      <c r="E2061" s="195" t="str">
        <f>CONCATENATE(Tabela132[[#This Row],[TRAMITE_SETOR]],"_Atualiz")</f>
        <v xml:space="preserve"> CPL  _Atualiz</v>
      </c>
      <c r="F2061" s="196" t="s">
        <v>1491</v>
      </c>
      <c r="H2061" s="3">
        <v>42991.806944444441</v>
      </c>
      <c r="I2061" s="3">
        <v>43007.73541666667</v>
      </c>
      <c r="J2061" s="45"/>
      <c r="K2061" s="19">
        <f t="shared" si="87"/>
        <v>15.928472222229175</v>
      </c>
      <c r="L2061" s="38">
        <f t="shared" si="88"/>
        <v>15.928472222229175</v>
      </c>
      <c r="M2061" s="184">
        <f>NETWORKDAYS.INTL(DATE(YEAR(H2061),MONTH(I2061),DAY(H2061)),DATE(YEAR(I2061),MONTH(I2061),DAY(I2061)),1,LISTAFERIADOS!$B$2:$B$194)</f>
        <v>13</v>
      </c>
      <c r="N2061" s="170" t="str">
        <f>CONCATENATE(HOUR(Tabela132[[#This Row],[DATA INICIO]]),":",MINUTE(Tabela132[[#This Row],[DATA INICIO]]))</f>
        <v>19:22</v>
      </c>
    </row>
    <row r="2062" spans="1:14" ht="25.5" customHeight="1" x14ac:dyDescent="0.25">
      <c r="A2062" s="48" t="s">
        <v>278</v>
      </c>
      <c r="B2062" s="45" t="s">
        <v>1511</v>
      </c>
      <c r="C2062" s="2" t="s">
        <v>270</v>
      </c>
      <c r="D2062" s="196" t="s">
        <v>1492</v>
      </c>
      <c r="E2062" s="195" t="str">
        <f>CONCATENATE(Tabela132[[#This Row],[TRAMITE_SETOR]],"_Atualiz")</f>
        <v xml:space="preserve"> ASSDG  _Atualiz</v>
      </c>
      <c r="F2062" s="196" t="s">
        <v>1492</v>
      </c>
      <c r="H2062" s="3">
        <v>43007.73541666667</v>
      </c>
      <c r="I2062" s="3">
        <v>43012.577777777777</v>
      </c>
      <c r="J2062" s="45"/>
      <c r="K2062" s="19">
        <f t="shared" si="87"/>
        <v>4.8423611111065838</v>
      </c>
      <c r="L2062" s="38">
        <f t="shared" si="88"/>
        <v>4.8423611111065838</v>
      </c>
      <c r="M2062" s="184">
        <f>NETWORKDAYS.INTL(DATE(YEAR(H2062),MONTH(I2062),DAY(H2062)),DATE(YEAR(I2062),MONTH(I2062),DAY(I2062)),1,LISTAFERIADOS!$B$2:$B$194)</f>
        <v>-17</v>
      </c>
      <c r="N2062" s="170" t="str">
        <f>CONCATENATE(HOUR(Tabela132[[#This Row],[DATA INICIO]]),":",MINUTE(Tabela132[[#This Row],[DATA INICIO]]))</f>
        <v>17:39</v>
      </c>
    </row>
    <row r="2063" spans="1:14" ht="25.5" customHeight="1" x14ac:dyDescent="0.25">
      <c r="A2063" s="48" t="s">
        <v>278</v>
      </c>
      <c r="B2063" s="45" t="s">
        <v>1511</v>
      </c>
      <c r="C2063" s="2" t="s">
        <v>270</v>
      </c>
      <c r="D2063" s="196" t="s">
        <v>1481</v>
      </c>
      <c r="E2063" s="195" t="str">
        <f>CONCATENATE(Tabela132[[#This Row],[TRAMITE_SETOR]],"_Atualiz")</f>
        <v xml:space="preserve"> DG  _Atualiz</v>
      </c>
      <c r="F2063" s="196" t="s">
        <v>1481</v>
      </c>
      <c r="H2063" s="3">
        <v>42835.577777777777</v>
      </c>
      <c r="I2063" s="3">
        <v>42835.700694444444</v>
      </c>
      <c r="J2063" s="45"/>
      <c r="K2063" s="19">
        <f t="shared" si="87"/>
        <v>0.12291666666715173</v>
      </c>
      <c r="L2063" s="38">
        <f t="shared" si="88"/>
        <v>0.12291666666715173</v>
      </c>
      <c r="M2063" s="184">
        <f>NETWORKDAYS.INTL(DATE(YEAR(H2063),MONTH(I2063),DAY(H2063)),DATE(YEAR(I2063),MONTH(I2063),DAY(I2063)),1,LISTAFERIADOS!$B$2:$B$194)</f>
        <v>1</v>
      </c>
      <c r="N2063" s="170" t="str">
        <f>CONCATENATE(HOUR(Tabela132[[#This Row],[DATA INICIO]]),":",MINUTE(Tabela132[[#This Row],[DATA INICIO]]))</f>
        <v>13:52</v>
      </c>
    </row>
    <row r="2064" spans="1:14" ht="25.5" customHeight="1" x14ac:dyDescent="0.25">
      <c r="A2064" s="49" t="s">
        <v>278</v>
      </c>
      <c r="B2064" s="52" t="s">
        <v>1511</v>
      </c>
      <c r="C2064" s="7" t="s">
        <v>270</v>
      </c>
      <c r="D2064" s="66" t="s">
        <v>1493</v>
      </c>
      <c r="E2064" s="197" t="str">
        <f>CONCATENATE(Tabela132[[#This Row],[TRAMITE_SETOR]],"_Atualiz")</f>
        <v xml:space="preserve"> COC  _Atualiz</v>
      </c>
      <c r="F2064" s="66" t="s">
        <v>1493</v>
      </c>
      <c r="G2064" s="190"/>
      <c r="H2064" s="51">
        <v>42835.700694444444</v>
      </c>
      <c r="I2064" s="51">
        <v>42835.775694444441</v>
      </c>
      <c r="J2064" s="52"/>
      <c r="K2064" s="19">
        <f t="shared" si="87"/>
        <v>7.4999999997089617E-2</v>
      </c>
      <c r="L2064" s="76">
        <f t="shared" si="88"/>
        <v>7.4999999997089617E-2</v>
      </c>
      <c r="M2064" s="192">
        <f>NETWORKDAYS.INTL(DATE(YEAR(H2064),MONTH(I2064),DAY(H2064)),DATE(YEAR(I2064),MONTH(I2064),DAY(I2064)),1,LISTAFERIADOS!$B$2:$B$194)</f>
        <v>1</v>
      </c>
      <c r="N2064" s="193" t="str">
        <f>CONCATENATE(HOUR(Tabela132[[#This Row],[DATA INICIO]]),":",MINUTE(Tabela132[[#This Row],[DATA INICIO]]))</f>
        <v>16:49</v>
      </c>
    </row>
    <row r="2065" spans="1:14" ht="25.5" customHeight="1" x14ac:dyDescent="0.25">
      <c r="A2065" s="48" t="s">
        <v>278</v>
      </c>
      <c r="B2065" s="45" t="s">
        <v>1512</v>
      </c>
      <c r="C2065" s="2" t="s">
        <v>270</v>
      </c>
      <c r="D2065" s="196" t="s">
        <v>1559</v>
      </c>
      <c r="E2065" s="195" t="str">
        <f>CONCATENATE(Tabela132[[#This Row],[TRAMITE_SETOR]],"_Atualiz")</f>
        <v>SAPRE _Atualiz</v>
      </c>
      <c r="F2065" s="196" t="s">
        <v>1559</v>
      </c>
      <c r="H2065" s="3" t="s">
        <v>7</v>
      </c>
      <c r="I2065" s="3">
        <v>42822.711111111108</v>
      </c>
      <c r="J2065" s="45"/>
      <c r="K2065" s="19">
        <f t="shared" ref="K2065:K2096" si="89">IF(OR(H2065="-",I2065="-"),0,I2065-H2065)</f>
        <v>0</v>
      </c>
      <c r="L2065" s="38">
        <f t="shared" ref="L2065:L2096" si="90">K2065</f>
        <v>0</v>
      </c>
      <c r="M2065" s="184" t="e">
        <f>NETWORKDAYS.INTL(DATE(YEAR(H2065),MONTH(I2065),DAY(H2065)),DATE(YEAR(I2065),MONTH(I2065),DAY(I2065)),1,LISTAFERIADOS!$B$2:$B$194)</f>
        <v>#VALUE!</v>
      </c>
      <c r="N2065" s="170" t="e">
        <f>CONCATENATE(HOUR(Tabela132[[#This Row],[DATA INICIO]]),":",MINUTE(Tabela132[[#This Row],[DATA INICIO]]))</f>
        <v>#VALUE!</v>
      </c>
    </row>
    <row r="2066" spans="1:14" ht="25.5" customHeight="1" x14ac:dyDescent="0.25">
      <c r="A2066" s="48" t="s">
        <v>278</v>
      </c>
      <c r="B2066" s="45" t="s">
        <v>1512</v>
      </c>
      <c r="C2066" s="2" t="s">
        <v>270</v>
      </c>
      <c r="D2066" s="196" t="s">
        <v>1476</v>
      </c>
      <c r="E2066" s="195" t="str">
        <f>CONCATENATE(Tabela132[[#This Row],[TRAMITE_SETOR]],"_Atualiz")</f>
        <v>SECGS  _Atualiz</v>
      </c>
      <c r="F2066" s="196" t="s">
        <v>1476</v>
      </c>
      <c r="H2066" s="3">
        <v>42822.711111111108</v>
      </c>
      <c r="I2066" s="3">
        <v>42825.748611111114</v>
      </c>
      <c r="J2066" s="45"/>
      <c r="K2066" s="19">
        <f t="shared" si="89"/>
        <v>3.0375000000058208</v>
      </c>
      <c r="L2066" s="38">
        <f t="shared" si="90"/>
        <v>3.0375000000058208</v>
      </c>
      <c r="M2066" s="184">
        <f>NETWORKDAYS.INTL(DATE(YEAR(H2066),MONTH(I2066),DAY(H2066)),DATE(YEAR(I2066),MONTH(I2066),DAY(I2066)),1,LISTAFERIADOS!$B$2:$B$194)</f>
        <v>4</v>
      </c>
      <c r="N2066" s="170" t="str">
        <f>CONCATENATE(HOUR(Tabela132[[#This Row],[DATA INICIO]]),":",MINUTE(Tabela132[[#This Row],[DATA INICIO]]))</f>
        <v>17:4</v>
      </c>
    </row>
    <row r="2067" spans="1:14" ht="25.5" customHeight="1" x14ac:dyDescent="0.25">
      <c r="A2067" s="48" t="s">
        <v>278</v>
      </c>
      <c r="B2067" s="45" t="s">
        <v>1512</v>
      </c>
      <c r="C2067" s="2" t="s">
        <v>270</v>
      </c>
      <c r="D2067" s="196" t="s">
        <v>1543</v>
      </c>
      <c r="E2067" s="195" t="str">
        <f>CONCATENATE(Tabela132[[#This Row],[TRAMITE_SETOR]],"_Atualiz")</f>
        <v>CIP _Atualiz</v>
      </c>
      <c r="F2067" s="196" t="s">
        <v>1543</v>
      </c>
      <c r="H2067" s="3">
        <v>42822.711111111108</v>
      </c>
      <c r="I2067" s="3">
        <v>42890.527777777781</v>
      </c>
      <c r="J2067" s="45"/>
      <c r="K2067" s="19">
        <f t="shared" si="89"/>
        <v>67.816666666672972</v>
      </c>
      <c r="L2067" s="38">
        <f t="shared" si="90"/>
        <v>67.816666666672972</v>
      </c>
      <c r="M2067" s="184">
        <f>NETWORKDAYS.INTL(DATE(YEAR(H2067),MONTH(I2067),DAY(H2067)),DATE(YEAR(I2067),MONTH(I2067),DAY(I2067)),1,LISTAFERIADOS!$B$2:$B$194)</f>
        <v>-17</v>
      </c>
      <c r="N2067" s="170" t="str">
        <f>CONCATENATE(HOUR(Tabela132[[#This Row],[DATA INICIO]]),":",MINUTE(Tabela132[[#This Row],[DATA INICIO]]))</f>
        <v>17:4</v>
      </c>
    </row>
    <row r="2068" spans="1:14" ht="25.5" customHeight="1" x14ac:dyDescent="0.25">
      <c r="A2068" s="48" t="s">
        <v>278</v>
      </c>
      <c r="B2068" s="45" t="s">
        <v>1512</v>
      </c>
      <c r="C2068" s="2" t="s">
        <v>270</v>
      </c>
      <c r="D2068" s="196" t="s">
        <v>1559</v>
      </c>
      <c r="E2068" s="195" t="str">
        <f>CONCATENATE(Tabela132[[#This Row],[TRAMITE_SETOR]],"_Atualiz")</f>
        <v>SAPRE _Atualiz</v>
      </c>
      <c r="F2068" s="196" t="s">
        <v>1559</v>
      </c>
      <c r="H2068" s="3">
        <v>42890.527777777781</v>
      </c>
      <c r="I2068" s="3">
        <v>42983.543749999997</v>
      </c>
      <c r="J2068" s="45"/>
      <c r="K2068" s="19">
        <f t="shared" si="89"/>
        <v>93.015972222216078</v>
      </c>
      <c r="L2068" s="38">
        <f t="shared" si="90"/>
        <v>93.015972222216078</v>
      </c>
      <c r="M2068" s="184">
        <f>NETWORKDAYS.INTL(DATE(YEAR(H2068),MONTH(I2068),DAY(H2068)),DATE(YEAR(I2068),MONTH(I2068),DAY(I2068)),1,LISTAFERIADOS!$B$2:$B$194)</f>
        <v>2</v>
      </c>
      <c r="N2068" s="170" t="str">
        <f>CONCATENATE(HOUR(Tabela132[[#This Row],[DATA INICIO]]),":",MINUTE(Tabela132[[#This Row],[DATA INICIO]]))</f>
        <v>12:40</v>
      </c>
    </row>
    <row r="2069" spans="1:14" ht="25.5" customHeight="1" x14ac:dyDescent="0.25">
      <c r="A2069" s="48" t="s">
        <v>278</v>
      </c>
      <c r="B2069" s="45" t="s">
        <v>1512</v>
      </c>
      <c r="C2069" s="2" t="s">
        <v>270</v>
      </c>
      <c r="D2069" s="196" t="s">
        <v>1476</v>
      </c>
      <c r="E2069" s="195" t="str">
        <f>CONCATENATE(Tabela132[[#This Row],[TRAMITE_SETOR]],"_Atualiz")</f>
        <v>SECGS  _Atualiz</v>
      </c>
      <c r="F2069" s="196" t="s">
        <v>1476</v>
      </c>
      <c r="H2069" s="3">
        <v>42983.543749999997</v>
      </c>
      <c r="I2069" s="3">
        <v>43074.515972222223</v>
      </c>
      <c r="J2069" s="45"/>
      <c r="K2069" s="19">
        <f t="shared" si="89"/>
        <v>90.972222222226264</v>
      </c>
      <c r="L2069" s="38">
        <f t="shared" si="90"/>
        <v>90.972222222226264</v>
      </c>
      <c r="M2069" s="184">
        <f>NETWORKDAYS.INTL(DATE(YEAR(H2069),MONTH(I2069),DAY(H2069)),DATE(YEAR(I2069),MONTH(I2069),DAY(I2069)),1,LISTAFERIADOS!$B$2:$B$194)</f>
        <v>1</v>
      </c>
      <c r="N2069" s="170" t="str">
        <f>CONCATENATE(HOUR(Tabela132[[#This Row],[DATA INICIO]]),":",MINUTE(Tabela132[[#This Row],[DATA INICIO]]))</f>
        <v>13:3</v>
      </c>
    </row>
    <row r="2070" spans="1:14" ht="25.5" customHeight="1" x14ac:dyDescent="0.25">
      <c r="A2070" s="48" t="s">
        <v>278</v>
      </c>
      <c r="B2070" s="45" t="s">
        <v>1512</v>
      </c>
      <c r="C2070" s="2" t="s">
        <v>270</v>
      </c>
      <c r="D2070" s="196" t="s">
        <v>1543</v>
      </c>
      <c r="E2070" s="195" t="str">
        <f>CONCATENATE(Tabela132[[#This Row],[TRAMITE_SETOR]],"_Atualiz")</f>
        <v>CIP _Atualiz</v>
      </c>
      <c r="F2070" s="196" t="s">
        <v>1543</v>
      </c>
      <c r="H2070" s="3">
        <v>42864.543749999997</v>
      </c>
      <c r="I2070" s="3">
        <v>42870.524305555555</v>
      </c>
      <c r="J2070" s="45"/>
      <c r="K2070" s="19">
        <f t="shared" si="89"/>
        <v>5.9805555555576575</v>
      </c>
      <c r="L2070" s="38">
        <f t="shared" si="90"/>
        <v>5.9805555555576575</v>
      </c>
      <c r="M2070" s="184">
        <f>NETWORKDAYS.INTL(DATE(YEAR(H2070),MONTH(I2070),DAY(H2070)),DATE(YEAR(I2070),MONTH(I2070),DAY(I2070)),1,LISTAFERIADOS!$B$2:$B$194)</f>
        <v>5</v>
      </c>
      <c r="N2070" s="170" t="str">
        <f>CONCATENATE(HOUR(Tabela132[[#This Row],[DATA INICIO]]),":",MINUTE(Tabela132[[#This Row],[DATA INICIO]]))</f>
        <v>13:3</v>
      </c>
    </row>
    <row r="2071" spans="1:14" ht="25.5" customHeight="1" x14ac:dyDescent="0.25">
      <c r="A2071" s="48" t="s">
        <v>278</v>
      </c>
      <c r="B2071" s="45" t="s">
        <v>1512</v>
      </c>
      <c r="C2071" s="2" t="s">
        <v>270</v>
      </c>
      <c r="D2071" s="196" t="s">
        <v>1559</v>
      </c>
      <c r="E2071" s="195" t="str">
        <f>CONCATENATE(Tabela132[[#This Row],[TRAMITE_SETOR]],"_Atualiz")</f>
        <v>SAPRE _Atualiz</v>
      </c>
      <c r="F2071" s="196" t="s">
        <v>1559</v>
      </c>
      <c r="H2071" s="3">
        <v>42870.524305555555</v>
      </c>
      <c r="I2071" s="3">
        <v>42870.738194444442</v>
      </c>
      <c r="J2071" s="45"/>
      <c r="K2071" s="19">
        <f t="shared" si="89"/>
        <v>0.21388888888759539</v>
      </c>
      <c r="L2071" s="38">
        <f t="shared" si="90"/>
        <v>0.21388888888759539</v>
      </c>
      <c r="M2071" s="184">
        <f>NETWORKDAYS.INTL(DATE(YEAR(H2071),MONTH(I2071),DAY(H2071)),DATE(YEAR(I2071),MONTH(I2071),DAY(I2071)),1,LISTAFERIADOS!$B$2:$B$194)</f>
        <v>1</v>
      </c>
      <c r="N2071" s="170" t="str">
        <f>CONCATENATE(HOUR(Tabela132[[#This Row],[DATA INICIO]]),":",MINUTE(Tabela132[[#This Row],[DATA INICIO]]))</f>
        <v>12:35</v>
      </c>
    </row>
    <row r="2072" spans="1:14" ht="25.5" customHeight="1" x14ac:dyDescent="0.25">
      <c r="A2072" s="48" t="s">
        <v>278</v>
      </c>
      <c r="B2072" s="45" t="s">
        <v>1512</v>
      </c>
      <c r="C2072" s="2" t="s">
        <v>270</v>
      </c>
      <c r="D2072" s="196" t="s">
        <v>1500</v>
      </c>
      <c r="E2072" s="195" t="str">
        <f>CONCATENATE(Tabela132[[#This Row],[TRAMITE_SETOR]],"_Atualiz")</f>
        <v>SECGA  _Atualiz</v>
      </c>
      <c r="F2072" s="196" t="s">
        <v>1500</v>
      </c>
      <c r="H2072" s="3">
        <v>42870.738194444442</v>
      </c>
      <c r="I2072" s="3">
        <v>42871.553472222222</v>
      </c>
      <c r="J2072" s="45"/>
      <c r="K2072" s="19">
        <f t="shared" si="89"/>
        <v>0.81527777777955635</v>
      </c>
      <c r="L2072" s="38">
        <f t="shared" si="90"/>
        <v>0.81527777777955635</v>
      </c>
      <c r="M2072" s="184">
        <f>NETWORKDAYS.INTL(DATE(YEAR(H2072),MONTH(I2072),DAY(H2072)),DATE(YEAR(I2072),MONTH(I2072),DAY(I2072)),1,LISTAFERIADOS!$B$2:$B$194)</f>
        <v>2</v>
      </c>
      <c r="N2072" s="170" t="str">
        <f>CONCATENATE(HOUR(Tabela132[[#This Row],[DATA INICIO]]),":",MINUTE(Tabela132[[#This Row],[DATA INICIO]]))</f>
        <v>17:43</v>
      </c>
    </row>
    <row r="2073" spans="1:14" ht="25.5" customHeight="1" x14ac:dyDescent="0.25">
      <c r="A2073" s="48" t="s">
        <v>278</v>
      </c>
      <c r="B2073" s="45" t="s">
        <v>1512</v>
      </c>
      <c r="C2073" s="2" t="s">
        <v>270</v>
      </c>
      <c r="D2073" s="196" t="s">
        <v>1501</v>
      </c>
      <c r="E2073" s="195" t="str">
        <f>CONCATENATE(Tabela132[[#This Row],[TRAMITE_SETOR]],"_Atualiz")</f>
        <v>CLC  _Atualiz</v>
      </c>
      <c r="F2073" s="196" t="s">
        <v>1501</v>
      </c>
      <c r="H2073" s="3">
        <v>42871.553472222222</v>
      </c>
      <c r="I2073" s="3">
        <v>42871.642361111109</v>
      </c>
      <c r="J2073" s="45"/>
      <c r="K2073" s="19">
        <f t="shared" si="89"/>
        <v>8.8888888887595385E-2</v>
      </c>
      <c r="L2073" s="38">
        <f t="shared" si="90"/>
        <v>8.8888888887595385E-2</v>
      </c>
      <c r="M2073" s="184">
        <f>NETWORKDAYS.INTL(DATE(YEAR(H2073),MONTH(I2073),DAY(H2073)),DATE(YEAR(I2073),MONTH(I2073),DAY(I2073)),1,LISTAFERIADOS!$B$2:$B$194)</f>
        <v>1</v>
      </c>
      <c r="N2073" s="170" t="str">
        <f>CONCATENATE(HOUR(Tabela132[[#This Row],[DATA INICIO]]),":",MINUTE(Tabela132[[#This Row],[DATA INICIO]]))</f>
        <v>13:17</v>
      </c>
    </row>
    <row r="2074" spans="1:14" ht="25.5" customHeight="1" x14ac:dyDescent="0.25">
      <c r="A2074" s="48" t="s">
        <v>278</v>
      </c>
      <c r="B2074" s="45" t="s">
        <v>1512</v>
      </c>
      <c r="C2074" s="2" t="s">
        <v>270</v>
      </c>
      <c r="D2074" s="196" t="s">
        <v>1503</v>
      </c>
      <c r="E2074" s="195" t="str">
        <f>CONCATENATE(Tabela132[[#This Row],[TRAMITE_SETOR]],"_Atualiz")</f>
        <v xml:space="preserve"> SGEC  _Atualiz</v>
      </c>
      <c r="F2074" s="196" t="s">
        <v>1503</v>
      </c>
      <c r="H2074" s="3">
        <v>42871.642361111109</v>
      </c>
      <c r="I2074" s="3">
        <v>42880.631249999999</v>
      </c>
      <c r="J2074" s="45"/>
      <c r="K2074" s="19">
        <f t="shared" si="89"/>
        <v>8.9888888888890506</v>
      </c>
      <c r="L2074" s="38">
        <f t="shared" si="90"/>
        <v>8.9888888888890506</v>
      </c>
      <c r="M2074" s="184">
        <f>NETWORKDAYS.INTL(DATE(YEAR(H2074),MONTH(I2074),DAY(H2074)),DATE(YEAR(I2074),MONTH(I2074),DAY(I2074)),1,LISTAFERIADOS!$B$2:$B$194)</f>
        <v>8</v>
      </c>
      <c r="N2074" s="170" t="str">
        <f>CONCATENATE(HOUR(Tabela132[[#This Row],[DATA INICIO]]),":",MINUTE(Tabela132[[#This Row],[DATA INICIO]]))</f>
        <v>15:25</v>
      </c>
    </row>
    <row r="2075" spans="1:14" ht="25.5" customHeight="1" x14ac:dyDescent="0.25">
      <c r="A2075" s="48" t="s">
        <v>278</v>
      </c>
      <c r="B2075" s="45" t="s">
        <v>1512</v>
      </c>
      <c r="C2075" s="2" t="s">
        <v>270</v>
      </c>
      <c r="D2075" s="196" t="s">
        <v>1484</v>
      </c>
      <c r="E2075" s="195" t="str">
        <f>CONCATENATE(Tabela132[[#This Row],[TRAMITE_SETOR]],"_Atualiz")</f>
        <v xml:space="preserve"> CO  _Atualiz</v>
      </c>
      <c r="F2075" s="196" t="s">
        <v>1484</v>
      </c>
      <c r="H2075" s="3">
        <v>42880.631249999999</v>
      </c>
      <c r="I2075" s="3">
        <v>42880.708333333336</v>
      </c>
      <c r="J2075" s="45"/>
      <c r="K2075" s="19">
        <f t="shared" si="89"/>
        <v>7.7083333337213844E-2</v>
      </c>
      <c r="L2075" s="38">
        <f t="shared" si="90"/>
        <v>7.7083333337213844E-2</v>
      </c>
      <c r="M2075" s="184">
        <f>NETWORKDAYS.INTL(DATE(YEAR(H2075),MONTH(I2075),DAY(H2075)),DATE(YEAR(I2075),MONTH(I2075),DAY(I2075)),1,LISTAFERIADOS!$B$2:$B$194)</f>
        <v>1</v>
      </c>
      <c r="N2075" s="170" t="str">
        <f>CONCATENATE(HOUR(Tabela132[[#This Row],[DATA INICIO]]),":",MINUTE(Tabela132[[#This Row],[DATA INICIO]]))</f>
        <v>15:9</v>
      </c>
    </row>
    <row r="2076" spans="1:14" ht="25.5" customHeight="1" x14ac:dyDescent="0.25">
      <c r="A2076" s="48" t="s">
        <v>278</v>
      </c>
      <c r="B2076" s="45" t="s">
        <v>1512</v>
      </c>
      <c r="C2076" s="2" t="s">
        <v>270</v>
      </c>
      <c r="D2076" s="196" t="s">
        <v>1485</v>
      </c>
      <c r="E2076" s="195" t="str">
        <f>CONCATENATE(Tabela132[[#This Row],[TRAMITE_SETOR]],"_Atualiz")</f>
        <v xml:space="preserve"> SECOFC  _Atualiz</v>
      </c>
      <c r="F2076" s="196" t="s">
        <v>1485</v>
      </c>
      <c r="H2076" s="3">
        <v>42880.708333333336</v>
      </c>
      <c r="I2076" s="3">
        <v>42880.777083333334</v>
      </c>
      <c r="J2076" s="45"/>
      <c r="K2076" s="19">
        <f t="shared" si="89"/>
        <v>6.8749999998544808E-2</v>
      </c>
      <c r="L2076" s="38">
        <f t="shared" si="90"/>
        <v>6.8749999998544808E-2</v>
      </c>
      <c r="M2076" s="184">
        <f>NETWORKDAYS.INTL(DATE(YEAR(H2076),MONTH(I2076),DAY(H2076)),DATE(YEAR(I2076),MONTH(I2076),DAY(I2076)),1,LISTAFERIADOS!$B$2:$B$194)</f>
        <v>1</v>
      </c>
      <c r="N2076" s="170" t="str">
        <f>CONCATENATE(HOUR(Tabela132[[#This Row],[DATA INICIO]]),":",MINUTE(Tabela132[[#This Row],[DATA INICIO]]))</f>
        <v>17:0</v>
      </c>
    </row>
    <row r="2077" spans="1:14" ht="25.5" customHeight="1" x14ac:dyDescent="0.25">
      <c r="A2077" s="48" t="s">
        <v>278</v>
      </c>
      <c r="B2077" s="45" t="s">
        <v>1512</v>
      </c>
      <c r="C2077" s="2" t="s">
        <v>270</v>
      </c>
      <c r="D2077" s="196" t="s">
        <v>1487</v>
      </c>
      <c r="E2077" s="195" t="str">
        <f>CONCATENATE(Tabela132[[#This Row],[TRAMITE_SETOR]],"_Atualiz")</f>
        <v xml:space="preserve"> CLC  _Atualiz</v>
      </c>
      <c r="F2077" s="196" t="s">
        <v>1487</v>
      </c>
      <c r="H2077" s="3">
        <v>42880.777083333334</v>
      </c>
      <c r="I2077" s="3">
        <v>42881.761111111111</v>
      </c>
      <c r="J2077" s="45"/>
      <c r="K2077" s="19">
        <f t="shared" si="89"/>
        <v>0.98402777777664596</v>
      </c>
      <c r="L2077" s="38">
        <f t="shared" si="90"/>
        <v>0.98402777777664596</v>
      </c>
      <c r="M2077" s="184">
        <f>NETWORKDAYS.INTL(DATE(YEAR(H2077),MONTH(I2077),DAY(H2077)),DATE(YEAR(I2077),MONTH(I2077),DAY(I2077)),1,LISTAFERIADOS!$B$2:$B$194)</f>
        <v>2</v>
      </c>
      <c r="N2077" s="170" t="str">
        <f>CONCATENATE(HOUR(Tabela132[[#This Row],[DATA INICIO]]),":",MINUTE(Tabela132[[#This Row],[DATA INICIO]]))</f>
        <v>18:39</v>
      </c>
    </row>
    <row r="2078" spans="1:14" ht="25.5" customHeight="1" x14ac:dyDescent="0.25">
      <c r="A2078" s="48" t="s">
        <v>278</v>
      </c>
      <c r="B2078" s="45" t="s">
        <v>1512</v>
      </c>
      <c r="C2078" s="2" t="s">
        <v>270</v>
      </c>
      <c r="D2078" s="196" t="s">
        <v>1488</v>
      </c>
      <c r="E2078" s="195" t="str">
        <f>CONCATENATE(Tabela132[[#This Row],[TRAMITE_SETOR]],"_Atualiz")</f>
        <v xml:space="preserve"> SC  _Atualiz</v>
      </c>
      <c r="F2078" s="196" t="s">
        <v>1488</v>
      </c>
      <c r="H2078" s="3">
        <v>42881.761111111111</v>
      </c>
      <c r="I2078" s="3">
        <v>42922.768055555556</v>
      </c>
      <c r="J2078" s="45"/>
      <c r="K2078" s="19">
        <f t="shared" si="89"/>
        <v>41.006944444445253</v>
      </c>
      <c r="L2078" s="38">
        <f t="shared" si="90"/>
        <v>41.006944444445253</v>
      </c>
      <c r="M2078" s="184">
        <f>NETWORKDAYS.INTL(DATE(YEAR(H2078),MONTH(I2078),DAY(H2078)),DATE(YEAR(I2078),MONTH(I2078),DAY(I2078)),1,LISTAFERIADOS!$B$2:$B$194)</f>
        <v>-15</v>
      </c>
      <c r="N2078" s="170" t="str">
        <f>CONCATENATE(HOUR(Tabela132[[#This Row],[DATA INICIO]]),":",MINUTE(Tabela132[[#This Row],[DATA INICIO]]))</f>
        <v>18:16</v>
      </c>
    </row>
    <row r="2079" spans="1:14" ht="25.5" customHeight="1" x14ac:dyDescent="0.25">
      <c r="A2079" s="48" t="s">
        <v>278</v>
      </c>
      <c r="B2079" s="45" t="s">
        <v>1512</v>
      </c>
      <c r="C2079" s="2" t="s">
        <v>270</v>
      </c>
      <c r="D2079" s="196" t="s">
        <v>1560</v>
      </c>
      <c r="E2079" s="195" t="str">
        <f>CONCATENATE(Tabela132[[#This Row],[TRAMITE_SETOR]],"_Atualiz")</f>
        <v xml:space="preserve"> SAPRE _Atualiz</v>
      </c>
      <c r="F2079" s="196" t="s">
        <v>1560</v>
      </c>
      <c r="H2079" s="3">
        <v>42893.768055555556</v>
      </c>
      <c r="I2079" s="3">
        <v>42914.518750000003</v>
      </c>
      <c r="J2079" s="45"/>
      <c r="K2079" s="19">
        <f t="shared" si="89"/>
        <v>20.750694444446708</v>
      </c>
      <c r="L2079" s="38">
        <f t="shared" si="90"/>
        <v>20.750694444446708</v>
      </c>
      <c r="M2079" s="184">
        <f>NETWORKDAYS.INTL(DATE(YEAR(H2079),MONTH(I2079),DAY(H2079)),DATE(YEAR(I2079),MONTH(I2079),DAY(I2079)),1,LISTAFERIADOS!$B$2:$B$194)</f>
        <v>15</v>
      </c>
      <c r="N2079" s="170" t="str">
        <f>CONCATENATE(HOUR(Tabela132[[#This Row],[DATA INICIO]]),":",MINUTE(Tabela132[[#This Row],[DATA INICIO]]))</f>
        <v>18:26</v>
      </c>
    </row>
    <row r="2080" spans="1:14" ht="25.5" customHeight="1" x14ac:dyDescent="0.25">
      <c r="A2080" s="48" t="s">
        <v>278</v>
      </c>
      <c r="B2080" s="45" t="s">
        <v>1512</v>
      </c>
      <c r="C2080" s="2" t="s">
        <v>270</v>
      </c>
      <c r="D2080" s="196" t="s">
        <v>1503</v>
      </c>
      <c r="E2080" s="195" t="str">
        <f>CONCATENATE(Tabela132[[#This Row],[TRAMITE_SETOR]],"_Atualiz")</f>
        <v xml:space="preserve"> SGEC  _Atualiz</v>
      </c>
      <c r="F2080" s="196" t="s">
        <v>1503</v>
      </c>
      <c r="H2080" s="3">
        <v>42914.518750000003</v>
      </c>
      <c r="I2080" s="3">
        <v>42921.603472222225</v>
      </c>
      <c r="J2080" s="45"/>
      <c r="K2080" s="19">
        <f t="shared" si="89"/>
        <v>7.0847222222218988</v>
      </c>
      <c r="L2080" s="38">
        <f t="shared" si="90"/>
        <v>7.0847222222218988</v>
      </c>
      <c r="M2080" s="184">
        <f>NETWORKDAYS.INTL(DATE(YEAR(H2080),MONTH(I2080),DAY(H2080)),DATE(YEAR(I2080),MONTH(I2080),DAY(I2080)),1,LISTAFERIADOS!$B$2:$B$194)</f>
        <v>-18</v>
      </c>
      <c r="N2080" s="170" t="str">
        <f>CONCATENATE(HOUR(Tabela132[[#This Row],[DATA INICIO]]),":",MINUTE(Tabela132[[#This Row],[DATA INICIO]]))</f>
        <v>12:27</v>
      </c>
    </row>
    <row r="2081" spans="1:14" ht="25.5" customHeight="1" x14ac:dyDescent="0.25">
      <c r="A2081" s="48" t="s">
        <v>278</v>
      </c>
      <c r="B2081" s="45" t="s">
        <v>1512</v>
      </c>
      <c r="C2081" s="2" t="s">
        <v>270</v>
      </c>
      <c r="D2081" s="196" t="s">
        <v>1493</v>
      </c>
      <c r="E2081" s="195" t="str">
        <f>CONCATENATE(Tabela132[[#This Row],[TRAMITE_SETOR]],"_Atualiz")</f>
        <v xml:space="preserve"> COC  _Atualiz</v>
      </c>
      <c r="F2081" s="196" t="s">
        <v>1493</v>
      </c>
      <c r="H2081" s="3">
        <v>42862.603472222225</v>
      </c>
      <c r="I2081" s="3">
        <v>42862.645833333336</v>
      </c>
      <c r="J2081" s="45"/>
      <c r="K2081" s="19">
        <f t="shared" si="89"/>
        <v>4.2361111110949423E-2</v>
      </c>
      <c r="L2081" s="38">
        <f t="shared" si="90"/>
        <v>4.2361111110949423E-2</v>
      </c>
      <c r="M2081" s="184">
        <f>NETWORKDAYS.INTL(DATE(YEAR(H2081),MONTH(I2081),DAY(H2081)),DATE(YEAR(I2081),MONTH(I2081),DAY(I2081)),1,LISTAFERIADOS!$B$2:$B$194)</f>
        <v>0</v>
      </c>
      <c r="N2081" s="170" t="str">
        <f>CONCATENATE(HOUR(Tabela132[[#This Row],[DATA INICIO]]),":",MINUTE(Tabela132[[#This Row],[DATA INICIO]]))</f>
        <v>14:29</v>
      </c>
    </row>
    <row r="2082" spans="1:14" ht="25.5" customHeight="1" x14ac:dyDescent="0.25">
      <c r="A2082" s="48" t="s">
        <v>278</v>
      </c>
      <c r="B2082" s="45" t="s">
        <v>1512</v>
      </c>
      <c r="C2082" s="2" t="s">
        <v>270</v>
      </c>
      <c r="D2082" s="196" t="s">
        <v>1485</v>
      </c>
      <c r="E2082" s="195" t="str">
        <f>CONCATENATE(Tabela132[[#This Row],[TRAMITE_SETOR]],"_Atualiz")</f>
        <v xml:space="preserve"> SECOFC  _Atualiz</v>
      </c>
      <c r="F2082" s="196" t="s">
        <v>1485</v>
      </c>
      <c r="H2082" s="3">
        <v>42862.645833333336</v>
      </c>
      <c r="I2082" s="3">
        <v>42862.658333333333</v>
      </c>
      <c r="J2082" s="45"/>
      <c r="K2082" s="19">
        <f t="shared" si="89"/>
        <v>1.2499999997089617E-2</v>
      </c>
      <c r="L2082" s="38">
        <f t="shared" si="90"/>
        <v>1.2499999997089617E-2</v>
      </c>
      <c r="M2082" s="184">
        <f>NETWORKDAYS.INTL(DATE(YEAR(H2082),MONTH(I2082),DAY(H2082)),DATE(YEAR(I2082),MONTH(I2082),DAY(I2082)),1,LISTAFERIADOS!$B$2:$B$194)</f>
        <v>0</v>
      </c>
      <c r="N2082" s="170" t="str">
        <f>CONCATENATE(HOUR(Tabela132[[#This Row],[DATA INICIO]]),":",MINUTE(Tabela132[[#This Row],[DATA INICIO]]))</f>
        <v>15:30</v>
      </c>
    </row>
    <row r="2083" spans="1:14" ht="25.5" customHeight="1" x14ac:dyDescent="0.25">
      <c r="A2083" s="48" t="s">
        <v>278</v>
      </c>
      <c r="B2083" s="45" t="s">
        <v>1512</v>
      </c>
      <c r="C2083" s="2" t="s">
        <v>270</v>
      </c>
      <c r="D2083" s="196" t="s">
        <v>1487</v>
      </c>
      <c r="E2083" s="195" t="str">
        <f>CONCATENATE(Tabela132[[#This Row],[TRAMITE_SETOR]],"_Atualiz")</f>
        <v xml:space="preserve"> CLC  _Atualiz</v>
      </c>
      <c r="F2083" s="196" t="s">
        <v>1487</v>
      </c>
      <c r="H2083" s="3">
        <v>42862.658333333333</v>
      </c>
      <c r="I2083" s="3">
        <v>42862.828472222223</v>
      </c>
      <c r="J2083" s="45"/>
      <c r="K2083" s="19">
        <f t="shared" si="89"/>
        <v>0.17013888889050577</v>
      </c>
      <c r="L2083" s="38">
        <f t="shared" si="90"/>
        <v>0.17013888889050577</v>
      </c>
      <c r="M2083" s="184">
        <f>NETWORKDAYS.INTL(DATE(YEAR(H2083),MONTH(I2083),DAY(H2083)),DATE(YEAR(I2083),MONTH(I2083),DAY(I2083)),1,LISTAFERIADOS!$B$2:$B$194)</f>
        <v>0</v>
      </c>
      <c r="N2083" s="170" t="str">
        <f>CONCATENATE(HOUR(Tabela132[[#This Row],[DATA INICIO]]),":",MINUTE(Tabela132[[#This Row],[DATA INICIO]]))</f>
        <v>15:48</v>
      </c>
    </row>
    <row r="2084" spans="1:14" ht="25.5" customHeight="1" x14ac:dyDescent="0.25">
      <c r="A2084" s="48" t="s">
        <v>278</v>
      </c>
      <c r="B2084" s="45" t="s">
        <v>1512</v>
      </c>
      <c r="C2084" s="2" t="s">
        <v>270</v>
      </c>
      <c r="D2084" s="196" t="s">
        <v>1488</v>
      </c>
      <c r="E2084" s="195" t="str">
        <f>CONCATENATE(Tabela132[[#This Row],[TRAMITE_SETOR]],"_Atualiz")</f>
        <v xml:space="preserve"> SC  _Atualiz</v>
      </c>
      <c r="F2084" s="196" t="s">
        <v>1488</v>
      </c>
      <c r="H2084" s="3">
        <v>42862.828472222223</v>
      </c>
      <c r="I2084" s="3">
        <v>42929.798611111109</v>
      </c>
      <c r="J2084" s="45"/>
      <c r="K2084" s="19">
        <f t="shared" si="89"/>
        <v>66.97013888888614</v>
      </c>
      <c r="L2084" s="38">
        <f t="shared" si="90"/>
        <v>66.97013888888614</v>
      </c>
      <c r="M2084" s="184">
        <f>NETWORKDAYS.INTL(DATE(YEAR(H2084),MONTH(I2084),DAY(H2084)),DATE(YEAR(I2084),MONTH(I2084),DAY(I2084)),1,LISTAFERIADOS!$B$2:$B$194)</f>
        <v>5</v>
      </c>
      <c r="N2084" s="170" t="str">
        <f>CONCATENATE(HOUR(Tabela132[[#This Row],[DATA INICIO]]),":",MINUTE(Tabela132[[#This Row],[DATA INICIO]]))</f>
        <v>19:53</v>
      </c>
    </row>
    <row r="2085" spans="1:14" ht="25.5" customHeight="1" x14ac:dyDescent="0.25">
      <c r="A2085" s="48" t="s">
        <v>278</v>
      </c>
      <c r="B2085" s="45" t="s">
        <v>1512</v>
      </c>
      <c r="C2085" s="2" t="s">
        <v>270</v>
      </c>
      <c r="D2085" s="196" t="s">
        <v>1487</v>
      </c>
      <c r="E2085" s="195" t="str">
        <f>CONCATENATE(Tabela132[[#This Row],[TRAMITE_SETOR]],"_Atualiz")</f>
        <v xml:space="preserve"> CLC  _Atualiz</v>
      </c>
      <c r="F2085" s="196" t="s">
        <v>1487</v>
      </c>
      <c r="H2085" s="3">
        <v>42929.798611111109</v>
      </c>
      <c r="I2085" s="3">
        <v>42930.793749999997</v>
      </c>
      <c r="J2085" s="45"/>
      <c r="K2085" s="19">
        <f t="shared" si="89"/>
        <v>0.99513888888759539</v>
      </c>
      <c r="L2085" s="38">
        <f t="shared" si="90"/>
        <v>0.99513888888759539</v>
      </c>
      <c r="M2085" s="184">
        <f>NETWORKDAYS.INTL(DATE(YEAR(H2085),MONTH(I2085),DAY(H2085)),DATE(YEAR(I2085),MONTH(I2085),DAY(I2085)),1,LISTAFERIADOS!$B$2:$B$194)</f>
        <v>2</v>
      </c>
      <c r="N2085" s="170" t="str">
        <f>CONCATENATE(HOUR(Tabela132[[#This Row],[DATA INICIO]]),":",MINUTE(Tabela132[[#This Row],[DATA INICIO]]))</f>
        <v>19:10</v>
      </c>
    </row>
    <row r="2086" spans="1:14" ht="25.5" customHeight="1" x14ac:dyDescent="0.25">
      <c r="A2086" s="48" t="s">
        <v>278</v>
      </c>
      <c r="B2086" s="45" t="s">
        <v>1512</v>
      </c>
      <c r="C2086" s="2" t="s">
        <v>270</v>
      </c>
      <c r="D2086" s="196" t="s">
        <v>1483</v>
      </c>
      <c r="E2086" s="195" t="str">
        <f>CONCATENATE(Tabela132[[#This Row],[TRAMITE_SETOR]],"_Atualiz")</f>
        <v xml:space="preserve"> SPO  _Atualiz</v>
      </c>
      <c r="F2086" s="196" t="s">
        <v>1483</v>
      </c>
      <c r="H2086" s="3">
        <v>42930.793749999997</v>
      </c>
      <c r="I2086" s="3">
        <v>42930.807638888888</v>
      </c>
      <c r="J2086" s="45"/>
      <c r="K2086" s="19">
        <f t="shared" si="89"/>
        <v>1.3888888890505768E-2</v>
      </c>
      <c r="L2086" s="38">
        <f t="shared" si="90"/>
        <v>1.3888888890505768E-2</v>
      </c>
      <c r="M2086" s="184">
        <f>NETWORKDAYS.INTL(DATE(YEAR(H2086),MONTH(I2086),DAY(H2086)),DATE(YEAR(I2086),MONTH(I2086),DAY(I2086)),1,LISTAFERIADOS!$B$2:$B$194)</f>
        <v>1</v>
      </c>
      <c r="N2086" s="170" t="str">
        <f>CONCATENATE(HOUR(Tabela132[[#This Row],[DATA INICIO]]),":",MINUTE(Tabela132[[#This Row],[DATA INICIO]]))</f>
        <v>19:3</v>
      </c>
    </row>
    <row r="2087" spans="1:14" ht="25.5" customHeight="1" x14ac:dyDescent="0.25">
      <c r="A2087" s="48" t="s">
        <v>278</v>
      </c>
      <c r="B2087" s="45" t="s">
        <v>1512</v>
      </c>
      <c r="C2087" s="2" t="s">
        <v>270</v>
      </c>
      <c r="D2087" s="196" t="s">
        <v>1560</v>
      </c>
      <c r="E2087" s="195" t="str">
        <f>CONCATENATE(Tabela132[[#This Row],[TRAMITE_SETOR]],"_Atualiz")</f>
        <v xml:space="preserve"> SAPRE _Atualiz</v>
      </c>
      <c r="F2087" s="196" t="s">
        <v>1560</v>
      </c>
      <c r="H2087" s="3">
        <v>42930.807638888888</v>
      </c>
      <c r="I2087" s="3">
        <v>42933.540972222225</v>
      </c>
      <c r="J2087" s="45"/>
      <c r="K2087" s="19">
        <f t="shared" si="89"/>
        <v>2.7333333333372138</v>
      </c>
      <c r="L2087" s="38">
        <f t="shared" si="90"/>
        <v>2.7333333333372138</v>
      </c>
      <c r="M2087" s="184">
        <f>NETWORKDAYS.INTL(DATE(YEAR(H2087),MONTH(I2087),DAY(H2087)),DATE(YEAR(I2087),MONTH(I2087),DAY(I2087)),1,LISTAFERIADOS!$B$2:$B$194)</f>
        <v>2</v>
      </c>
      <c r="N2087" s="170" t="str">
        <f>CONCATENATE(HOUR(Tabela132[[#This Row],[DATA INICIO]]),":",MINUTE(Tabela132[[#This Row],[DATA INICIO]]))</f>
        <v>19:23</v>
      </c>
    </row>
    <row r="2088" spans="1:14" ht="25.5" customHeight="1" x14ac:dyDescent="0.25">
      <c r="A2088" s="48" t="s">
        <v>278</v>
      </c>
      <c r="B2088" s="45" t="s">
        <v>1512</v>
      </c>
      <c r="C2088" s="2" t="s">
        <v>270</v>
      </c>
      <c r="D2088" s="196" t="s">
        <v>1483</v>
      </c>
      <c r="E2088" s="195" t="str">
        <f>CONCATENATE(Tabela132[[#This Row],[TRAMITE_SETOR]],"_Atualiz")</f>
        <v xml:space="preserve"> SPO  _Atualiz</v>
      </c>
      <c r="F2088" s="196" t="s">
        <v>1483</v>
      </c>
      <c r="H2088" s="3">
        <v>42933.540972222225</v>
      </c>
      <c r="I2088" s="3">
        <v>42933.635416666664</v>
      </c>
      <c r="J2088" s="45"/>
      <c r="K2088" s="19">
        <f t="shared" si="89"/>
        <v>9.4444444439432118E-2</v>
      </c>
      <c r="L2088" s="38">
        <f t="shared" si="90"/>
        <v>9.4444444439432118E-2</v>
      </c>
      <c r="M2088" s="184">
        <f>NETWORKDAYS.INTL(DATE(YEAR(H2088),MONTH(I2088),DAY(H2088)),DATE(YEAR(I2088),MONTH(I2088),DAY(I2088)),1,LISTAFERIADOS!$B$2:$B$194)</f>
        <v>1</v>
      </c>
      <c r="N2088" s="170" t="str">
        <f>CONCATENATE(HOUR(Tabela132[[#This Row],[DATA INICIO]]),":",MINUTE(Tabela132[[#This Row],[DATA INICIO]]))</f>
        <v>12:59</v>
      </c>
    </row>
    <row r="2089" spans="1:14" ht="25.5" customHeight="1" x14ac:dyDescent="0.25">
      <c r="A2089" s="48" t="s">
        <v>278</v>
      </c>
      <c r="B2089" s="45" t="s">
        <v>1512</v>
      </c>
      <c r="C2089" s="2" t="s">
        <v>270</v>
      </c>
      <c r="D2089" s="196" t="s">
        <v>1493</v>
      </c>
      <c r="E2089" s="195" t="str">
        <f>CONCATENATE(Tabela132[[#This Row],[TRAMITE_SETOR]],"_Atualiz")</f>
        <v xml:space="preserve"> COC  _Atualiz</v>
      </c>
      <c r="F2089" s="196" t="s">
        <v>1493</v>
      </c>
      <c r="H2089" s="3">
        <v>42933.635416666664</v>
      </c>
      <c r="I2089" s="3">
        <v>42933.70208333333</v>
      </c>
      <c r="J2089" s="45"/>
      <c r="K2089" s="19">
        <f t="shared" si="89"/>
        <v>6.6666666665696539E-2</v>
      </c>
      <c r="L2089" s="38">
        <f t="shared" si="90"/>
        <v>6.6666666665696539E-2</v>
      </c>
      <c r="M2089" s="184">
        <f>NETWORKDAYS.INTL(DATE(YEAR(H2089),MONTH(I2089),DAY(H2089)),DATE(YEAR(I2089),MONTH(I2089),DAY(I2089)),1,LISTAFERIADOS!$B$2:$B$194)</f>
        <v>1</v>
      </c>
      <c r="N2089" s="170" t="str">
        <f>CONCATENATE(HOUR(Tabela132[[#This Row],[DATA INICIO]]),":",MINUTE(Tabela132[[#This Row],[DATA INICIO]]))</f>
        <v>15:15</v>
      </c>
    </row>
    <row r="2090" spans="1:14" ht="25.5" customHeight="1" x14ac:dyDescent="0.25">
      <c r="A2090" s="48" t="s">
        <v>278</v>
      </c>
      <c r="B2090" s="45" t="s">
        <v>1512</v>
      </c>
      <c r="C2090" s="2" t="s">
        <v>270</v>
      </c>
      <c r="D2090" s="196" t="s">
        <v>1485</v>
      </c>
      <c r="E2090" s="195" t="str">
        <f>CONCATENATE(Tabela132[[#This Row],[TRAMITE_SETOR]],"_Atualiz")</f>
        <v xml:space="preserve"> SECOFC  _Atualiz</v>
      </c>
      <c r="F2090" s="196" t="s">
        <v>1485</v>
      </c>
      <c r="H2090" s="3">
        <v>42933.70208333333</v>
      </c>
      <c r="I2090" s="3">
        <v>42933.752083333333</v>
      </c>
      <c r="J2090" s="45"/>
      <c r="K2090" s="19">
        <f t="shared" si="89"/>
        <v>5.0000000002910383E-2</v>
      </c>
      <c r="L2090" s="38">
        <f t="shared" si="90"/>
        <v>5.0000000002910383E-2</v>
      </c>
      <c r="M2090" s="184">
        <f>NETWORKDAYS.INTL(DATE(YEAR(H2090),MONTH(I2090),DAY(H2090)),DATE(YEAR(I2090),MONTH(I2090),DAY(I2090)),1,LISTAFERIADOS!$B$2:$B$194)</f>
        <v>1</v>
      </c>
      <c r="N2090" s="170" t="str">
        <f>CONCATENATE(HOUR(Tabela132[[#This Row],[DATA INICIO]]),":",MINUTE(Tabela132[[#This Row],[DATA INICIO]]))</f>
        <v>16:51</v>
      </c>
    </row>
    <row r="2091" spans="1:14" ht="25.5" customHeight="1" x14ac:dyDescent="0.25">
      <c r="A2091" s="48" t="s">
        <v>278</v>
      </c>
      <c r="B2091" s="45" t="s">
        <v>1512</v>
      </c>
      <c r="C2091" s="2" t="s">
        <v>270</v>
      </c>
      <c r="D2091" s="196" t="s">
        <v>1487</v>
      </c>
      <c r="E2091" s="195" t="str">
        <f>CONCATENATE(Tabela132[[#This Row],[TRAMITE_SETOR]],"_Atualiz")</f>
        <v xml:space="preserve"> CLC  _Atualiz</v>
      </c>
      <c r="F2091" s="196" t="s">
        <v>1487</v>
      </c>
      <c r="H2091" s="3">
        <v>42933.752083333333</v>
      </c>
      <c r="I2091" s="3">
        <v>42934.65625</v>
      </c>
      <c r="J2091" s="45"/>
      <c r="K2091" s="19">
        <f t="shared" si="89"/>
        <v>0.90416666666715173</v>
      </c>
      <c r="L2091" s="38">
        <f t="shared" si="90"/>
        <v>0.90416666666715173</v>
      </c>
      <c r="M2091" s="184">
        <f>NETWORKDAYS.INTL(DATE(YEAR(H2091),MONTH(I2091),DAY(H2091)),DATE(YEAR(I2091),MONTH(I2091),DAY(I2091)),1,LISTAFERIADOS!$B$2:$B$194)</f>
        <v>2</v>
      </c>
      <c r="N2091" s="170" t="str">
        <f>CONCATENATE(HOUR(Tabela132[[#This Row],[DATA INICIO]]),":",MINUTE(Tabela132[[#This Row],[DATA INICIO]]))</f>
        <v>18:3</v>
      </c>
    </row>
    <row r="2092" spans="1:14" ht="25.5" customHeight="1" x14ac:dyDescent="0.25">
      <c r="A2092" s="48" t="s">
        <v>278</v>
      </c>
      <c r="B2092" s="45" t="s">
        <v>1512</v>
      </c>
      <c r="C2092" s="2" t="s">
        <v>270</v>
      </c>
      <c r="D2092" s="196" t="s">
        <v>1488</v>
      </c>
      <c r="E2092" s="195" t="str">
        <f>CONCATENATE(Tabela132[[#This Row],[TRAMITE_SETOR]],"_Atualiz")</f>
        <v xml:space="preserve"> SC  _Atualiz</v>
      </c>
      <c r="F2092" s="196" t="s">
        <v>1488</v>
      </c>
      <c r="H2092" s="3">
        <v>42934.65625</v>
      </c>
      <c r="I2092" s="3">
        <v>42940.790972222225</v>
      </c>
      <c r="J2092" s="45"/>
      <c r="K2092" s="19">
        <f t="shared" si="89"/>
        <v>6.1347222222248092</v>
      </c>
      <c r="L2092" s="38">
        <f t="shared" si="90"/>
        <v>6.1347222222248092</v>
      </c>
      <c r="M2092" s="184">
        <f>NETWORKDAYS.INTL(DATE(YEAR(H2092),MONTH(I2092),DAY(H2092)),DATE(YEAR(I2092),MONTH(I2092),DAY(I2092)),1,LISTAFERIADOS!$B$2:$B$194)</f>
        <v>5</v>
      </c>
      <c r="N2092" s="170" t="str">
        <f>CONCATENATE(HOUR(Tabela132[[#This Row],[DATA INICIO]]),":",MINUTE(Tabela132[[#This Row],[DATA INICIO]]))</f>
        <v>15:45</v>
      </c>
    </row>
    <row r="2093" spans="1:14" ht="25.5" customHeight="1" x14ac:dyDescent="0.25">
      <c r="A2093" s="48" t="s">
        <v>278</v>
      </c>
      <c r="B2093" s="45" t="s">
        <v>1512</v>
      </c>
      <c r="C2093" s="2" t="s">
        <v>270</v>
      </c>
      <c r="D2093" s="196" t="s">
        <v>1487</v>
      </c>
      <c r="E2093" s="195" t="str">
        <f>CONCATENATE(Tabela132[[#This Row],[TRAMITE_SETOR]],"_Atualiz")</f>
        <v xml:space="preserve"> CLC  _Atualiz</v>
      </c>
      <c r="F2093" s="196" t="s">
        <v>1487</v>
      </c>
      <c r="H2093" s="3">
        <v>42940.790972222225</v>
      </c>
      <c r="I2093" s="3">
        <v>42941.754861111112</v>
      </c>
      <c r="J2093" s="45"/>
      <c r="K2093" s="19">
        <f t="shared" si="89"/>
        <v>0.96388888888759539</v>
      </c>
      <c r="L2093" s="38">
        <f t="shared" si="90"/>
        <v>0.96388888888759539</v>
      </c>
      <c r="M2093" s="184">
        <f>NETWORKDAYS.INTL(DATE(YEAR(H2093),MONTH(I2093),DAY(H2093)),DATE(YEAR(I2093),MONTH(I2093),DAY(I2093)),1,LISTAFERIADOS!$B$2:$B$194)</f>
        <v>2</v>
      </c>
      <c r="N2093" s="170" t="str">
        <f>CONCATENATE(HOUR(Tabela132[[#This Row],[DATA INICIO]]),":",MINUTE(Tabela132[[#This Row],[DATA INICIO]]))</f>
        <v>18:59</v>
      </c>
    </row>
    <row r="2094" spans="1:14" ht="25.5" customHeight="1" x14ac:dyDescent="0.25">
      <c r="A2094" s="48" t="s">
        <v>278</v>
      </c>
      <c r="B2094" s="45" t="s">
        <v>1512</v>
      </c>
      <c r="C2094" s="2" t="s">
        <v>270</v>
      </c>
      <c r="D2094" s="196" t="s">
        <v>1482</v>
      </c>
      <c r="E2094" s="195" t="str">
        <f>CONCATENATE(Tabela132[[#This Row],[TRAMITE_SETOR]],"_Atualiz")</f>
        <v xml:space="preserve"> SECGA  _Atualiz</v>
      </c>
      <c r="F2094" s="196" t="s">
        <v>1482</v>
      </c>
      <c r="H2094" s="3">
        <v>42941.754861111112</v>
      </c>
      <c r="I2094" s="3">
        <v>42942.728472222225</v>
      </c>
      <c r="J2094" s="45"/>
      <c r="K2094" s="19">
        <f t="shared" si="89"/>
        <v>0.97361111111240461</v>
      </c>
      <c r="L2094" s="38">
        <f t="shared" si="90"/>
        <v>0.97361111111240461</v>
      </c>
      <c r="M2094" s="184">
        <f>NETWORKDAYS.INTL(DATE(YEAR(H2094),MONTH(I2094),DAY(H2094)),DATE(YEAR(I2094),MONTH(I2094),DAY(I2094)),1,LISTAFERIADOS!$B$2:$B$194)</f>
        <v>2</v>
      </c>
      <c r="N2094" s="170" t="str">
        <f>CONCATENATE(HOUR(Tabela132[[#This Row],[DATA INICIO]]),":",MINUTE(Tabela132[[#This Row],[DATA INICIO]]))</f>
        <v>18:7</v>
      </c>
    </row>
    <row r="2095" spans="1:14" ht="25.5" customHeight="1" x14ac:dyDescent="0.25">
      <c r="A2095" s="48" t="s">
        <v>278</v>
      </c>
      <c r="B2095" s="45" t="s">
        <v>1512</v>
      </c>
      <c r="C2095" s="2" t="s">
        <v>270</v>
      </c>
      <c r="D2095" s="196" t="s">
        <v>1487</v>
      </c>
      <c r="E2095" s="195" t="str">
        <f>CONCATENATE(Tabela132[[#This Row],[TRAMITE_SETOR]],"_Atualiz")</f>
        <v xml:space="preserve"> CLC  _Atualiz</v>
      </c>
      <c r="F2095" s="196" t="s">
        <v>1487</v>
      </c>
      <c r="H2095" s="3">
        <v>42942.728472222225</v>
      </c>
      <c r="I2095" s="3">
        <v>42942.793749999997</v>
      </c>
      <c r="J2095" s="45"/>
      <c r="K2095" s="19">
        <f t="shared" si="89"/>
        <v>6.5277777772280388E-2</v>
      </c>
      <c r="L2095" s="38">
        <f t="shared" si="90"/>
        <v>6.5277777772280388E-2</v>
      </c>
      <c r="M2095" s="184">
        <f>NETWORKDAYS.INTL(DATE(YEAR(H2095),MONTH(I2095),DAY(H2095)),DATE(YEAR(I2095),MONTH(I2095),DAY(I2095)),1,LISTAFERIADOS!$B$2:$B$194)</f>
        <v>1</v>
      </c>
      <c r="N2095" s="170" t="str">
        <f>CONCATENATE(HOUR(Tabela132[[#This Row],[DATA INICIO]]),":",MINUTE(Tabela132[[#This Row],[DATA INICIO]]))</f>
        <v>17:29</v>
      </c>
    </row>
    <row r="2096" spans="1:14" ht="25.5" customHeight="1" x14ac:dyDescent="0.25">
      <c r="A2096" s="48" t="s">
        <v>278</v>
      </c>
      <c r="B2096" s="45" t="s">
        <v>1512</v>
      </c>
      <c r="C2096" s="2" t="s">
        <v>270</v>
      </c>
      <c r="D2096" s="196" t="s">
        <v>1489</v>
      </c>
      <c r="E2096" s="195" t="str">
        <f>CONCATENATE(Tabela132[[#This Row],[TRAMITE_SETOR]],"_Atualiz")</f>
        <v xml:space="preserve"> SLIC  _Atualiz</v>
      </c>
      <c r="F2096" s="196" t="s">
        <v>1489</v>
      </c>
      <c r="H2096" s="3">
        <v>42942.793749999997</v>
      </c>
      <c r="I2096" s="3">
        <v>42944.581250000003</v>
      </c>
      <c r="J2096" s="45"/>
      <c r="K2096" s="19">
        <f t="shared" si="89"/>
        <v>1.7875000000058208</v>
      </c>
      <c r="L2096" s="38">
        <f t="shared" si="90"/>
        <v>1.7875000000058208</v>
      </c>
      <c r="M2096" s="184">
        <f>NETWORKDAYS.INTL(DATE(YEAR(H2096),MONTH(I2096),DAY(H2096)),DATE(YEAR(I2096),MONTH(I2096),DAY(I2096)),1,LISTAFERIADOS!$B$2:$B$194)</f>
        <v>3</v>
      </c>
      <c r="N2096" s="170" t="str">
        <f>CONCATENATE(HOUR(Tabela132[[#This Row],[DATA INICIO]]),":",MINUTE(Tabela132[[#This Row],[DATA INICIO]]))</f>
        <v>19:3</v>
      </c>
    </row>
    <row r="2097" spans="1:14" ht="25.5" customHeight="1" x14ac:dyDescent="0.25">
      <c r="A2097" s="48" t="s">
        <v>278</v>
      </c>
      <c r="B2097" s="45" t="s">
        <v>1512</v>
      </c>
      <c r="C2097" s="2" t="s">
        <v>270</v>
      </c>
      <c r="D2097" s="196" t="s">
        <v>1490</v>
      </c>
      <c r="E2097" s="195" t="str">
        <f>CONCATENATE(Tabela132[[#This Row],[TRAMITE_SETOR]],"_Atualiz")</f>
        <v xml:space="preserve"> SCON  _Atualiz</v>
      </c>
      <c r="F2097" s="196" t="s">
        <v>1490</v>
      </c>
      <c r="H2097" s="3">
        <v>42944.581250000003</v>
      </c>
      <c r="I2097" s="3">
        <v>42947.619444444441</v>
      </c>
      <c r="J2097" s="45"/>
      <c r="K2097" s="19">
        <f t="shared" ref="K2097:K2122" si="91">IF(OR(H2097="-",I2097="-"),0,I2097-H2097)</f>
        <v>3.0381944444379769</v>
      </c>
      <c r="L2097" s="38">
        <f t="shared" ref="L2097:L2122" si="92">K2097</f>
        <v>3.0381944444379769</v>
      </c>
      <c r="M2097" s="184">
        <f>NETWORKDAYS.INTL(DATE(YEAR(H2097),MONTH(I2097),DAY(H2097)),DATE(YEAR(I2097),MONTH(I2097),DAY(I2097)),1,LISTAFERIADOS!$B$2:$B$194)</f>
        <v>2</v>
      </c>
      <c r="N2097" s="170" t="str">
        <f>CONCATENATE(HOUR(Tabela132[[#This Row],[DATA INICIO]]),":",MINUTE(Tabela132[[#This Row],[DATA INICIO]]))</f>
        <v>13:57</v>
      </c>
    </row>
    <row r="2098" spans="1:14" ht="25.5" customHeight="1" x14ac:dyDescent="0.25">
      <c r="A2098" s="48" t="s">
        <v>278</v>
      </c>
      <c r="B2098" s="45" t="s">
        <v>1512</v>
      </c>
      <c r="C2098" s="2" t="s">
        <v>270</v>
      </c>
      <c r="D2098" s="196" t="s">
        <v>1503</v>
      </c>
      <c r="E2098" s="195" t="str">
        <f>CONCATENATE(Tabela132[[#This Row],[TRAMITE_SETOR]],"_Atualiz")</f>
        <v xml:space="preserve"> SGEC  _Atualiz</v>
      </c>
      <c r="F2098" s="196" t="s">
        <v>1503</v>
      </c>
      <c r="H2098" s="3">
        <v>42947.619444444441</v>
      </c>
      <c r="I2098" s="3">
        <v>42950.765277777777</v>
      </c>
      <c r="J2098" s="45"/>
      <c r="K2098" s="19">
        <f t="shared" si="91"/>
        <v>3.1458333333357587</v>
      </c>
      <c r="L2098" s="38">
        <f t="shared" si="92"/>
        <v>3.1458333333357587</v>
      </c>
      <c r="M2098" s="184">
        <f>NETWORKDAYS.INTL(DATE(YEAR(H2098),MONTH(I2098),DAY(H2098)),DATE(YEAR(I2098),MONTH(I2098),DAY(I2098)),1,LISTAFERIADOS!$B$2:$B$194)</f>
        <v>-20</v>
      </c>
      <c r="N2098" s="170" t="str">
        <f>CONCATENATE(HOUR(Tabela132[[#This Row],[DATA INICIO]]),":",MINUTE(Tabela132[[#This Row],[DATA INICIO]]))</f>
        <v>14:52</v>
      </c>
    </row>
    <row r="2099" spans="1:14" ht="25.5" customHeight="1" x14ac:dyDescent="0.25">
      <c r="A2099" s="48" t="s">
        <v>278</v>
      </c>
      <c r="B2099" s="45" t="s">
        <v>1512</v>
      </c>
      <c r="C2099" s="2" t="s">
        <v>270</v>
      </c>
      <c r="D2099" s="196" t="s">
        <v>1488</v>
      </c>
      <c r="E2099" s="195" t="str">
        <f>CONCATENATE(Tabela132[[#This Row],[TRAMITE_SETOR]],"_Atualiz")</f>
        <v xml:space="preserve"> SC  _Atualiz</v>
      </c>
      <c r="F2099" s="196" t="s">
        <v>1488</v>
      </c>
      <c r="H2099" s="3">
        <v>42802.765277777777</v>
      </c>
      <c r="I2099" s="3">
        <v>42833.746527777781</v>
      </c>
      <c r="J2099" s="45"/>
      <c r="K2099" s="19">
        <f t="shared" si="91"/>
        <v>30.981250000004366</v>
      </c>
      <c r="L2099" s="38">
        <f t="shared" si="92"/>
        <v>30.981250000004366</v>
      </c>
      <c r="M2099" s="184">
        <f>NETWORKDAYS.INTL(DATE(YEAR(H2099),MONTH(I2099),DAY(H2099)),DATE(YEAR(I2099),MONTH(I2099),DAY(I2099)),1,LISTAFERIADOS!$B$2:$B$194)</f>
        <v>0</v>
      </c>
      <c r="N2099" s="170" t="str">
        <f>CONCATENATE(HOUR(Tabela132[[#This Row],[DATA INICIO]]),":",MINUTE(Tabela132[[#This Row],[DATA INICIO]]))</f>
        <v>18:22</v>
      </c>
    </row>
    <row r="2100" spans="1:14" ht="25.5" customHeight="1" x14ac:dyDescent="0.25">
      <c r="A2100" s="48" t="s">
        <v>278</v>
      </c>
      <c r="B2100" s="45" t="s">
        <v>1512</v>
      </c>
      <c r="C2100" s="2" t="s">
        <v>270</v>
      </c>
      <c r="D2100" s="196" t="s">
        <v>1487</v>
      </c>
      <c r="E2100" s="195" t="str">
        <f>CONCATENATE(Tabela132[[#This Row],[TRAMITE_SETOR]],"_Atualiz")</f>
        <v xml:space="preserve"> CLC  _Atualiz</v>
      </c>
      <c r="F2100" s="196" t="s">
        <v>1487</v>
      </c>
      <c r="H2100" s="3">
        <v>42833.746527777781</v>
      </c>
      <c r="I2100" s="3">
        <v>42924.823611111111</v>
      </c>
      <c r="J2100" s="45"/>
      <c r="K2100" s="19">
        <f t="shared" si="91"/>
        <v>91.077083333329938</v>
      </c>
      <c r="L2100" s="38">
        <f t="shared" si="92"/>
        <v>91.077083333329938</v>
      </c>
      <c r="M2100" s="184">
        <f>NETWORKDAYS.INTL(DATE(YEAR(H2100),MONTH(I2100),DAY(H2100)),DATE(YEAR(I2100),MONTH(I2100),DAY(I2100)),1,LISTAFERIADOS!$B$2:$B$194)</f>
        <v>0</v>
      </c>
      <c r="N2100" s="170" t="str">
        <f>CONCATENATE(HOUR(Tabela132[[#This Row],[DATA INICIO]]),":",MINUTE(Tabela132[[#This Row],[DATA INICIO]]))</f>
        <v>17:55</v>
      </c>
    </row>
    <row r="2101" spans="1:14" ht="25.5" customHeight="1" x14ac:dyDescent="0.25">
      <c r="A2101" s="48" t="s">
        <v>278</v>
      </c>
      <c r="B2101" s="45" t="s">
        <v>1512</v>
      </c>
      <c r="C2101" s="2" t="s">
        <v>270</v>
      </c>
      <c r="D2101" s="196" t="s">
        <v>1489</v>
      </c>
      <c r="E2101" s="195" t="str">
        <f>CONCATENATE(Tabela132[[#This Row],[TRAMITE_SETOR]],"_Atualiz")</f>
        <v xml:space="preserve"> SLIC  _Atualiz</v>
      </c>
      <c r="F2101" s="196" t="s">
        <v>1489</v>
      </c>
      <c r="H2101" s="3">
        <v>42924.823611111111</v>
      </c>
      <c r="I2101" s="3">
        <v>42955.642361111109</v>
      </c>
      <c r="J2101" s="45"/>
      <c r="K2101" s="19">
        <f t="shared" si="91"/>
        <v>30.818749999998545</v>
      </c>
      <c r="L2101" s="38">
        <f t="shared" si="92"/>
        <v>30.818749999998545</v>
      </c>
      <c r="M2101" s="184">
        <f>NETWORKDAYS.INTL(DATE(YEAR(H2101),MONTH(I2101),DAY(H2101)),DATE(YEAR(I2101),MONTH(I2101),DAY(I2101)),1,LISTAFERIADOS!$B$2:$B$194)</f>
        <v>1</v>
      </c>
      <c r="N2101" s="170" t="str">
        <f>CONCATENATE(HOUR(Tabela132[[#This Row],[DATA INICIO]]),":",MINUTE(Tabela132[[#This Row],[DATA INICIO]]))</f>
        <v>19:46</v>
      </c>
    </row>
    <row r="2102" spans="1:14" ht="25.5" customHeight="1" x14ac:dyDescent="0.25">
      <c r="A2102" s="48" t="s">
        <v>278</v>
      </c>
      <c r="B2102" s="45" t="s">
        <v>1512</v>
      </c>
      <c r="C2102" s="2" t="s">
        <v>270</v>
      </c>
      <c r="D2102" s="196" t="s">
        <v>1490</v>
      </c>
      <c r="E2102" s="195" t="str">
        <f>CONCATENATE(Tabela132[[#This Row],[TRAMITE_SETOR]],"_Atualiz")</f>
        <v xml:space="preserve"> SCON  _Atualiz</v>
      </c>
      <c r="F2102" s="196" t="s">
        <v>1490</v>
      </c>
      <c r="H2102" s="3">
        <v>42955.642361111109</v>
      </c>
      <c r="I2102" s="3">
        <v>42962.740972222222</v>
      </c>
      <c r="J2102" s="45"/>
      <c r="K2102" s="19">
        <f t="shared" si="91"/>
        <v>7.0986111111124046</v>
      </c>
      <c r="L2102" s="38">
        <f t="shared" si="92"/>
        <v>7.0986111111124046</v>
      </c>
      <c r="M2102" s="184">
        <f>NETWORKDAYS.INTL(DATE(YEAR(H2102),MONTH(I2102),DAY(H2102)),DATE(YEAR(I2102),MONTH(I2102),DAY(I2102)),1,LISTAFERIADOS!$B$2:$B$194)</f>
        <v>5</v>
      </c>
      <c r="N2102" s="170" t="str">
        <f>CONCATENATE(HOUR(Tabela132[[#This Row],[DATA INICIO]]),":",MINUTE(Tabela132[[#This Row],[DATA INICIO]]))</f>
        <v>15:25</v>
      </c>
    </row>
    <row r="2103" spans="1:14" ht="25.5" customHeight="1" x14ac:dyDescent="0.25">
      <c r="A2103" s="48" t="s">
        <v>278</v>
      </c>
      <c r="B2103" s="45" t="s">
        <v>1512</v>
      </c>
      <c r="C2103" s="2" t="s">
        <v>270</v>
      </c>
      <c r="D2103" s="196" t="s">
        <v>1489</v>
      </c>
      <c r="E2103" s="195" t="str">
        <f>CONCATENATE(Tabela132[[#This Row],[TRAMITE_SETOR]],"_Atualiz")</f>
        <v xml:space="preserve"> SLIC  _Atualiz</v>
      </c>
      <c r="F2103" s="196" t="s">
        <v>1489</v>
      </c>
      <c r="H2103" s="3">
        <v>42962.740972222222</v>
      </c>
      <c r="I2103" s="3">
        <v>42965.73333333333</v>
      </c>
      <c r="J2103" s="45"/>
      <c r="K2103" s="19">
        <f t="shared" si="91"/>
        <v>2.992361111108039</v>
      </c>
      <c r="L2103" s="38">
        <f t="shared" si="92"/>
        <v>2.992361111108039</v>
      </c>
      <c r="M2103" s="184">
        <f>NETWORKDAYS.INTL(DATE(YEAR(H2103),MONTH(I2103),DAY(H2103)),DATE(YEAR(I2103),MONTH(I2103),DAY(I2103)),1,LISTAFERIADOS!$B$2:$B$194)</f>
        <v>4</v>
      </c>
      <c r="N2103" s="170" t="str">
        <f>CONCATENATE(HOUR(Tabela132[[#This Row],[DATA INICIO]]),":",MINUTE(Tabela132[[#This Row],[DATA INICIO]]))</f>
        <v>17:47</v>
      </c>
    </row>
    <row r="2104" spans="1:14" ht="25.5" customHeight="1" x14ac:dyDescent="0.25">
      <c r="A2104" s="48" t="s">
        <v>278</v>
      </c>
      <c r="B2104" s="45" t="s">
        <v>1512</v>
      </c>
      <c r="C2104" s="2" t="s">
        <v>270</v>
      </c>
      <c r="D2104" s="196" t="s">
        <v>1503</v>
      </c>
      <c r="E2104" s="195" t="str">
        <f>CONCATENATE(Tabela132[[#This Row],[TRAMITE_SETOR]],"_Atualiz")</f>
        <v xml:space="preserve"> SGEC  _Atualiz</v>
      </c>
      <c r="F2104" s="196" t="s">
        <v>1503</v>
      </c>
      <c r="H2104" s="3">
        <v>42965.73333333333</v>
      </c>
      <c r="I2104" s="3">
        <v>42965.765972222223</v>
      </c>
      <c r="J2104" s="45"/>
      <c r="K2104" s="19">
        <f t="shared" si="91"/>
        <v>3.2638888893416151E-2</v>
      </c>
      <c r="L2104" s="38">
        <f t="shared" si="92"/>
        <v>3.2638888893416151E-2</v>
      </c>
      <c r="M2104" s="184">
        <f>NETWORKDAYS.INTL(DATE(YEAR(H2104),MONTH(I2104),DAY(H2104)),DATE(YEAR(I2104),MONTH(I2104),DAY(I2104)),1,LISTAFERIADOS!$B$2:$B$194)</f>
        <v>1</v>
      </c>
      <c r="N2104" s="170" t="str">
        <f>CONCATENATE(HOUR(Tabela132[[#This Row],[DATA INICIO]]),":",MINUTE(Tabela132[[#This Row],[DATA INICIO]]))</f>
        <v>17:36</v>
      </c>
    </row>
    <row r="2105" spans="1:14" ht="25.5" customHeight="1" x14ac:dyDescent="0.25">
      <c r="A2105" s="48" t="s">
        <v>278</v>
      </c>
      <c r="B2105" s="45" t="s">
        <v>1512</v>
      </c>
      <c r="C2105" s="2" t="s">
        <v>270</v>
      </c>
      <c r="D2105" s="196" t="s">
        <v>1489</v>
      </c>
      <c r="E2105" s="195" t="str">
        <f>CONCATENATE(Tabela132[[#This Row],[TRAMITE_SETOR]],"_Atualiz")</f>
        <v xml:space="preserve"> SLIC  _Atualiz</v>
      </c>
      <c r="F2105" s="196" t="s">
        <v>1489</v>
      </c>
      <c r="H2105" s="3">
        <v>42965.765972222223</v>
      </c>
      <c r="I2105" s="3">
        <v>42965.788194444445</v>
      </c>
      <c r="J2105" s="45"/>
      <c r="K2105" s="19">
        <f t="shared" si="91"/>
        <v>2.2222222221898846E-2</v>
      </c>
      <c r="L2105" s="38">
        <f t="shared" si="92"/>
        <v>2.2222222221898846E-2</v>
      </c>
      <c r="M2105" s="184">
        <f>NETWORKDAYS.INTL(DATE(YEAR(H2105),MONTH(I2105),DAY(H2105)),DATE(YEAR(I2105),MONTH(I2105),DAY(I2105)),1,LISTAFERIADOS!$B$2:$B$194)</f>
        <v>1</v>
      </c>
      <c r="N2105" s="170" t="str">
        <f>CONCATENATE(HOUR(Tabela132[[#This Row],[DATA INICIO]]),":",MINUTE(Tabela132[[#This Row],[DATA INICIO]]))</f>
        <v>18:23</v>
      </c>
    </row>
    <row r="2106" spans="1:14" ht="25.5" customHeight="1" x14ac:dyDescent="0.25">
      <c r="A2106" s="48" t="s">
        <v>278</v>
      </c>
      <c r="B2106" s="45" t="s">
        <v>1512</v>
      </c>
      <c r="C2106" s="2" t="s">
        <v>270</v>
      </c>
      <c r="D2106" s="196" t="s">
        <v>1487</v>
      </c>
      <c r="E2106" s="195" t="str">
        <f>CONCATENATE(Tabela132[[#This Row],[TRAMITE_SETOR]],"_Atualiz")</f>
        <v xml:space="preserve"> CLC  _Atualiz</v>
      </c>
      <c r="F2106" s="196" t="s">
        <v>1487</v>
      </c>
      <c r="H2106" s="3">
        <v>42965.788194444445</v>
      </c>
      <c r="I2106" s="3">
        <v>42968.800000000003</v>
      </c>
      <c r="J2106" s="45"/>
      <c r="K2106" s="19">
        <f t="shared" si="91"/>
        <v>3.0118055555576575</v>
      </c>
      <c r="L2106" s="38">
        <f t="shared" si="92"/>
        <v>3.0118055555576575</v>
      </c>
      <c r="M2106" s="184">
        <f>NETWORKDAYS.INTL(DATE(YEAR(H2106),MONTH(I2106),DAY(H2106)),DATE(YEAR(I2106),MONTH(I2106),DAY(I2106)),1,LISTAFERIADOS!$B$2:$B$194)</f>
        <v>2</v>
      </c>
      <c r="N2106" s="170" t="str">
        <f>CONCATENATE(HOUR(Tabela132[[#This Row],[DATA INICIO]]),":",MINUTE(Tabela132[[#This Row],[DATA INICIO]]))</f>
        <v>18:55</v>
      </c>
    </row>
    <row r="2107" spans="1:14" ht="25.5" customHeight="1" x14ac:dyDescent="0.25">
      <c r="A2107" s="48" t="s">
        <v>278</v>
      </c>
      <c r="B2107" s="45" t="s">
        <v>1512</v>
      </c>
      <c r="C2107" s="2" t="s">
        <v>270</v>
      </c>
      <c r="D2107" s="196" t="s">
        <v>1482</v>
      </c>
      <c r="E2107" s="195" t="str">
        <f>CONCATENATE(Tabela132[[#This Row],[TRAMITE_SETOR]],"_Atualiz")</f>
        <v xml:space="preserve"> SECGA  _Atualiz</v>
      </c>
      <c r="F2107" s="196" t="s">
        <v>1482</v>
      </c>
      <c r="H2107" s="3">
        <v>42968.800000000003</v>
      </c>
      <c r="I2107" s="3">
        <v>42969.831250000003</v>
      </c>
      <c r="J2107" s="45"/>
      <c r="K2107" s="19">
        <f t="shared" si="91"/>
        <v>1.03125</v>
      </c>
      <c r="L2107" s="38">
        <f t="shared" si="92"/>
        <v>1.03125</v>
      </c>
      <c r="M2107" s="184">
        <f>NETWORKDAYS.INTL(DATE(YEAR(H2107),MONTH(I2107),DAY(H2107)),DATE(YEAR(I2107),MONTH(I2107),DAY(I2107)),1,LISTAFERIADOS!$B$2:$B$194)</f>
        <v>2</v>
      </c>
      <c r="N2107" s="170" t="str">
        <f>CONCATENATE(HOUR(Tabela132[[#This Row],[DATA INICIO]]),":",MINUTE(Tabela132[[#This Row],[DATA INICIO]]))</f>
        <v>19:12</v>
      </c>
    </row>
    <row r="2108" spans="1:14" ht="25.5" customHeight="1" x14ac:dyDescent="0.25">
      <c r="A2108" s="48" t="s">
        <v>278</v>
      </c>
      <c r="B2108" s="45" t="s">
        <v>1512</v>
      </c>
      <c r="C2108" s="2" t="s">
        <v>270</v>
      </c>
      <c r="D2108" s="196" t="s">
        <v>1491</v>
      </c>
      <c r="E2108" s="195" t="str">
        <f>CONCATENATE(Tabela132[[#This Row],[TRAMITE_SETOR]],"_Atualiz")</f>
        <v xml:space="preserve"> CPL  _Atualiz</v>
      </c>
      <c r="F2108" s="196" t="s">
        <v>1491</v>
      </c>
      <c r="H2108" s="3">
        <v>42969.831250000003</v>
      </c>
      <c r="I2108" s="3">
        <v>42971.70416666667</v>
      </c>
      <c r="J2108" s="45"/>
      <c r="K2108" s="19">
        <f t="shared" si="91"/>
        <v>1.8729166666671517</v>
      </c>
      <c r="L2108" s="38">
        <f t="shared" si="92"/>
        <v>1.8729166666671517</v>
      </c>
      <c r="M2108" s="184">
        <f>NETWORKDAYS.INTL(DATE(YEAR(H2108),MONTH(I2108),DAY(H2108)),DATE(YEAR(I2108),MONTH(I2108),DAY(I2108)),1,LISTAFERIADOS!$B$2:$B$194)</f>
        <v>3</v>
      </c>
      <c r="N2108" s="170" t="str">
        <f>CONCATENATE(HOUR(Tabela132[[#This Row],[DATA INICIO]]),":",MINUTE(Tabela132[[#This Row],[DATA INICIO]]))</f>
        <v>19:57</v>
      </c>
    </row>
    <row r="2109" spans="1:14" ht="25.5" customHeight="1" x14ac:dyDescent="0.25">
      <c r="A2109" s="48" t="s">
        <v>278</v>
      </c>
      <c r="B2109" s="45" t="s">
        <v>1512</v>
      </c>
      <c r="C2109" s="2" t="s">
        <v>270</v>
      </c>
      <c r="D2109" s="196" t="s">
        <v>1492</v>
      </c>
      <c r="E2109" s="195" t="str">
        <f>CONCATENATE(Tabela132[[#This Row],[TRAMITE_SETOR]],"_Atualiz")</f>
        <v xml:space="preserve"> ASSDG  _Atualiz</v>
      </c>
      <c r="F2109" s="196" t="s">
        <v>1492</v>
      </c>
      <c r="H2109" s="3">
        <v>42971.70416666667</v>
      </c>
      <c r="I2109" s="3">
        <v>42975.594444444447</v>
      </c>
      <c r="J2109" s="45"/>
      <c r="K2109" s="19">
        <f t="shared" si="91"/>
        <v>3.890277777776646</v>
      </c>
      <c r="L2109" s="38">
        <f t="shared" si="92"/>
        <v>3.890277777776646</v>
      </c>
      <c r="M2109" s="184">
        <f>NETWORKDAYS.INTL(DATE(YEAR(H2109),MONTH(I2109),DAY(H2109)),DATE(YEAR(I2109),MONTH(I2109),DAY(I2109)),1,LISTAFERIADOS!$B$2:$B$194)</f>
        <v>3</v>
      </c>
      <c r="N2109" s="170" t="str">
        <f>CONCATENATE(HOUR(Tabela132[[#This Row],[DATA INICIO]]),":",MINUTE(Tabela132[[#This Row],[DATA INICIO]]))</f>
        <v>16:54</v>
      </c>
    </row>
    <row r="2110" spans="1:14" ht="25.5" customHeight="1" x14ac:dyDescent="0.25">
      <c r="A2110" s="48" t="s">
        <v>278</v>
      </c>
      <c r="B2110" s="45" t="s">
        <v>1512</v>
      </c>
      <c r="C2110" s="2" t="s">
        <v>270</v>
      </c>
      <c r="D2110" s="196" t="s">
        <v>1481</v>
      </c>
      <c r="E2110" s="195" t="str">
        <f>CONCATENATE(Tabela132[[#This Row],[TRAMITE_SETOR]],"_Atualiz")</f>
        <v xml:space="preserve"> DG  _Atualiz</v>
      </c>
      <c r="F2110" s="196" t="s">
        <v>1481</v>
      </c>
      <c r="H2110" s="3">
        <v>42975.594444444447</v>
      </c>
      <c r="I2110" s="3">
        <v>42975.666666666664</v>
      </c>
      <c r="J2110" s="45"/>
      <c r="K2110" s="19">
        <f t="shared" si="91"/>
        <v>7.2222222217533272E-2</v>
      </c>
      <c r="L2110" s="38">
        <f t="shared" si="92"/>
        <v>7.2222222217533272E-2</v>
      </c>
      <c r="M2110" s="184">
        <f>NETWORKDAYS.INTL(DATE(YEAR(H2110),MONTH(I2110),DAY(H2110)),DATE(YEAR(I2110),MONTH(I2110),DAY(I2110)),1,LISTAFERIADOS!$B$2:$B$194)</f>
        <v>1</v>
      </c>
      <c r="N2110" s="170" t="str">
        <f>CONCATENATE(HOUR(Tabela132[[#This Row],[DATA INICIO]]),":",MINUTE(Tabela132[[#This Row],[DATA INICIO]]))</f>
        <v>14:16</v>
      </c>
    </row>
    <row r="2111" spans="1:14" ht="25.5" customHeight="1" x14ac:dyDescent="0.25">
      <c r="A2111" s="48" t="s">
        <v>278</v>
      </c>
      <c r="B2111" s="45" t="s">
        <v>1512</v>
      </c>
      <c r="C2111" s="2" t="s">
        <v>270</v>
      </c>
      <c r="D2111" s="196" t="s">
        <v>1489</v>
      </c>
      <c r="E2111" s="195" t="str">
        <f>CONCATENATE(Tabela132[[#This Row],[TRAMITE_SETOR]],"_Atualiz")</f>
        <v xml:space="preserve"> SLIC  _Atualiz</v>
      </c>
      <c r="F2111" s="196" t="s">
        <v>1489</v>
      </c>
      <c r="H2111" s="3">
        <v>42975.666666666664</v>
      </c>
      <c r="I2111" s="3">
        <v>42976.648611111108</v>
      </c>
      <c r="J2111" s="45"/>
      <c r="K2111" s="19">
        <f t="shared" si="91"/>
        <v>0.98194444444379769</v>
      </c>
      <c r="L2111" s="38">
        <f t="shared" si="92"/>
        <v>0.98194444444379769</v>
      </c>
      <c r="M2111" s="184">
        <f>NETWORKDAYS.INTL(DATE(YEAR(H2111),MONTH(I2111),DAY(H2111)),DATE(YEAR(I2111),MONTH(I2111),DAY(I2111)),1,LISTAFERIADOS!$B$2:$B$194)</f>
        <v>2</v>
      </c>
      <c r="N2111" s="170" t="str">
        <f>CONCATENATE(HOUR(Tabela132[[#This Row],[DATA INICIO]]),":",MINUTE(Tabela132[[#This Row],[DATA INICIO]]))</f>
        <v>16:0</v>
      </c>
    </row>
    <row r="2112" spans="1:14" ht="25.5" customHeight="1" x14ac:dyDescent="0.25">
      <c r="A2112" s="48" t="s">
        <v>278</v>
      </c>
      <c r="B2112" s="45" t="s">
        <v>1512</v>
      </c>
      <c r="C2112" s="2" t="s">
        <v>270</v>
      </c>
      <c r="D2112" s="196" t="s">
        <v>1491</v>
      </c>
      <c r="E2112" s="195" t="str">
        <f>CONCATENATE(Tabela132[[#This Row],[TRAMITE_SETOR]],"_Atualiz")</f>
        <v xml:space="preserve"> CPL  _Atualiz</v>
      </c>
      <c r="F2112" s="196" t="s">
        <v>1491</v>
      </c>
      <c r="H2112" s="3">
        <v>42976.648611111108</v>
      </c>
      <c r="I2112" s="3">
        <v>42976.740277777775</v>
      </c>
      <c r="J2112" s="45"/>
      <c r="K2112" s="19">
        <f t="shared" si="91"/>
        <v>9.1666666667151731E-2</v>
      </c>
      <c r="L2112" s="38">
        <f t="shared" si="92"/>
        <v>9.1666666667151731E-2</v>
      </c>
      <c r="M2112" s="184">
        <f>NETWORKDAYS.INTL(DATE(YEAR(H2112),MONTH(I2112),DAY(H2112)),DATE(YEAR(I2112),MONTH(I2112),DAY(I2112)),1,LISTAFERIADOS!$B$2:$B$194)</f>
        <v>1</v>
      </c>
      <c r="N2112" s="170" t="str">
        <f>CONCATENATE(HOUR(Tabela132[[#This Row],[DATA INICIO]]),":",MINUTE(Tabela132[[#This Row],[DATA INICIO]]))</f>
        <v>15:34</v>
      </c>
    </row>
    <row r="2113" spans="1:14" ht="25.5" customHeight="1" x14ac:dyDescent="0.25">
      <c r="A2113" s="48" t="s">
        <v>278</v>
      </c>
      <c r="B2113" s="45" t="s">
        <v>1512</v>
      </c>
      <c r="C2113" s="2" t="s">
        <v>270</v>
      </c>
      <c r="D2113" s="196" t="s">
        <v>1489</v>
      </c>
      <c r="E2113" s="195" t="str">
        <f>CONCATENATE(Tabela132[[#This Row],[TRAMITE_SETOR]],"_Atualiz")</f>
        <v xml:space="preserve"> SLIC  _Atualiz</v>
      </c>
      <c r="F2113" s="196" t="s">
        <v>1489</v>
      </c>
      <c r="H2113" s="3">
        <v>42976.740277777775</v>
      </c>
      <c r="I2113" s="3">
        <v>42977.665277777778</v>
      </c>
      <c r="J2113" s="45"/>
      <c r="K2113" s="19">
        <f t="shared" si="91"/>
        <v>0.92500000000291038</v>
      </c>
      <c r="L2113" s="38">
        <f t="shared" si="92"/>
        <v>0.92500000000291038</v>
      </c>
      <c r="M2113" s="184">
        <f>NETWORKDAYS.INTL(DATE(YEAR(H2113),MONTH(I2113),DAY(H2113)),DATE(YEAR(I2113),MONTH(I2113),DAY(I2113)),1,LISTAFERIADOS!$B$2:$B$194)</f>
        <v>2</v>
      </c>
      <c r="N2113" s="170" t="str">
        <f>CONCATENATE(HOUR(Tabela132[[#This Row],[DATA INICIO]]),":",MINUTE(Tabela132[[#This Row],[DATA INICIO]]))</f>
        <v>17:46</v>
      </c>
    </row>
    <row r="2114" spans="1:14" ht="25.5" customHeight="1" x14ac:dyDescent="0.25">
      <c r="A2114" s="48" t="s">
        <v>278</v>
      </c>
      <c r="B2114" s="45" t="s">
        <v>1512</v>
      </c>
      <c r="C2114" s="2" t="s">
        <v>270</v>
      </c>
      <c r="D2114" s="196" t="s">
        <v>1491</v>
      </c>
      <c r="E2114" s="195" t="str">
        <f>CONCATENATE(Tabela132[[#This Row],[TRAMITE_SETOR]],"_Atualiz")</f>
        <v xml:space="preserve"> CPL  _Atualiz</v>
      </c>
      <c r="F2114" s="196" t="s">
        <v>1491</v>
      </c>
      <c r="H2114" s="3">
        <v>42977.665277777778</v>
      </c>
      <c r="I2114" s="3">
        <v>43048.7</v>
      </c>
      <c r="J2114" s="45"/>
      <c r="K2114" s="19">
        <f t="shared" si="91"/>
        <v>71.034722222218988</v>
      </c>
      <c r="L2114" s="38">
        <f t="shared" si="92"/>
        <v>71.034722222218988</v>
      </c>
      <c r="M2114" s="184">
        <f>NETWORKDAYS.INTL(DATE(YEAR(H2114),MONTH(I2114),DAY(H2114)),DATE(YEAR(I2114),MONTH(I2114),DAY(I2114)),1,LISTAFERIADOS!$B$2:$B$194)</f>
        <v>-16</v>
      </c>
      <c r="N2114" s="170" t="str">
        <f>CONCATENATE(HOUR(Tabela132[[#This Row],[DATA INICIO]]),":",MINUTE(Tabela132[[#This Row],[DATA INICIO]]))</f>
        <v>15:58</v>
      </c>
    </row>
    <row r="2115" spans="1:14" ht="25.5" customHeight="1" x14ac:dyDescent="0.25">
      <c r="A2115" s="48" t="s">
        <v>278</v>
      </c>
      <c r="B2115" s="45" t="s">
        <v>1512</v>
      </c>
      <c r="C2115" s="2" t="s">
        <v>270</v>
      </c>
      <c r="D2115" s="196" t="s">
        <v>1492</v>
      </c>
      <c r="E2115" s="195" t="str">
        <f>CONCATENATE(Tabela132[[#This Row],[TRAMITE_SETOR]],"_Atualiz")</f>
        <v xml:space="preserve"> ASSDG  _Atualiz</v>
      </c>
      <c r="F2115" s="196" t="s">
        <v>1492</v>
      </c>
      <c r="H2115" s="3">
        <v>43048.7</v>
      </c>
      <c r="I2115" s="3">
        <v>43078.481249999997</v>
      </c>
      <c r="J2115" s="45"/>
      <c r="K2115" s="19">
        <f t="shared" si="91"/>
        <v>29.78125</v>
      </c>
      <c r="L2115" s="38">
        <f t="shared" si="92"/>
        <v>29.78125</v>
      </c>
      <c r="M2115" s="184">
        <f>NETWORKDAYS.INTL(DATE(YEAR(H2115),MONTH(I2115),DAY(H2115)),DATE(YEAR(I2115),MONTH(I2115),DAY(I2115)),1,LISTAFERIADOS!$B$2:$B$194)</f>
        <v>0</v>
      </c>
      <c r="N2115" s="170" t="str">
        <f>CONCATENATE(HOUR(Tabela132[[#This Row],[DATA INICIO]]),":",MINUTE(Tabela132[[#This Row],[DATA INICIO]]))</f>
        <v>16:48</v>
      </c>
    </row>
    <row r="2116" spans="1:14" ht="25.5" customHeight="1" x14ac:dyDescent="0.25">
      <c r="A2116" s="48" t="s">
        <v>278</v>
      </c>
      <c r="B2116" s="45" t="s">
        <v>1512</v>
      </c>
      <c r="C2116" s="2" t="s">
        <v>270</v>
      </c>
      <c r="D2116" s="196" t="s">
        <v>1481</v>
      </c>
      <c r="E2116" s="195" t="str">
        <f>CONCATENATE(Tabela132[[#This Row],[TRAMITE_SETOR]],"_Atualiz")</f>
        <v xml:space="preserve"> DG  _Atualiz</v>
      </c>
      <c r="F2116" s="196" t="s">
        <v>1481</v>
      </c>
      <c r="H2116" s="3">
        <v>43078.481249999997</v>
      </c>
      <c r="I2116" s="3">
        <v>43078.594444444447</v>
      </c>
      <c r="J2116" s="45"/>
      <c r="K2116" s="19">
        <f t="shared" si="91"/>
        <v>0.11319444444961846</v>
      </c>
      <c r="L2116" s="38">
        <f t="shared" si="92"/>
        <v>0.11319444444961846</v>
      </c>
      <c r="M2116" s="184">
        <f>NETWORKDAYS.INTL(DATE(YEAR(H2116),MONTH(I2116),DAY(H2116)),DATE(YEAR(I2116),MONTH(I2116),DAY(I2116)),1,LISTAFERIADOS!$B$2:$B$194)</f>
        <v>0</v>
      </c>
      <c r="N2116" s="170" t="str">
        <f>CONCATENATE(HOUR(Tabela132[[#This Row],[DATA INICIO]]),":",MINUTE(Tabela132[[#This Row],[DATA INICIO]]))</f>
        <v>11:33</v>
      </c>
    </row>
    <row r="2117" spans="1:14" ht="25.5" customHeight="1" x14ac:dyDescent="0.25">
      <c r="A2117" s="48" t="s">
        <v>278</v>
      </c>
      <c r="B2117" s="45" t="s">
        <v>1512</v>
      </c>
      <c r="C2117" s="2" t="s">
        <v>270</v>
      </c>
      <c r="D2117" s="196" t="s">
        <v>1491</v>
      </c>
      <c r="E2117" s="195" t="str">
        <f>CONCATENATE(Tabela132[[#This Row],[TRAMITE_SETOR]],"_Atualiz")</f>
        <v xml:space="preserve"> CPL  _Atualiz</v>
      </c>
      <c r="F2117" s="196" t="s">
        <v>1491</v>
      </c>
      <c r="H2117" s="3">
        <v>42990.594444444447</v>
      </c>
      <c r="I2117" s="3">
        <v>42998.722222222219</v>
      </c>
      <c r="J2117" s="45"/>
      <c r="K2117" s="19">
        <f t="shared" si="91"/>
        <v>8.1277777777722804</v>
      </c>
      <c r="L2117" s="38">
        <f t="shared" si="92"/>
        <v>8.1277777777722804</v>
      </c>
      <c r="M2117" s="184">
        <f>NETWORKDAYS.INTL(DATE(YEAR(H2117),MONTH(I2117),DAY(H2117)),DATE(YEAR(I2117),MONTH(I2117),DAY(I2117)),1,LISTAFERIADOS!$B$2:$B$194)</f>
        <v>7</v>
      </c>
      <c r="N2117" s="170" t="str">
        <f>CONCATENATE(HOUR(Tabela132[[#This Row],[DATA INICIO]]),":",MINUTE(Tabela132[[#This Row],[DATA INICIO]]))</f>
        <v>14:16</v>
      </c>
    </row>
    <row r="2118" spans="1:14" ht="25.5" customHeight="1" x14ac:dyDescent="0.25">
      <c r="A2118" s="48" t="s">
        <v>278</v>
      </c>
      <c r="B2118" s="45" t="s">
        <v>1512</v>
      </c>
      <c r="C2118" s="2" t="s">
        <v>270</v>
      </c>
      <c r="D2118" s="196" t="s">
        <v>1492</v>
      </c>
      <c r="E2118" s="195" t="str">
        <f>CONCATENATE(Tabela132[[#This Row],[TRAMITE_SETOR]],"_Atualiz")</f>
        <v xml:space="preserve"> ASSDG  _Atualiz</v>
      </c>
      <c r="F2118" s="196" t="s">
        <v>1492</v>
      </c>
      <c r="H2118" s="3">
        <v>42998.722222222219</v>
      </c>
      <c r="I2118" s="3">
        <v>42999.761805555558</v>
      </c>
      <c r="J2118" s="45"/>
      <c r="K2118" s="19">
        <f t="shared" si="91"/>
        <v>1.039583333338669</v>
      </c>
      <c r="L2118" s="38">
        <f t="shared" si="92"/>
        <v>1.039583333338669</v>
      </c>
      <c r="M2118" s="184">
        <f>NETWORKDAYS.INTL(DATE(YEAR(H2118),MONTH(I2118),DAY(H2118)),DATE(YEAR(I2118),MONTH(I2118),DAY(I2118)),1,LISTAFERIADOS!$B$2:$B$194)</f>
        <v>2</v>
      </c>
      <c r="N2118" s="170" t="str">
        <f>CONCATENATE(HOUR(Tabela132[[#This Row],[DATA INICIO]]),":",MINUTE(Tabela132[[#This Row],[DATA INICIO]]))</f>
        <v>17:20</v>
      </c>
    </row>
    <row r="2119" spans="1:14" ht="25.5" customHeight="1" x14ac:dyDescent="0.25">
      <c r="A2119" s="48" t="s">
        <v>278</v>
      </c>
      <c r="B2119" s="45" t="s">
        <v>1512</v>
      </c>
      <c r="C2119" s="2" t="s">
        <v>270</v>
      </c>
      <c r="D2119" s="196" t="s">
        <v>1491</v>
      </c>
      <c r="E2119" s="195" t="str">
        <f>CONCATENATE(Tabela132[[#This Row],[TRAMITE_SETOR]],"_Atualiz")</f>
        <v xml:space="preserve"> CPL  _Atualiz</v>
      </c>
      <c r="F2119" s="196" t="s">
        <v>1491</v>
      </c>
      <c r="H2119" s="3">
        <v>42999.761805555558</v>
      </c>
      <c r="I2119" s="3">
        <v>43003.646527777775</v>
      </c>
      <c r="J2119" s="45"/>
      <c r="K2119" s="19">
        <f t="shared" si="91"/>
        <v>3.8847222222175333</v>
      </c>
      <c r="L2119" s="38">
        <f t="shared" si="92"/>
        <v>3.8847222222175333</v>
      </c>
      <c r="M2119" s="184">
        <f>NETWORKDAYS.INTL(DATE(YEAR(H2119),MONTH(I2119),DAY(H2119)),DATE(YEAR(I2119),MONTH(I2119),DAY(I2119)),1,LISTAFERIADOS!$B$2:$B$194)</f>
        <v>3</v>
      </c>
      <c r="N2119" s="170" t="str">
        <f>CONCATENATE(HOUR(Tabela132[[#This Row],[DATA INICIO]]),":",MINUTE(Tabela132[[#This Row],[DATA INICIO]]))</f>
        <v>18:17</v>
      </c>
    </row>
    <row r="2120" spans="1:14" ht="25.5" customHeight="1" x14ac:dyDescent="0.25">
      <c r="A2120" s="48" t="s">
        <v>278</v>
      </c>
      <c r="B2120" s="45" t="s">
        <v>1512</v>
      </c>
      <c r="C2120" s="2" t="s">
        <v>270</v>
      </c>
      <c r="D2120" s="196" t="s">
        <v>1492</v>
      </c>
      <c r="E2120" s="195" t="str">
        <f>CONCATENATE(Tabela132[[#This Row],[TRAMITE_SETOR]],"_Atualiz")</f>
        <v xml:space="preserve"> ASSDG  _Atualiz</v>
      </c>
      <c r="F2120" s="196" t="s">
        <v>1492</v>
      </c>
      <c r="H2120" s="3">
        <v>43003.646527777775</v>
      </c>
      <c r="I2120" s="3">
        <v>43004.674305555556</v>
      </c>
      <c r="J2120" s="45"/>
      <c r="K2120" s="19">
        <f t="shared" si="91"/>
        <v>1.0277777777810115</v>
      </c>
      <c r="L2120" s="38">
        <f t="shared" si="92"/>
        <v>1.0277777777810115</v>
      </c>
      <c r="M2120" s="184">
        <f>NETWORKDAYS.INTL(DATE(YEAR(H2120),MONTH(I2120),DAY(H2120)),DATE(YEAR(I2120),MONTH(I2120),DAY(I2120)),1,LISTAFERIADOS!$B$2:$B$194)</f>
        <v>2</v>
      </c>
      <c r="N2120" s="170" t="str">
        <f>CONCATENATE(HOUR(Tabela132[[#This Row],[DATA INICIO]]),":",MINUTE(Tabela132[[#This Row],[DATA INICIO]]))</f>
        <v>15:31</v>
      </c>
    </row>
    <row r="2121" spans="1:14" ht="25.5" customHeight="1" x14ac:dyDescent="0.25">
      <c r="A2121" s="48" t="s">
        <v>278</v>
      </c>
      <c r="B2121" s="45" t="s">
        <v>1512</v>
      </c>
      <c r="C2121" s="2" t="s">
        <v>270</v>
      </c>
      <c r="D2121" s="196" t="s">
        <v>1481</v>
      </c>
      <c r="E2121" s="195" t="str">
        <f>CONCATENATE(Tabela132[[#This Row],[TRAMITE_SETOR]],"_Atualiz")</f>
        <v xml:space="preserve"> DG  _Atualiz</v>
      </c>
      <c r="F2121" s="196" t="s">
        <v>1481</v>
      </c>
      <c r="H2121" s="3">
        <v>43004.674305555556</v>
      </c>
      <c r="I2121" s="3">
        <v>43005.622916666667</v>
      </c>
      <c r="J2121" s="45"/>
      <c r="K2121" s="19">
        <f t="shared" si="91"/>
        <v>0.94861111111094942</v>
      </c>
      <c r="L2121" s="38">
        <f t="shared" si="92"/>
        <v>0.94861111111094942</v>
      </c>
      <c r="M2121" s="184">
        <f>NETWORKDAYS.INTL(DATE(YEAR(H2121),MONTH(I2121),DAY(H2121)),DATE(YEAR(I2121),MONTH(I2121),DAY(I2121)),1,LISTAFERIADOS!$B$2:$B$194)</f>
        <v>2</v>
      </c>
      <c r="N2121" s="170" t="str">
        <f>CONCATENATE(HOUR(Tabela132[[#This Row],[DATA INICIO]]),":",MINUTE(Tabela132[[#This Row],[DATA INICIO]]))</f>
        <v>16:11</v>
      </c>
    </row>
    <row r="2122" spans="1:14" ht="25.5" customHeight="1" x14ac:dyDescent="0.25">
      <c r="A2122" s="49" t="s">
        <v>278</v>
      </c>
      <c r="B2122" s="52" t="s">
        <v>1512</v>
      </c>
      <c r="C2122" s="7" t="s">
        <v>270</v>
      </c>
      <c r="D2122" s="66" t="s">
        <v>1493</v>
      </c>
      <c r="E2122" s="197" t="str">
        <f>CONCATENATE(Tabela132[[#This Row],[TRAMITE_SETOR]],"_Atualiz")</f>
        <v xml:space="preserve"> COC  _Atualiz</v>
      </c>
      <c r="F2122" s="66" t="s">
        <v>1493</v>
      </c>
      <c r="G2122" s="190"/>
      <c r="H2122" s="51">
        <v>43005.622916666667</v>
      </c>
      <c r="I2122" s="51">
        <v>43005.67083333333</v>
      </c>
      <c r="J2122" s="52"/>
      <c r="K2122" s="19">
        <f t="shared" si="91"/>
        <v>4.7916666662786156E-2</v>
      </c>
      <c r="L2122" s="76">
        <f t="shared" si="92"/>
        <v>4.7916666662786156E-2</v>
      </c>
      <c r="M2122" s="192">
        <f>NETWORKDAYS.INTL(DATE(YEAR(H2122),MONTH(I2122),DAY(H2122)),DATE(YEAR(I2122),MONTH(I2122),DAY(I2122)),1,LISTAFERIADOS!$B$2:$B$194)</f>
        <v>1</v>
      </c>
      <c r="N2122" s="193" t="str">
        <f>CONCATENATE(HOUR(Tabela132[[#This Row],[DATA INICIO]]),":",MINUTE(Tabela132[[#This Row],[DATA INICIO]]))</f>
        <v>14:57</v>
      </c>
    </row>
    <row r="2123" spans="1:14" ht="25.5" customHeight="1" x14ac:dyDescent="0.25">
      <c r="A2123" s="48" t="s">
        <v>278</v>
      </c>
      <c r="B2123" s="45" t="s">
        <v>1513</v>
      </c>
      <c r="C2123" s="2" t="s">
        <v>270</v>
      </c>
      <c r="D2123" s="196" t="s">
        <v>1559</v>
      </c>
      <c r="E2123" s="195" t="str">
        <f>CONCATENATE(Tabela132[[#This Row],[TRAMITE_SETOR]],"_Atualiz")</f>
        <v>SAPRE _Atualiz</v>
      </c>
      <c r="F2123" s="196" t="s">
        <v>1559</v>
      </c>
      <c r="H2123" s="3" t="s">
        <v>7</v>
      </c>
      <c r="I2123" s="3">
        <v>42859.724305555559</v>
      </c>
      <c r="J2123" s="45"/>
      <c r="K2123" s="19">
        <f t="shared" ref="K2123:K2153" si="93">IF(OR(H2123="-",I2123="-"),0,I2123-H2123)</f>
        <v>0</v>
      </c>
      <c r="L2123" s="38">
        <f t="shared" ref="L2123:L2153" si="94">K2123</f>
        <v>0</v>
      </c>
      <c r="M2123" s="184" t="e">
        <f>NETWORKDAYS.INTL(DATE(YEAR(H2123),MONTH(I2123),DAY(H2123)),DATE(YEAR(I2123),MONTH(I2123),DAY(I2123)),1,LISTAFERIADOS!$B$2:$B$194)</f>
        <v>#VALUE!</v>
      </c>
      <c r="N2123" s="170" t="e">
        <f>CONCATENATE(HOUR(Tabela132[[#This Row],[DATA INICIO]]),":",MINUTE(Tabela132[[#This Row],[DATA INICIO]]))</f>
        <v>#VALUE!</v>
      </c>
    </row>
    <row r="2124" spans="1:14" ht="25.5" customHeight="1" x14ac:dyDescent="0.25">
      <c r="A2124" s="48" t="s">
        <v>278</v>
      </c>
      <c r="B2124" s="45" t="s">
        <v>1513</v>
      </c>
      <c r="C2124" s="2" t="s">
        <v>270</v>
      </c>
      <c r="D2124" s="196" t="s">
        <v>1476</v>
      </c>
      <c r="E2124" s="195" t="str">
        <f>CONCATENATE(Tabela132[[#This Row],[TRAMITE_SETOR]],"_Atualiz")</f>
        <v>SECGS  _Atualiz</v>
      </c>
      <c r="F2124" s="196" t="s">
        <v>1476</v>
      </c>
      <c r="H2124" s="3">
        <v>42859.724305555559</v>
      </c>
      <c r="I2124" s="3">
        <v>42890.584027777775</v>
      </c>
      <c r="J2124" s="45"/>
      <c r="K2124" s="19">
        <f t="shared" si="93"/>
        <v>30.859722222216078</v>
      </c>
      <c r="L2124" s="38">
        <f t="shared" si="94"/>
        <v>30.859722222216078</v>
      </c>
      <c r="M2124" s="184">
        <f>NETWORKDAYS.INTL(DATE(YEAR(H2124),MONTH(I2124),DAY(H2124)),DATE(YEAR(I2124),MONTH(I2124),DAY(I2124)),1,LISTAFERIADOS!$B$2:$B$194)</f>
        <v>0</v>
      </c>
      <c r="N2124" s="170" t="str">
        <f>CONCATENATE(HOUR(Tabela132[[#This Row],[DATA INICIO]]),":",MINUTE(Tabela132[[#This Row],[DATA INICIO]]))</f>
        <v>17:23</v>
      </c>
    </row>
    <row r="2125" spans="1:14" ht="25.5" customHeight="1" x14ac:dyDescent="0.25">
      <c r="A2125" s="48" t="s">
        <v>278</v>
      </c>
      <c r="B2125" s="45" t="s">
        <v>1513</v>
      </c>
      <c r="C2125" s="2" t="s">
        <v>270</v>
      </c>
      <c r="D2125" s="196" t="s">
        <v>1543</v>
      </c>
      <c r="E2125" s="195" t="str">
        <f>CONCATENATE(Tabela132[[#This Row],[TRAMITE_SETOR]],"_Atualiz")</f>
        <v>CIP _Atualiz</v>
      </c>
      <c r="F2125" s="196" t="s">
        <v>1543</v>
      </c>
      <c r="H2125" s="3">
        <v>42830.724305555559</v>
      </c>
      <c r="I2125" s="3">
        <v>42850.640277777777</v>
      </c>
      <c r="J2125" s="45"/>
      <c r="K2125" s="19">
        <f t="shared" si="93"/>
        <v>19.915972222217533</v>
      </c>
      <c r="L2125" s="38">
        <f t="shared" si="94"/>
        <v>19.915972222217533</v>
      </c>
      <c r="M2125" s="184">
        <f>NETWORKDAYS.INTL(DATE(YEAR(H2125),MONTH(I2125),DAY(H2125)),DATE(YEAR(I2125),MONTH(I2125),DAY(I2125)),1,LISTAFERIADOS!$B$2:$B$194)</f>
        <v>11</v>
      </c>
      <c r="N2125" s="170" t="str">
        <f>CONCATENATE(HOUR(Tabela132[[#This Row],[DATA INICIO]]),":",MINUTE(Tabela132[[#This Row],[DATA INICIO]]))</f>
        <v>17:23</v>
      </c>
    </row>
    <row r="2126" spans="1:14" ht="25.5" customHeight="1" x14ac:dyDescent="0.25">
      <c r="A2126" s="48" t="s">
        <v>278</v>
      </c>
      <c r="B2126" s="45" t="s">
        <v>1513</v>
      </c>
      <c r="C2126" s="2" t="s">
        <v>270</v>
      </c>
      <c r="D2126" s="196" t="s">
        <v>1559</v>
      </c>
      <c r="E2126" s="195" t="str">
        <f>CONCATENATE(Tabela132[[#This Row],[TRAMITE_SETOR]],"_Atualiz")</f>
        <v>SAPRE _Atualiz</v>
      </c>
      <c r="F2126" s="196" t="s">
        <v>1559</v>
      </c>
      <c r="H2126" s="3">
        <v>42850.640277777777</v>
      </c>
      <c r="I2126" s="3">
        <v>42881.742361111108</v>
      </c>
      <c r="J2126" s="45"/>
      <c r="K2126" s="19">
        <f t="shared" si="93"/>
        <v>31.102083333331393</v>
      </c>
      <c r="L2126" s="38">
        <f t="shared" si="94"/>
        <v>31.102083333331393</v>
      </c>
      <c r="M2126" s="184">
        <f>NETWORKDAYS.INTL(DATE(YEAR(H2126),MONTH(I2126),DAY(H2126)),DATE(YEAR(I2126),MONTH(I2126),DAY(I2126)),1,LISTAFERIADOS!$B$2:$B$194)</f>
        <v>2</v>
      </c>
      <c r="N2126" s="170" t="str">
        <f>CONCATENATE(HOUR(Tabela132[[#This Row],[DATA INICIO]]),":",MINUTE(Tabela132[[#This Row],[DATA INICIO]]))</f>
        <v>15:22</v>
      </c>
    </row>
    <row r="2127" spans="1:14" ht="25.5" customHeight="1" x14ac:dyDescent="0.25">
      <c r="A2127" s="48" t="s">
        <v>278</v>
      </c>
      <c r="B2127" s="45" t="s">
        <v>1513</v>
      </c>
      <c r="C2127" s="2" t="s">
        <v>270</v>
      </c>
      <c r="D2127" s="196" t="s">
        <v>1543</v>
      </c>
      <c r="E2127" s="195" t="str">
        <f>CONCATENATE(Tabela132[[#This Row],[TRAMITE_SETOR]],"_Atualiz")</f>
        <v>CIP _Atualiz</v>
      </c>
      <c r="F2127" s="196" t="s">
        <v>1543</v>
      </c>
      <c r="H2127" s="3">
        <v>42881.742361111108</v>
      </c>
      <c r="I2127" s="3">
        <v>42885.499305555553</v>
      </c>
      <c r="J2127" s="45"/>
      <c r="K2127" s="19">
        <f t="shared" si="93"/>
        <v>3.7569444444452529</v>
      </c>
      <c r="L2127" s="38">
        <f t="shared" si="94"/>
        <v>3.7569444444452529</v>
      </c>
      <c r="M2127" s="184">
        <f>NETWORKDAYS.INTL(DATE(YEAR(H2127),MONTH(I2127),DAY(H2127)),DATE(YEAR(I2127),MONTH(I2127),DAY(I2127)),1,LISTAFERIADOS!$B$2:$B$194)</f>
        <v>3</v>
      </c>
      <c r="N2127" s="170" t="str">
        <f>CONCATENATE(HOUR(Tabela132[[#This Row],[DATA INICIO]]),":",MINUTE(Tabela132[[#This Row],[DATA INICIO]]))</f>
        <v>17:49</v>
      </c>
    </row>
    <row r="2128" spans="1:14" ht="25.5" customHeight="1" x14ac:dyDescent="0.25">
      <c r="A2128" s="48" t="s">
        <v>278</v>
      </c>
      <c r="B2128" s="45" t="s">
        <v>1513</v>
      </c>
      <c r="C2128" s="2" t="s">
        <v>270</v>
      </c>
      <c r="D2128" s="196" t="s">
        <v>1476</v>
      </c>
      <c r="E2128" s="195" t="str">
        <f>CONCATENATE(Tabela132[[#This Row],[TRAMITE_SETOR]],"_Atualiz")</f>
        <v>SECGS  _Atualiz</v>
      </c>
      <c r="F2128" s="196" t="s">
        <v>1476</v>
      </c>
      <c r="H2128" s="3">
        <v>42885.499305555553</v>
      </c>
      <c r="I2128" s="3">
        <v>42885.720833333333</v>
      </c>
      <c r="J2128" s="45"/>
      <c r="K2128" s="19">
        <f t="shared" si="93"/>
        <v>0.22152777777955635</v>
      </c>
      <c r="L2128" s="38">
        <f t="shared" si="94"/>
        <v>0.22152777777955635</v>
      </c>
      <c r="M2128" s="184">
        <f>NETWORKDAYS.INTL(DATE(YEAR(H2128),MONTH(I2128),DAY(H2128)),DATE(YEAR(I2128),MONTH(I2128),DAY(I2128)),1,LISTAFERIADOS!$B$2:$B$194)</f>
        <v>1</v>
      </c>
      <c r="N2128" s="170" t="str">
        <f>CONCATENATE(HOUR(Tabela132[[#This Row],[DATA INICIO]]),":",MINUTE(Tabela132[[#This Row],[DATA INICIO]]))</f>
        <v>11:59</v>
      </c>
    </row>
    <row r="2129" spans="1:14" ht="25.5" customHeight="1" x14ac:dyDescent="0.25">
      <c r="A2129" s="48" t="s">
        <v>278</v>
      </c>
      <c r="B2129" s="45" t="s">
        <v>1513</v>
      </c>
      <c r="C2129" s="2" t="s">
        <v>270</v>
      </c>
      <c r="D2129" s="196" t="s">
        <v>1500</v>
      </c>
      <c r="E2129" s="195" t="str">
        <f>CONCATENATE(Tabela132[[#This Row],[TRAMITE_SETOR]],"_Atualiz")</f>
        <v>SECGA  _Atualiz</v>
      </c>
      <c r="F2129" s="196" t="s">
        <v>1500</v>
      </c>
      <c r="H2129" s="3">
        <v>42885.720833333333</v>
      </c>
      <c r="I2129" s="3">
        <v>42887.565972222219</v>
      </c>
      <c r="J2129" s="45"/>
      <c r="K2129" s="19">
        <f t="shared" si="93"/>
        <v>1.8451388888861402</v>
      </c>
      <c r="L2129" s="38">
        <f t="shared" si="94"/>
        <v>1.8451388888861402</v>
      </c>
      <c r="M2129" s="184">
        <f>NETWORKDAYS.INTL(DATE(YEAR(H2129),MONTH(I2129),DAY(H2129)),DATE(YEAR(I2129),MONTH(I2129),DAY(I2129)),1,LISTAFERIADOS!$B$2:$B$194)</f>
        <v>-21</v>
      </c>
      <c r="N2129" s="170" t="str">
        <f>CONCATENATE(HOUR(Tabela132[[#This Row],[DATA INICIO]]),":",MINUTE(Tabela132[[#This Row],[DATA INICIO]]))</f>
        <v>17:18</v>
      </c>
    </row>
    <row r="2130" spans="1:14" ht="25.5" customHeight="1" x14ac:dyDescent="0.25">
      <c r="A2130" s="48" t="s">
        <v>278</v>
      </c>
      <c r="B2130" s="45" t="s">
        <v>1513</v>
      </c>
      <c r="C2130" s="2" t="s">
        <v>270</v>
      </c>
      <c r="D2130" s="196" t="s">
        <v>1501</v>
      </c>
      <c r="E2130" s="195" t="str">
        <f>CONCATENATE(Tabela132[[#This Row],[TRAMITE_SETOR]],"_Atualiz")</f>
        <v>CLC  _Atualiz</v>
      </c>
      <c r="F2130" s="196" t="s">
        <v>1501</v>
      </c>
      <c r="H2130" s="3">
        <v>42741.565972222219</v>
      </c>
      <c r="I2130" s="3">
        <v>42741.777083333334</v>
      </c>
      <c r="J2130" s="45"/>
      <c r="K2130" s="19">
        <f t="shared" si="93"/>
        <v>0.211111111115315</v>
      </c>
      <c r="L2130" s="38">
        <f t="shared" si="94"/>
        <v>0.211111111115315</v>
      </c>
      <c r="M2130" s="184">
        <f>NETWORKDAYS.INTL(DATE(YEAR(H2130),MONTH(I2130),DAY(H2130)),DATE(YEAR(I2130),MONTH(I2130),DAY(I2130)),1,LISTAFERIADOS!$B$2:$B$194)</f>
        <v>0</v>
      </c>
      <c r="N2130" s="170" t="str">
        <f>CONCATENATE(HOUR(Tabela132[[#This Row],[DATA INICIO]]),":",MINUTE(Tabela132[[#This Row],[DATA INICIO]]))</f>
        <v>13:35</v>
      </c>
    </row>
    <row r="2131" spans="1:14" ht="25.5" customHeight="1" x14ac:dyDescent="0.25">
      <c r="A2131" s="48" t="s">
        <v>278</v>
      </c>
      <c r="B2131" s="45" t="s">
        <v>1513</v>
      </c>
      <c r="C2131" s="2" t="s">
        <v>270</v>
      </c>
      <c r="D2131" s="196" t="s">
        <v>1514</v>
      </c>
      <c r="E2131" s="195" t="str">
        <f>CONCATENATE(Tabela132[[#This Row],[TRAMITE_SETOR]],"_Atualiz")</f>
        <v>SGEC  _Atualiz</v>
      </c>
      <c r="F2131" s="196" t="s">
        <v>1514</v>
      </c>
      <c r="H2131" s="3">
        <v>42741.777083333334</v>
      </c>
      <c r="I2131" s="3">
        <v>42922.65625</v>
      </c>
      <c r="J2131" s="45"/>
      <c r="K2131" s="19">
        <f t="shared" si="93"/>
        <v>180.8791666666657</v>
      </c>
      <c r="L2131" s="38">
        <f t="shared" si="94"/>
        <v>180.8791666666657</v>
      </c>
      <c r="M2131" s="184">
        <f>NETWORKDAYS.INTL(DATE(YEAR(H2131),MONTH(I2131),DAY(H2131)),DATE(YEAR(I2131),MONTH(I2131),DAY(I2131)),1,LISTAFERIADOS!$B$2:$B$194)</f>
        <v>1</v>
      </c>
      <c r="N2131" s="170" t="str">
        <f>CONCATENATE(HOUR(Tabela132[[#This Row],[DATA INICIO]]),":",MINUTE(Tabela132[[#This Row],[DATA INICIO]]))</f>
        <v>18:39</v>
      </c>
    </row>
    <row r="2132" spans="1:14" ht="25.5" customHeight="1" x14ac:dyDescent="0.25">
      <c r="A2132" s="48" t="s">
        <v>278</v>
      </c>
      <c r="B2132" s="45" t="s">
        <v>1513</v>
      </c>
      <c r="C2132" s="2" t="s">
        <v>270</v>
      </c>
      <c r="D2132" s="196" t="s">
        <v>1560</v>
      </c>
      <c r="E2132" s="195" t="str">
        <f>CONCATENATE(Tabela132[[#This Row],[TRAMITE_SETOR]],"_Atualiz")</f>
        <v xml:space="preserve"> SAPRE _Atualiz</v>
      </c>
      <c r="F2132" s="196" t="s">
        <v>1560</v>
      </c>
      <c r="H2132" s="3">
        <v>42893.65625</v>
      </c>
      <c r="I2132" s="3">
        <v>42914.722222222219</v>
      </c>
      <c r="J2132" s="45"/>
      <c r="K2132" s="19">
        <f t="shared" si="93"/>
        <v>21.065972222218988</v>
      </c>
      <c r="L2132" s="38">
        <f t="shared" si="94"/>
        <v>21.065972222218988</v>
      </c>
      <c r="M2132" s="184">
        <f>NETWORKDAYS.INTL(DATE(YEAR(H2132),MONTH(I2132),DAY(H2132)),DATE(YEAR(I2132),MONTH(I2132),DAY(I2132)),1,LISTAFERIADOS!$B$2:$B$194)</f>
        <v>15</v>
      </c>
      <c r="N2132" s="170" t="str">
        <f>CONCATENATE(HOUR(Tabela132[[#This Row],[DATA INICIO]]),":",MINUTE(Tabela132[[#This Row],[DATA INICIO]]))</f>
        <v>15:45</v>
      </c>
    </row>
    <row r="2133" spans="1:14" ht="25.5" customHeight="1" x14ac:dyDescent="0.25">
      <c r="A2133" s="48" t="s">
        <v>278</v>
      </c>
      <c r="B2133" s="45" t="s">
        <v>1513</v>
      </c>
      <c r="C2133" s="2" t="s">
        <v>270</v>
      </c>
      <c r="D2133" s="196" t="s">
        <v>1503</v>
      </c>
      <c r="E2133" s="195" t="str">
        <f>CONCATENATE(Tabela132[[#This Row],[TRAMITE_SETOR]],"_Atualiz")</f>
        <v xml:space="preserve"> SGEC  _Atualiz</v>
      </c>
      <c r="F2133" s="196" t="s">
        <v>1503</v>
      </c>
      <c r="H2133" s="3">
        <v>42914.722222222219</v>
      </c>
      <c r="I2133" s="3">
        <v>42951.805555555555</v>
      </c>
      <c r="J2133" s="45"/>
      <c r="K2133" s="19">
        <f t="shared" si="93"/>
        <v>37.083333333335759</v>
      </c>
      <c r="L2133" s="38">
        <f t="shared" si="94"/>
        <v>37.083333333335759</v>
      </c>
      <c r="M2133" s="184">
        <f>NETWORKDAYS.INTL(DATE(YEAR(H2133),MONTH(I2133),DAY(H2133)),DATE(YEAR(I2133),MONTH(I2133),DAY(I2133)),1,LISTAFERIADOS!$B$2:$B$194)</f>
        <v>-16</v>
      </c>
      <c r="N2133" s="170" t="str">
        <f>CONCATENATE(HOUR(Tabela132[[#This Row],[DATA INICIO]]),":",MINUTE(Tabela132[[#This Row],[DATA INICIO]]))</f>
        <v>17:20</v>
      </c>
    </row>
    <row r="2134" spans="1:14" ht="25.5" customHeight="1" x14ac:dyDescent="0.25">
      <c r="A2134" s="48" t="s">
        <v>278</v>
      </c>
      <c r="B2134" s="45" t="s">
        <v>1513</v>
      </c>
      <c r="C2134" s="2" t="s">
        <v>270</v>
      </c>
      <c r="D2134" s="196" t="s">
        <v>1493</v>
      </c>
      <c r="E2134" s="195" t="str">
        <f>CONCATENATE(Tabela132[[#This Row],[TRAMITE_SETOR]],"_Atualiz")</f>
        <v xml:space="preserve"> COC  _Atualiz</v>
      </c>
      <c r="F2134" s="196" t="s">
        <v>1493</v>
      </c>
      <c r="H2134" s="3">
        <v>42833.805555555555</v>
      </c>
      <c r="I2134" s="3">
        <v>42833.807638888888</v>
      </c>
      <c r="J2134" s="45"/>
      <c r="K2134" s="19">
        <f t="shared" si="93"/>
        <v>2.0833333328482695E-3</v>
      </c>
      <c r="L2134" s="38">
        <f t="shared" si="94"/>
        <v>2.0833333328482695E-3</v>
      </c>
      <c r="M2134" s="184">
        <f>NETWORKDAYS.INTL(DATE(YEAR(H2134),MONTH(I2134),DAY(H2134)),DATE(YEAR(I2134),MONTH(I2134),DAY(I2134)),1,LISTAFERIADOS!$B$2:$B$194)</f>
        <v>0</v>
      </c>
      <c r="N2134" s="170" t="str">
        <f>CONCATENATE(HOUR(Tabela132[[#This Row],[DATA INICIO]]),":",MINUTE(Tabela132[[#This Row],[DATA INICIO]]))</f>
        <v>19:20</v>
      </c>
    </row>
    <row r="2135" spans="1:14" ht="25.5" customHeight="1" x14ac:dyDescent="0.25">
      <c r="A2135" s="48" t="s">
        <v>278</v>
      </c>
      <c r="B2135" s="45" t="s">
        <v>1513</v>
      </c>
      <c r="C2135" s="2" t="s">
        <v>270</v>
      </c>
      <c r="D2135" s="196" t="s">
        <v>1485</v>
      </c>
      <c r="E2135" s="195" t="str">
        <f>CONCATENATE(Tabela132[[#This Row],[TRAMITE_SETOR]],"_Atualiz")</f>
        <v xml:space="preserve"> SECOFC  _Atualiz</v>
      </c>
      <c r="F2135" s="196" t="s">
        <v>1485</v>
      </c>
      <c r="H2135" s="3">
        <v>42833.807638888888</v>
      </c>
      <c r="I2135" s="3">
        <v>42924.624305555553</v>
      </c>
      <c r="J2135" s="45"/>
      <c r="K2135" s="19">
        <f t="shared" si="93"/>
        <v>90.816666666665697</v>
      </c>
      <c r="L2135" s="38">
        <f t="shared" si="94"/>
        <v>90.816666666665697</v>
      </c>
      <c r="M2135" s="184">
        <f>NETWORKDAYS.INTL(DATE(YEAR(H2135),MONTH(I2135),DAY(H2135)),DATE(YEAR(I2135),MONTH(I2135),DAY(I2135)),1,LISTAFERIADOS!$B$2:$B$194)</f>
        <v>0</v>
      </c>
      <c r="N2135" s="170" t="str">
        <f>CONCATENATE(HOUR(Tabela132[[#This Row],[DATA INICIO]]),":",MINUTE(Tabela132[[#This Row],[DATA INICIO]]))</f>
        <v>19:23</v>
      </c>
    </row>
    <row r="2136" spans="1:14" ht="25.5" customHeight="1" x14ac:dyDescent="0.25">
      <c r="A2136" s="48" t="s">
        <v>278</v>
      </c>
      <c r="B2136" s="45" t="s">
        <v>1513</v>
      </c>
      <c r="C2136" s="2" t="s">
        <v>270</v>
      </c>
      <c r="D2136" s="196" t="s">
        <v>1487</v>
      </c>
      <c r="E2136" s="195" t="str">
        <f>CONCATENATE(Tabela132[[#This Row],[TRAMITE_SETOR]],"_Atualiz")</f>
        <v xml:space="preserve"> CLC  _Atualiz</v>
      </c>
      <c r="F2136" s="196" t="s">
        <v>1487</v>
      </c>
      <c r="H2136" s="3">
        <v>42924.624305555553</v>
      </c>
      <c r="I2136" s="3">
        <v>42955.685416666667</v>
      </c>
      <c r="J2136" s="45"/>
      <c r="K2136" s="19">
        <f t="shared" si="93"/>
        <v>31.06111111111386</v>
      </c>
      <c r="L2136" s="38">
        <f t="shared" si="94"/>
        <v>31.06111111111386</v>
      </c>
      <c r="M2136" s="184">
        <f>NETWORKDAYS.INTL(DATE(YEAR(H2136),MONTH(I2136),DAY(H2136)),DATE(YEAR(I2136),MONTH(I2136),DAY(I2136)),1,LISTAFERIADOS!$B$2:$B$194)</f>
        <v>1</v>
      </c>
      <c r="N2136" s="170" t="str">
        <f>CONCATENATE(HOUR(Tabela132[[#This Row],[DATA INICIO]]),":",MINUTE(Tabela132[[#This Row],[DATA INICIO]]))</f>
        <v>14:59</v>
      </c>
    </row>
    <row r="2137" spans="1:14" ht="25.5" customHeight="1" x14ac:dyDescent="0.25">
      <c r="A2137" s="48" t="s">
        <v>278</v>
      </c>
      <c r="B2137" s="45" t="s">
        <v>1513</v>
      </c>
      <c r="C2137" s="2" t="s">
        <v>270</v>
      </c>
      <c r="D2137" s="196" t="s">
        <v>1488</v>
      </c>
      <c r="E2137" s="195" t="str">
        <f>CONCATENATE(Tabela132[[#This Row],[TRAMITE_SETOR]],"_Atualiz")</f>
        <v xml:space="preserve"> SC  _Atualiz</v>
      </c>
      <c r="F2137" s="196" t="s">
        <v>1488</v>
      </c>
      <c r="H2137" s="3">
        <v>42955.685416666667</v>
      </c>
      <c r="I2137" s="3">
        <v>42986.693055555559</v>
      </c>
      <c r="J2137" s="45"/>
      <c r="K2137" s="19">
        <f t="shared" si="93"/>
        <v>31.007638888891961</v>
      </c>
      <c r="L2137" s="38">
        <f t="shared" si="94"/>
        <v>31.007638888891961</v>
      </c>
      <c r="M2137" s="184">
        <f>NETWORKDAYS.INTL(DATE(YEAR(H2137),MONTH(I2137),DAY(H2137)),DATE(YEAR(I2137),MONTH(I2137),DAY(I2137)),1,LISTAFERIADOS!$B$2:$B$194)</f>
        <v>0</v>
      </c>
      <c r="N2137" s="170" t="str">
        <f>CONCATENATE(HOUR(Tabela132[[#This Row],[DATA INICIO]]),":",MINUTE(Tabela132[[#This Row],[DATA INICIO]]))</f>
        <v>16:27</v>
      </c>
    </row>
    <row r="2138" spans="1:14" ht="25.5" customHeight="1" x14ac:dyDescent="0.25">
      <c r="A2138" s="48" t="s">
        <v>278</v>
      </c>
      <c r="B2138" s="45" t="s">
        <v>1513</v>
      </c>
      <c r="C2138" s="2" t="s">
        <v>270</v>
      </c>
      <c r="D2138" s="196" t="s">
        <v>1487</v>
      </c>
      <c r="E2138" s="195" t="str">
        <f>CONCATENATE(Tabela132[[#This Row],[TRAMITE_SETOR]],"_Atualiz")</f>
        <v xml:space="preserve"> CLC  _Atualiz</v>
      </c>
      <c r="F2138" s="196" t="s">
        <v>1487</v>
      </c>
      <c r="H2138" s="3">
        <v>42986.693055555559</v>
      </c>
      <c r="I2138" s="3">
        <v>42986.761805555558</v>
      </c>
      <c r="J2138" s="45"/>
      <c r="K2138" s="19">
        <f t="shared" si="93"/>
        <v>6.8749999998544808E-2</v>
      </c>
      <c r="L2138" s="38">
        <f t="shared" si="94"/>
        <v>6.8749999998544808E-2</v>
      </c>
      <c r="M2138" s="184">
        <f>NETWORKDAYS.INTL(DATE(YEAR(H2138),MONTH(I2138),DAY(H2138)),DATE(YEAR(I2138),MONTH(I2138),DAY(I2138)),1,LISTAFERIADOS!$B$2:$B$194)</f>
        <v>0</v>
      </c>
      <c r="N2138" s="170" t="str">
        <f>CONCATENATE(HOUR(Tabela132[[#This Row],[DATA INICIO]]),":",MINUTE(Tabela132[[#This Row],[DATA INICIO]]))</f>
        <v>16:38</v>
      </c>
    </row>
    <row r="2139" spans="1:14" ht="25.5" customHeight="1" x14ac:dyDescent="0.25">
      <c r="A2139" s="48" t="s">
        <v>278</v>
      </c>
      <c r="B2139" s="45" t="s">
        <v>1513</v>
      </c>
      <c r="C2139" s="2" t="s">
        <v>270</v>
      </c>
      <c r="D2139" s="196" t="s">
        <v>1488</v>
      </c>
      <c r="E2139" s="195" t="str">
        <f>CONCATENATE(Tabela132[[#This Row],[TRAMITE_SETOR]],"_Atualiz")</f>
        <v xml:space="preserve"> SC  _Atualiz</v>
      </c>
      <c r="F2139" s="196" t="s">
        <v>1488</v>
      </c>
      <c r="H2139" s="3">
        <v>42986.761805555558</v>
      </c>
      <c r="I2139" s="3">
        <v>43016.601388888892</v>
      </c>
      <c r="J2139" s="45"/>
      <c r="K2139" s="19">
        <f t="shared" si="93"/>
        <v>29.839583333334303</v>
      </c>
      <c r="L2139" s="38">
        <f t="shared" si="94"/>
        <v>29.839583333334303</v>
      </c>
      <c r="M2139" s="184">
        <f>NETWORKDAYS.INTL(DATE(YEAR(H2139),MONTH(I2139),DAY(H2139)),DATE(YEAR(I2139),MONTH(I2139),DAY(I2139)),1,LISTAFERIADOS!$B$2:$B$194)</f>
        <v>0</v>
      </c>
      <c r="N2139" s="170" t="str">
        <f>CONCATENATE(HOUR(Tabela132[[#This Row],[DATA INICIO]]),":",MINUTE(Tabela132[[#This Row],[DATA INICIO]]))</f>
        <v>18:17</v>
      </c>
    </row>
    <row r="2140" spans="1:14" ht="25.5" customHeight="1" x14ac:dyDescent="0.25">
      <c r="A2140" s="48" t="s">
        <v>278</v>
      </c>
      <c r="B2140" s="45" t="s">
        <v>1513</v>
      </c>
      <c r="C2140" s="2" t="s">
        <v>270</v>
      </c>
      <c r="D2140" s="196" t="s">
        <v>1487</v>
      </c>
      <c r="E2140" s="195" t="str">
        <f>CONCATENATE(Tabela132[[#This Row],[TRAMITE_SETOR]],"_Atualiz")</f>
        <v xml:space="preserve"> CLC  _Atualiz</v>
      </c>
      <c r="F2140" s="196" t="s">
        <v>1487</v>
      </c>
      <c r="H2140" s="3">
        <v>43016.601388888892</v>
      </c>
      <c r="I2140" s="3">
        <v>43016.63958333333</v>
      </c>
      <c r="J2140" s="45"/>
      <c r="K2140" s="19">
        <f t="shared" si="93"/>
        <v>3.8194444437976927E-2</v>
      </c>
      <c r="L2140" s="38">
        <f t="shared" si="94"/>
        <v>3.8194444437976927E-2</v>
      </c>
      <c r="M2140" s="184">
        <f>NETWORKDAYS.INTL(DATE(YEAR(H2140),MONTH(I2140),DAY(H2140)),DATE(YEAR(I2140),MONTH(I2140),DAY(I2140)),1,LISTAFERIADOS!$B$2:$B$194)</f>
        <v>0</v>
      </c>
      <c r="N2140" s="170" t="str">
        <f>CONCATENATE(HOUR(Tabela132[[#This Row],[DATA INICIO]]),":",MINUTE(Tabela132[[#This Row],[DATA INICIO]]))</f>
        <v>14:26</v>
      </c>
    </row>
    <row r="2141" spans="1:14" ht="25.5" customHeight="1" x14ac:dyDescent="0.25">
      <c r="A2141" s="48" t="s">
        <v>278</v>
      </c>
      <c r="B2141" s="45" t="s">
        <v>1513</v>
      </c>
      <c r="C2141" s="2" t="s">
        <v>270</v>
      </c>
      <c r="D2141" s="196" t="s">
        <v>1483</v>
      </c>
      <c r="E2141" s="195" t="str">
        <f>CONCATENATE(Tabela132[[#This Row],[TRAMITE_SETOR]],"_Atualiz")</f>
        <v xml:space="preserve"> SPO  _Atualiz</v>
      </c>
      <c r="F2141" s="196" t="s">
        <v>1483</v>
      </c>
      <c r="H2141" s="3">
        <v>43016.63958333333</v>
      </c>
      <c r="I2141" s="3">
        <v>43016.650694444441</v>
      </c>
      <c r="J2141" s="45"/>
      <c r="K2141" s="19">
        <f t="shared" si="93"/>
        <v>1.1111111110949423E-2</v>
      </c>
      <c r="L2141" s="38">
        <f t="shared" si="94"/>
        <v>1.1111111110949423E-2</v>
      </c>
      <c r="M2141" s="184">
        <f>NETWORKDAYS.INTL(DATE(YEAR(H2141),MONTH(I2141),DAY(H2141)),DATE(YEAR(I2141),MONTH(I2141),DAY(I2141)),1,LISTAFERIADOS!$B$2:$B$194)</f>
        <v>0</v>
      </c>
      <c r="N2141" s="170" t="str">
        <f>CONCATENATE(HOUR(Tabela132[[#This Row],[DATA INICIO]]),":",MINUTE(Tabela132[[#This Row],[DATA INICIO]]))</f>
        <v>15:21</v>
      </c>
    </row>
    <row r="2142" spans="1:14" ht="25.5" customHeight="1" x14ac:dyDescent="0.25">
      <c r="A2142" s="48" t="s">
        <v>278</v>
      </c>
      <c r="B2142" s="45" t="s">
        <v>1513</v>
      </c>
      <c r="C2142" s="2" t="s">
        <v>270</v>
      </c>
      <c r="D2142" s="196" t="s">
        <v>1560</v>
      </c>
      <c r="E2142" s="195" t="str">
        <f>CONCATENATE(Tabela132[[#This Row],[TRAMITE_SETOR]],"_Atualiz")</f>
        <v xml:space="preserve"> SAPRE _Atualiz</v>
      </c>
      <c r="F2142" s="196" t="s">
        <v>1560</v>
      </c>
      <c r="H2142" s="3">
        <v>43016.650694444441</v>
      </c>
      <c r="I2142" s="3">
        <v>43016.762499999997</v>
      </c>
      <c r="J2142" s="45"/>
      <c r="K2142" s="19">
        <f t="shared" si="93"/>
        <v>0.11180555555620231</v>
      </c>
      <c r="L2142" s="38">
        <f t="shared" si="94"/>
        <v>0.11180555555620231</v>
      </c>
      <c r="M2142" s="184">
        <f>NETWORKDAYS.INTL(DATE(YEAR(H2142),MONTH(I2142),DAY(H2142)),DATE(YEAR(I2142),MONTH(I2142),DAY(I2142)),1,LISTAFERIADOS!$B$2:$B$194)</f>
        <v>0</v>
      </c>
      <c r="N2142" s="170" t="str">
        <f>CONCATENATE(HOUR(Tabela132[[#This Row],[DATA INICIO]]),":",MINUTE(Tabela132[[#This Row],[DATA INICIO]]))</f>
        <v>15:37</v>
      </c>
    </row>
    <row r="2143" spans="1:14" ht="25.5" customHeight="1" x14ac:dyDescent="0.25">
      <c r="A2143" s="48" t="s">
        <v>278</v>
      </c>
      <c r="B2143" s="45" t="s">
        <v>1513</v>
      </c>
      <c r="C2143" s="2" t="s">
        <v>270</v>
      </c>
      <c r="D2143" s="196" t="s">
        <v>1483</v>
      </c>
      <c r="E2143" s="195" t="str">
        <f>CONCATENATE(Tabela132[[#This Row],[TRAMITE_SETOR]],"_Atualiz")</f>
        <v xml:space="preserve"> SPO  _Atualiz</v>
      </c>
      <c r="F2143" s="196" t="s">
        <v>1483</v>
      </c>
      <c r="H2143" s="3">
        <v>43016.762499999997</v>
      </c>
      <c r="I2143" s="3">
        <v>43016.797222222223</v>
      </c>
      <c r="J2143" s="45"/>
      <c r="K2143" s="19">
        <f t="shared" si="93"/>
        <v>3.4722222226264421E-2</v>
      </c>
      <c r="L2143" s="38">
        <f t="shared" si="94"/>
        <v>3.4722222226264421E-2</v>
      </c>
      <c r="M2143" s="184">
        <f>NETWORKDAYS.INTL(DATE(YEAR(H2143),MONTH(I2143),DAY(H2143)),DATE(YEAR(I2143),MONTH(I2143),DAY(I2143)),1,LISTAFERIADOS!$B$2:$B$194)</f>
        <v>0</v>
      </c>
      <c r="N2143" s="170" t="str">
        <f>CONCATENATE(HOUR(Tabela132[[#This Row],[DATA INICIO]]),":",MINUTE(Tabela132[[#This Row],[DATA INICIO]]))</f>
        <v>18:18</v>
      </c>
    </row>
    <row r="2144" spans="1:14" ht="25.5" customHeight="1" x14ac:dyDescent="0.25">
      <c r="A2144" s="48" t="s">
        <v>278</v>
      </c>
      <c r="B2144" s="45" t="s">
        <v>1513</v>
      </c>
      <c r="C2144" s="2" t="s">
        <v>270</v>
      </c>
      <c r="D2144" s="196" t="s">
        <v>1493</v>
      </c>
      <c r="E2144" s="195" t="str">
        <f>CONCATENATE(Tabela132[[#This Row],[TRAMITE_SETOR]],"_Atualiz")</f>
        <v xml:space="preserve"> COC  _Atualiz</v>
      </c>
      <c r="F2144" s="196" t="s">
        <v>1493</v>
      </c>
      <c r="H2144" s="3">
        <v>42957.797222222223</v>
      </c>
      <c r="I2144" s="3">
        <v>42961.645138888889</v>
      </c>
      <c r="J2144" s="45"/>
      <c r="K2144" s="19">
        <f t="shared" si="93"/>
        <v>3.8479166666656965</v>
      </c>
      <c r="L2144" s="38">
        <f t="shared" si="94"/>
        <v>3.8479166666656965</v>
      </c>
      <c r="M2144" s="184">
        <f>NETWORKDAYS.INTL(DATE(YEAR(H2144),MONTH(I2144),DAY(H2144)),DATE(YEAR(I2144),MONTH(I2144),DAY(I2144)),1,LISTAFERIADOS!$B$2:$B$194)</f>
        <v>2</v>
      </c>
      <c r="N2144" s="170" t="str">
        <f>CONCATENATE(HOUR(Tabela132[[#This Row],[DATA INICIO]]),":",MINUTE(Tabela132[[#This Row],[DATA INICIO]]))</f>
        <v>19:8</v>
      </c>
    </row>
    <row r="2145" spans="1:14" ht="25.5" customHeight="1" x14ac:dyDescent="0.25">
      <c r="A2145" s="48" t="s">
        <v>278</v>
      </c>
      <c r="B2145" s="45" t="s">
        <v>1513</v>
      </c>
      <c r="C2145" s="2" t="s">
        <v>270</v>
      </c>
      <c r="D2145" s="196" t="s">
        <v>1485</v>
      </c>
      <c r="E2145" s="195" t="str">
        <f>CONCATENATE(Tabela132[[#This Row],[TRAMITE_SETOR]],"_Atualiz")</f>
        <v xml:space="preserve"> SECOFC  _Atualiz</v>
      </c>
      <c r="F2145" s="196" t="s">
        <v>1485</v>
      </c>
      <c r="H2145" s="3">
        <v>42961.645138888889</v>
      </c>
      <c r="I2145" s="3">
        <v>42961.731249999997</v>
      </c>
      <c r="J2145" s="45"/>
      <c r="K2145" s="19">
        <f t="shared" si="93"/>
        <v>8.611111110803904E-2</v>
      </c>
      <c r="L2145" s="38">
        <f t="shared" si="94"/>
        <v>8.611111110803904E-2</v>
      </c>
      <c r="M2145" s="184">
        <f>NETWORKDAYS.INTL(DATE(YEAR(H2145),MONTH(I2145),DAY(H2145)),DATE(YEAR(I2145),MONTH(I2145),DAY(I2145)),1,LISTAFERIADOS!$B$2:$B$194)</f>
        <v>1</v>
      </c>
      <c r="N2145" s="170" t="str">
        <f>CONCATENATE(HOUR(Tabela132[[#This Row],[DATA INICIO]]),":",MINUTE(Tabela132[[#This Row],[DATA INICIO]]))</f>
        <v>15:29</v>
      </c>
    </row>
    <row r="2146" spans="1:14" ht="25.5" customHeight="1" x14ac:dyDescent="0.25">
      <c r="A2146" s="48" t="s">
        <v>278</v>
      </c>
      <c r="B2146" s="45" t="s">
        <v>1513</v>
      </c>
      <c r="C2146" s="2" t="s">
        <v>270</v>
      </c>
      <c r="D2146" s="196" t="s">
        <v>1487</v>
      </c>
      <c r="E2146" s="195" t="str">
        <f>CONCATENATE(Tabela132[[#This Row],[TRAMITE_SETOR]],"_Atualiz")</f>
        <v xml:space="preserve"> CLC  _Atualiz</v>
      </c>
      <c r="F2146" s="196" t="s">
        <v>1487</v>
      </c>
      <c r="H2146" s="3">
        <v>42961.731249999997</v>
      </c>
      <c r="I2146" s="3">
        <v>42961.750694444447</v>
      </c>
      <c r="J2146" s="45"/>
      <c r="K2146" s="19">
        <f t="shared" si="93"/>
        <v>1.9444444449618459E-2</v>
      </c>
      <c r="L2146" s="38">
        <f t="shared" si="94"/>
        <v>1.9444444449618459E-2</v>
      </c>
      <c r="M2146" s="184">
        <f>NETWORKDAYS.INTL(DATE(YEAR(H2146),MONTH(I2146),DAY(H2146)),DATE(YEAR(I2146),MONTH(I2146),DAY(I2146)),1,LISTAFERIADOS!$B$2:$B$194)</f>
        <v>1</v>
      </c>
      <c r="N2146" s="170" t="str">
        <f>CONCATENATE(HOUR(Tabela132[[#This Row],[DATA INICIO]]),":",MINUTE(Tabela132[[#This Row],[DATA INICIO]]))</f>
        <v>17:33</v>
      </c>
    </row>
    <row r="2147" spans="1:14" ht="25.5" customHeight="1" x14ac:dyDescent="0.25">
      <c r="A2147" s="48" t="s">
        <v>278</v>
      </c>
      <c r="B2147" s="45" t="s">
        <v>1513</v>
      </c>
      <c r="C2147" s="2" t="s">
        <v>270</v>
      </c>
      <c r="D2147" s="196" t="s">
        <v>1488</v>
      </c>
      <c r="E2147" s="195" t="str">
        <f>CONCATENATE(Tabela132[[#This Row],[TRAMITE_SETOR]],"_Atualiz")</f>
        <v xml:space="preserve"> SC  _Atualiz</v>
      </c>
      <c r="F2147" s="196" t="s">
        <v>1488</v>
      </c>
      <c r="H2147" s="3">
        <v>42961.750694444447</v>
      </c>
      <c r="I2147" s="3">
        <v>42965.511805555558</v>
      </c>
      <c r="J2147" s="45"/>
      <c r="K2147" s="19">
        <f t="shared" si="93"/>
        <v>3.7611111111109494</v>
      </c>
      <c r="L2147" s="38">
        <f t="shared" si="94"/>
        <v>3.7611111111109494</v>
      </c>
      <c r="M2147" s="184">
        <f>NETWORKDAYS.INTL(DATE(YEAR(H2147),MONTH(I2147),DAY(H2147)),DATE(YEAR(I2147),MONTH(I2147),DAY(I2147)),1,LISTAFERIADOS!$B$2:$B$194)</f>
        <v>5</v>
      </c>
      <c r="N2147" s="170" t="str">
        <f>CONCATENATE(HOUR(Tabela132[[#This Row],[DATA INICIO]]),":",MINUTE(Tabela132[[#This Row],[DATA INICIO]]))</f>
        <v>18:1</v>
      </c>
    </row>
    <row r="2148" spans="1:14" ht="25.5" customHeight="1" x14ac:dyDescent="0.25">
      <c r="A2148" s="48" t="s">
        <v>278</v>
      </c>
      <c r="B2148" s="45" t="s">
        <v>1513</v>
      </c>
      <c r="C2148" s="2" t="s">
        <v>270</v>
      </c>
      <c r="D2148" s="196" t="s">
        <v>1487</v>
      </c>
      <c r="E2148" s="195" t="str">
        <f>CONCATENATE(Tabela132[[#This Row],[TRAMITE_SETOR]],"_Atualiz")</f>
        <v xml:space="preserve"> CLC  _Atualiz</v>
      </c>
      <c r="F2148" s="196" t="s">
        <v>1487</v>
      </c>
      <c r="H2148" s="3">
        <v>42965.511805555558</v>
      </c>
      <c r="I2148" s="3">
        <v>42965.911805555559</v>
      </c>
      <c r="J2148" s="45"/>
      <c r="K2148" s="19">
        <f t="shared" si="93"/>
        <v>0.40000000000145519</v>
      </c>
      <c r="L2148" s="38">
        <f t="shared" si="94"/>
        <v>0.40000000000145519</v>
      </c>
      <c r="M2148" s="184">
        <f>NETWORKDAYS.INTL(DATE(YEAR(H2148),MONTH(I2148),DAY(H2148)),DATE(YEAR(I2148),MONTH(I2148),DAY(I2148)),1,LISTAFERIADOS!$B$2:$B$194)</f>
        <v>1</v>
      </c>
      <c r="N2148" s="170" t="str">
        <f>CONCATENATE(HOUR(Tabela132[[#This Row],[DATA INICIO]]),":",MINUTE(Tabela132[[#This Row],[DATA INICIO]]))</f>
        <v>12:17</v>
      </c>
    </row>
    <row r="2149" spans="1:14" ht="25.5" customHeight="1" x14ac:dyDescent="0.25">
      <c r="A2149" s="48" t="s">
        <v>278</v>
      </c>
      <c r="B2149" s="45" t="s">
        <v>1513</v>
      </c>
      <c r="C2149" s="2" t="s">
        <v>270</v>
      </c>
      <c r="D2149" s="196" t="s">
        <v>1482</v>
      </c>
      <c r="E2149" s="195" t="str">
        <f>CONCATENATE(Tabela132[[#This Row],[TRAMITE_SETOR]],"_Atualiz")</f>
        <v xml:space="preserve"> SECGA  _Atualiz</v>
      </c>
      <c r="F2149" s="196" t="s">
        <v>1482</v>
      </c>
      <c r="H2149" s="3">
        <v>42965.911805555559</v>
      </c>
      <c r="I2149" s="3">
        <v>42968.615972222222</v>
      </c>
      <c r="J2149" s="45"/>
      <c r="K2149" s="19">
        <f t="shared" si="93"/>
        <v>2.7041666666627862</v>
      </c>
      <c r="L2149" s="38">
        <f t="shared" si="94"/>
        <v>2.7041666666627862</v>
      </c>
      <c r="M2149" s="184">
        <f>NETWORKDAYS.INTL(DATE(YEAR(H2149),MONTH(I2149),DAY(H2149)),DATE(YEAR(I2149),MONTH(I2149),DAY(I2149)),1,LISTAFERIADOS!$B$2:$B$194)</f>
        <v>2</v>
      </c>
      <c r="N2149" s="170" t="str">
        <f>CONCATENATE(HOUR(Tabela132[[#This Row],[DATA INICIO]]),":",MINUTE(Tabela132[[#This Row],[DATA INICIO]]))</f>
        <v>21:53</v>
      </c>
    </row>
    <row r="2150" spans="1:14" ht="25.5" customHeight="1" x14ac:dyDescent="0.25">
      <c r="A2150" s="48" t="s">
        <v>278</v>
      </c>
      <c r="B2150" s="45" t="s">
        <v>1513</v>
      </c>
      <c r="C2150" s="2" t="s">
        <v>270</v>
      </c>
      <c r="D2150" s="196" t="s">
        <v>1487</v>
      </c>
      <c r="E2150" s="195" t="str">
        <f>CONCATENATE(Tabela132[[#This Row],[TRAMITE_SETOR]],"_Atualiz")</f>
        <v xml:space="preserve"> CLC  _Atualiz</v>
      </c>
      <c r="F2150" s="196" t="s">
        <v>1487</v>
      </c>
      <c r="H2150" s="3">
        <v>42968.615972222222</v>
      </c>
      <c r="I2150" s="3">
        <v>42970.704861111109</v>
      </c>
      <c r="J2150" s="45"/>
      <c r="K2150" s="19">
        <f t="shared" si="93"/>
        <v>2.0888888888875954</v>
      </c>
      <c r="L2150" s="38">
        <f t="shared" si="94"/>
        <v>2.0888888888875954</v>
      </c>
      <c r="M2150" s="184">
        <f>NETWORKDAYS.INTL(DATE(YEAR(H2150),MONTH(I2150),DAY(H2150)),DATE(YEAR(I2150),MONTH(I2150),DAY(I2150)),1,LISTAFERIADOS!$B$2:$B$194)</f>
        <v>3</v>
      </c>
      <c r="N2150" s="170" t="str">
        <f>CONCATENATE(HOUR(Tabela132[[#This Row],[DATA INICIO]]),":",MINUTE(Tabela132[[#This Row],[DATA INICIO]]))</f>
        <v>14:47</v>
      </c>
    </row>
    <row r="2151" spans="1:14" ht="25.5" customHeight="1" x14ac:dyDescent="0.25">
      <c r="A2151" s="48" t="s">
        <v>278</v>
      </c>
      <c r="B2151" s="45" t="s">
        <v>1513</v>
      </c>
      <c r="C2151" s="2" t="s">
        <v>270</v>
      </c>
      <c r="D2151" s="196" t="s">
        <v>1489</v>
      </c>
      <c r="E2151" s="195" t="str">
        <f>CONCATENATE(Tabela132[[#This Row],[TRAMITE_SETOR]],"_Atualiz")</f>
        <v xml:space="preserve"> SLIC  _Atualiz</v>
      </c>
      <c r="F2151" s="196" t="s">
        <v>1489</v>
      </c>
      <c r="H2151" s="3">
        <v>42970.704861111109</v>
      </c>
      <c r="I2151" s="3">
        <v>42975.654166666667</v>
      </c>
      <c r="J2151" s="45"/>
      <c r="K2151" s="19">
        <f t="shared" si="93"/>
        <v>4.9493055555576575</v>
      </c>
      <c r="L2151" s="38">
        <f t="shared" si="94"/>
        <v>4.9493055555576575</v>
      </c>
      <c r="M2151" s="184">
        <f>NETWORKDAYS.INTL(DATE(YEAR(H2151),MONTH(I2151),DAY(H2151)),DATE(YEAR(I2151),MONTH(I2151),DAY(I2151)),1,LISTAFERIADOS!$B$2:$B$194)</f>
        <v>4</v>
      </c>
      <c r="N2151" s="170" t="str">
        <f>CONCATENATE(HOUR(Tabela132[[#This Row],[DATA INICIO]]),":",MINUTE(Tabela132[[#This Row],[DATA INICIO]]))</f>
        <v>16:55</v>
      </c>
    </row>
    <row r="2152" spans="1:14" ht="25.5" customHeight="1" x14ac:dyDescent="0.25">
      <c r="A2152" s="48" t="s">
        <v>278</v>
      </c>
      <c r="B2152" s="45" t="s">
        <v>1513</v>
      </c>
      <c r="C2152" s="2" t="s">
        <v>270</v>
      </c>
      <c r="D2152" s="196" t="s">
        <v>1503</v>
      </c>
      <c r="E2152" s="195" t="str">
        <f>CONCATENATE(Tabela132[[#This Row],[TRAMITE_SETOR]],"_Atualiz")</f>
        <v xml:space="preserve"> SGEC  _Atualiz</v>
      </c>
      <c r="F2152" s="196" t="s">
        <v>1503</v>
      </c>
      <c r="H2152" s="3">
        <v>42975.654166666667</v>
      </c>
      <c r="I2152" s="3">
        <v>42975.661805555559</v>
      </c>
      <c r="J2152" s="45"/>
      <c r="K2152" s="19">
        <f t="shared" si="93"/>
        <v>7.6388888919609599E-3</v>
      </c>
      <c r="L2152" s="38">
        <f t="shared" si="94"/>
        <v>7.6388888919609599E-3</v>
      </c>
      <c r="M2152" s="184">
        <f>NETWORKDAYS.INTL(DATE(YEAR(H2152),MONTH(I2152),DAY(H2152)),DATE(YEAR(I2152),MONTH(I2152),DAY(I2152)),1,LISTAFERIADOS!$B$2:$B$194)</f>
        <v>1</v>
      </c>
      <c r="N2152" s="170" t="str">
        <f>CONCATENATE(HOUR(Tabela132[[#This Row],[DATA INICIO]]),":",MINUTE(Tabela132[[#This Row],[DATA INICIO]]))</f>
        <v>15:42</v>
      </c>
    </row>
    <row r="2153" spans="1:14" ht="25.5" customHeight="1" x14ac:dyDescent="0.25">
      <c r="A2153" s="48" t="s">
        <v>278</v>
      </c>
      <c r="B2153" s="45" t="s">
        <v>1513</v>
      </c>
      <c r="C2153" s="2" t="s">
        <v>270</v>
      </c>
      <c r="D2153" s="196" t="s">
        <v>1489</v>
      </c>
      <c r="E2153" s="195" t="str">
        <f>CONCATENATE(Tabela132[[#This Row],[TRAMITE_SETOR]],"_Atualiz")</f>
        <v xml:space="preserve"> SLIC  _Atualiz</v>
      </c>
      <c r="F2153" s="196" t="s">
        <v>1489</v>
      </c>
      <c r="H2153" s="3">
        <v>42975.661805555559</v>
      </c>
      <c r="I2153" s="3">
        <v>42975.754861111112</v>
      </c>
      <c r="J2153" s="45"/>
      <c r="K2153" s="19">
        <f t="shared" si="93"/>
        <v>9.3055555553291924E-2</v>
      </c>
      <c r="L2153" s="38">
        <f t="shared" si="94"/>
        <v>9.3055555553291924E-2</v>
      </c>
      <c r="M2153" s="184">
        <f>NETWORKDAYS.INTL(DATE(YEAR(H2153),MONTH(I2153),DAY(H2153)),DATE(YEAR(I2153),MONTH(I2153),DAY(I2153)),1,LISTAFERIADOS!$B$2:$B$194)</f>
        <v>1</v>
      </c>
      <c r="N2153" s="170" t="str">
        <f>CONCATENATE(HOUR(Tabela132[[#This Row],[DATA INICIO]]),":",MINUTE(Tabela132[[#This Row],[DATA INICIO]]))</f>
        <v>15:53</v>
      </c>
    </row>
    <row r="2154" spans="1:14" ht="25.5" customHeight="1" x14ac:dyDescent="0.25">
      <c r="A2154" s="48" t="s">
        <v>278</v>
      </c>
      <c r="B2154" s="45" t="s">
        <v>1513</v>
      </c>
      <c r="C2154" s="2" t="s">
        <v>270</v>
      </c>
      <c r="D2154" s="196" t="s">
        <v>1490</v>
      </c>
      <c r="E2154" s="195" t="str">
        <f>CONCATENATE(Tabela132[[#This Row],[TRAMITE_SETOR]],"_Atualiz")</f>
        <v xml:space="preserve"> SCON  _Atualiz</v>
      </c>
      <c r="F2154" s="196" t="s">
        <v>1490</v>
      </c>
      <c r="H2154" s="3">
        <v>42975.754861111112</v>
      </c>
      <c r="I2154" s="3">
        <v>42977.74722222222</v>
      </c>
      <c r="J2154" s="45"/>
      <c r="K2154" s="19">
        <f t="shared" ref="K2154:K2176" si="95">IF(OR(H2154="-",I2154="-"),0,I2154-H2154)</f>
        <v>1.992361111108039</v>
      </c>
      <c r="L2154" s="38">
        <f t="shared" ref="L2154:L2176" si="96">K2154</f>
        <v>1.992361111108039</v>
      </c>
      <c r="M2154" s="184">
        <f>NETWORKDAYS.INTL(DATE(YEAR(H2154),MONTH(I2154),DAY(H2154)),DATE(YEAR(I2154),MONTH(I2154),DAY(I2154)),1,LISTAFERIADOS!$B$2:$B$194)</f>
        <v>3</v>
      </c>
      <c r="N2154" s="170" t="str">
        <f>CONCATENATE(HOUR(Tabela132[[#This Row],[DATA INICIO]]),":",MINUTE(Tabela132[[#This Row],[DATA INICIO]]))</f>
        <v>18:7</v>
      </c>
    </row>
    <row r="2155" spans="1:14" ht="25.5" customHeight="1" x14ac:dyDescent="0.25">
      <c r="A2155" s="48" t="s">
        <v>278</v>
      </c>
      <c r="B2155" s="45" t="s">
        <v>1513</v>
      </c>
      <c r="C2155" s="2" t="s">
        <v>270</v>
      </c>
      <c r="D2155" s="196" t="s">
        <v>1489</v>
      </c>
      <c r="E2155" s="195" t="str">
        <f>CONCATENATE(Tabela132[[#This Row],[TRAMITE_SETOR]],"_Atualiz")</f>
        <v xml:space="preserve"> SLIC  _Atualiz</v>
      </c>
      <c r="F2155" s="196" t="s">
        <v>1489</v>
      </c>
      <c r="H2155" s="3">
        <v>42977.74722222222</v>
      </c>
      <c r="I2155" s="3">
        <v>42978.779861111114</v>
      </c>
      <c r="J2155" s="45"/>
      <c r="K2155" s="19">
        <f t="shared" si="95"/>
        <v>1.0326388888934162</v>
      </c>
      <c r="L2155" s="38">
        <f t="shared" si="96"/>
        <v>1.0326388888934162</v>
      </c>
      <c r="M2155" s="184">
        <f>NETWORKDAYS.INTL(DATE(YEAR(H2155),MONTH(I2155),DAY(H2155)),DATE(YEAR(I2155),MONTH(I2155),DAY(I2155)),1,LISTAFERIADOS!$B$2:$B$194)</f>
        <v>2</v>
      </c>
      <c r="N2155" s="170" t="str">
        <f>CONCATENATE(HOUR(Tabela132[[#This Row],[DATA INICIO]]),":",MINUTE(Tabela132[[#This Row],[DATA INICIO]]))</f>
        <v>17:56</v>
      </c>
    </row>
    <row r="2156" spans="1:14" ht="25.5" customHeight="1" x14ac:dyDescent="0.25">
      <c r="A2156" s="48" t="s">
        <v>278</v>
      </c>
      <c r="B2156" s="45" t="s">
        <v>1513</v>
      </c>
      <c r="C2156" s="2" t="s">
        <v>270</v>
      </c>
      <c r="D2156" s="196" t="s">
        <v>1487</v>
      </c>
      <c r="E2156" s="195" t="str">
        <f>CONCATENATE(Tabela132[[#This Row],[TRAMITE_SETOR]],"_Atualiz")</f>
        <v xml:space="preserve"> CLC  _Atualiz</v>
      </c>
      <c r="F2156" s="196" t="s">
        <v>1487</v>
      </c>
      <c r="H2156" s="3">
        <v>42978.779861111114</v>
      </c>
      <c r="I2156" s="3">
        <v>42983.727083333331</v>
      </c>
      <c r="J2156" s="45"/>
      <c r="K2156" s="19">
        <f t="shared" si="95"/>
        <v>4.9472222222175333</v>
      </c>
      <c r="L2156" s="38">
        <f t="shared" si="96"/>
        <v>4.9472222222175333</v>
      </c>
      <c r="M2156" s="184">
        <f>NETWORKDAYS.INTL(DATE(YEAR(H2156),MONTH(I2156),DAY(H2156)),DATE(YEAR(I2156),MONTH(I2156),DAY(I2156)),1,LISTAFERIADOS!$B$2:$B$194)</f>
        <v>-17</v>
      </c>
      <c r="N2156" s="170" t="str">
        <f>CONCATENATE(HOUR(Tabela132[[#This Row],[DATA INICIO]]),":",MINUTE(Tabela132[[#This Row],[DATA INICIO]]))</f>
        <v>18:43</v>
      </c>
    </row>
    <row r="2157" spans="1:14" ht="25.5" customHeight="1" x14ac:dyDescent="0.25">
      <c r="A2157" s="48" t="s">
        <v>278</v>
      </c>
      <c r="B2157" s="45" t="s">
        <v>1513</v>
      </c>
      <c r="C2157" s="2" t="s">
        <v>270</v>
      </c>
      <c r="D2157" s="196" t="s">
        <v>1503</v>
      </c>
      <c r="E2157" s="195" t="str">
        <f>CONCATENATE(Tabela132[[#This Row],[TRAMITE_SETOR]],"_Atualiz")</f>
        <v xml:space="preserve"> SGEC  _Atualiz</v>
      </c>
      <c r="F2157" s="196" t="s">
        <v>1503</v>
      </c>
      <c r="H2157" s="3">
        <v>42864.727083333331</v>
      </c>
      <c r="I2157" s="3">
        <v>43078.558333333334</v>
      </c>
      <c r="J2157" s="45"/>
      <c r="K2157" s="19">
        <f t="shared" si="95"/>
        <v>213.83125000000291</v>
      </c>
      <c r="L2157" s="38">
        <f t="shared" si="96"/>
        <v>213.83125000000291</v>
      </c>
      <c r="M2157" s="184">
        <f>NETWORKDAYS.INTL(DATE(YEAR(H2157),MONTH(I2157),DAY(H2157)),DATE(YEAR(I2157),MONTH(I2157),DAY(I2157)),1,LISTAFERIADOS!$B$2:$B$194)</f>
        <v>0</v>
      </c>
      <c r="N2157" s="170" t="str">
        <f>CONCATENATE(HOUR(Tabela132[[#This Row],[DATA INICIO]]),":",MINUTE(Tabela132[[#This Row],[DATA INICIO]]))</f>
        <v>17:27</v>
      </c>
    </row>
    <row r="2158" spans="1:14" ht="25.5" customHeight="1" x14ac:dyDescent="0.25">
      <c r="A2158" s="48" t="s">
        <v>278</v>
      </c>
      <c r="B2158" s="45" t="s">
        <v>1513</v>
      </c>
      <c r="C2158" s="2" t="s">
        <v>270</v>
      </c>
      <c r="D2158" s="196" t="s">
        <v>1487</v>
      </c>
      <c r="E2158" s="195" t="str">
        <f>CONCATENATE(Tabela132[[#This Row],[TRAMITE_SETOR]],"_Atualiz")</f>
        <v xml:space="preserve"> CLC  _Atualiz</v>
      </c>
      <c r="F2158" s="196" t="s">
        <v>1487</v>
      </c>
      <c r="H2158" s="3">
        <v>43078.558333333334</v>
      </c>
      <c r="I2158" s="3">
        <v>43078.563888888886</v>
      </c>
      <c r="J2158" s="45"/>
      <c r="K2158" s="19">
        <f t="shared" si="95"/>
        <v>5.5555555518367328E-3</v>
      </c>
      <c r="L2158" s="38">
        <f t="shared" si="96"/>
        <v>5.5555555518367328E-3</v>
      </c>
      <c r="M2158" s="184">
        <f>NETWORKDAYS.INTL(DATE(YEAR(H2158),MONTH(I2158),DAY(H2158)),DATE(YEAR(I2158),MONTH(I2158),DAY(I2158)),1,LISTAFERIADOS!$B$2:$B$194)</f>
        <v>0</v>
      </c>
      <c r="N2158" s="170" t="str">
        <f>CONCATENATE(HOUR(Tabela132[[#This Row],[DATA INICIO]]),":",MINUTE(Tabela132[[#This Row],[DATA INICIO]]))</f>
        <v>13:24</v>
      </c>
    </row>
    <row r="2159" spans="1:14" ht="25.5" customHeight="1" x14ac:dyDescent="0.25">
      <c r="A2159" s="48" t="s">
        <v>278</v>
      </c>
      <c r="B2159" s="45" t="s">
        <v>1513</v>
      </c>
      <c r="C2159" s="2" t="s">
        <v>270</v>
      </c>
      <c r="D2159" s="196" t="s">
        <v>1489</v>
      </c>
      <c r="E2159" s="195" t="str">
        <f>CONCATENATE(Tabela132[[#This Row],[TRAMITE_SETOR]],"_Atualiz")</f>
        <v xml:space="preserve"> SLIC  _Atualiz</v>
      </c>
      <c r="F2159" s="196" t="s">
        <v>1489</v>
      </c>
      <c r="H2159" s="3">
        <v>42990.563888888886</v>
      </c>
      <c r="I2159" s="3">
        <v>42991.823611111111</v>
      </c>
      <c r="J2159" s="45"/>
      <c r="K2159" s="19">
        <f t="shared" si="95"/>
        <v>1.2597222222248092</v>
      </c>
      <c r="L2159" s="38">
        <f t="shared" si="96"/>
        <v>1.2597222222248092</v>
      </c>
      <c r="M2159" s="184">
        <f>NETWORKDAYS.INTL(DATE(YEAR(H2159),MONTH(I2159),DAY(H2159)),DATE(YEAR(I2159),MONTH(I2159),DAY(I2159)),1,LISTAFERIADOS!$B$2:$B$194)</f>
        <v>2</v>
      </c>
      <c r="N2159" s="170" t="str">
        <f>CONCATENATE(HOUR(Tabela132[[#This Row],[DATA INICIO]]),":",MINUTE(Tabela132[[#This Row],[DATA INICIO]]))</f>
        <v>13:32</v>
      </c>
    </row>
    <row r="2160" spans="1:14" ht="25.5" customHeight="1" x14ac:dyDescent="0.25">
      <c r="A2160" s="48" t="s">
        <v>278</v>
      </c>
      <c r="B2160" s="45" t="s">
        <v>1513</v>
      </c>
      <c r="C2160" s="2" t="s">
        <v>270</v>
      </c>
      <c r="D2160" s="196" t="s">
        <v>1490</v>
      </c>
      <c r="E2160" s="195" t="str">
        <f>CONCATENATE(Tabela132[[#This Row],[TRAMITE_SETOR]],"_Atualiz")</f>
        <v xml:space="preserve"> SCON  _Atualiz</v>
      </c>
      <c r="F2160" s="196" t="s">
        <v>1490</v>
      </c>
      <c r="H2160" s="3">
        <v>42991.823611111111</v>
      </c>
      <c r="I2160" s="3">
        <v>42992.594444444447</v>
      </c>
      <c r="J2160" s="45"/>
      <c r="K2160" s="19">
        <f t="shared" si="95"/>
        <v>0.77083333333575865</v>
      </c>
      <c r="L2160" s="38">
        <f t="shared" si="96"/>
        <v>0.77083333333575865</v>
      </c>
      <c r="M2160" s="184">
        <f>NETWORKDAYS.INTL(DATE(YEAR(H2160),MONTH(I2160),DAY(H2160)),DATE(YEAR(I2160),MONTH(I2160),DAY(I2160)),1,LISTAFERIADOS!$B$2:$B$194)</f>
        <v>2</v>
      </c>
      <c r="N2160" s="170" t="str">
        <f>CONCATENATE(HOUR(Tabela132[[#This Row],[DATA INICIO]]),":",MINUTE(Tabela132[[#This Row],[DATA INICIO]]))</f>
        <v>19:46</v>
      </c>
    </row>
    <row r="2161" spans="1:14" ht="25.5" customHeight="1" x14ac:dyDescent="0.25">
      <c r="A2161" s="48" t="s">
        <v>278</v>
      </c>
      <c r="B2161" s="45" t="s">
        <v>1513</v>
      </c>
      <c r="C2161" s="2" t="s">
        <v>270</v>
      </c>
      <c r="D2161" s="196" t="s">
        <v>1489</v>
      </c>
      <c r="E2161" s="195" t="str">
        <f>CONCATENATE(Tabela132[[#This Row],[TRAMITE_SETOR]],"_Atualiz")</f>
        <v xml:space="preserve"> SLIC  _Atualiz</v>
      </c>
      <c r="F2161" s="196" t="s">
        <v>1489</v>
      </c>
      <c r="H2161" s="3">
        <v>42992.594444444447</v>
      </c>
      <c r="I2161" s="3">
        <v>42992.673611111109</v>
      </c>
      <c r="J2161" s="45"/>
      <c r="K2161" s="19">
        <f t="shared" si="95"/>
        <v>7.9166666662786156E-2</v>
      </c>
      <c r="L2161" s="38">
        <f t="shared" si="96"/>
        <v>7.9166666662786156E-2</v>
      </c>
      <c r="M2161" s="184">
        <f>NETWORKDAYS.INTL(DATE(YEAR(H2161),MONTH(I2161),DAY(H2161)),DATE(YEAR(I2161),MONTH(I2161),DAY(I2161)),1,LISTAFERIADOS!$B$2:$B$194)</f>
        <v>1</v>
      </c>
      <c r="N2161" s="170" t="str">
        <f>CONCATENATE(HOUR(Tabela132[[#This Row],[DATA INICIO]]),":",MINUTE(Tabela132[[#This Row],[DATA INICIO]]))</f>
        <v>14:16</v>
      </c>
    </row>
    <row r="2162" spans="1:14" ht="25.5" customHeight="1" x14ac:dyDescent="0.25">
      <c r="A2162" s="48" t="s">
        <v>278</v>
      </c>
      <c r="B2162" s="45" t="s">
        <v>1513</v>
      </c>
      <c r="C2162" s="2" t="s">
        <v>270</v>
      </c>
      <c r="D2162" s="196" t="s">
        <v>1487</v>
      </c>
      <c r="E2162" s="195" t="str">
        <f>CONCATENATE(Tabela132[[#This Row],[TRAMITE_SETOR]],"_Atualiz")</f>
        <v xml:space="preserve"> CLC  _Atualiz</v>
      </c>
      <c r="F2162" s="196" t="s">
        <v>1487</v>
      </c>
      <c r="H2162" s="3">
        <v>42992.673611111109</v>
      </c>
      <c r="I2162" s="3">
        <v>42996.570833333331</v>
      </c>
      <c r="J2162" s="45"/>
      <c r="K2162" s="19">
        <f t="shared" si="95"/>
        <v>3.8972222222218988</v>
      </c>
      <c r="L2162" s="38">
        <f t="shared" si="96"/>
        <v>3.8972222222218988</v>
      </c>
      <c r="M2162" s="184">
        <f>NETWORKDAYS.INTL(DATE(YEAR(H2162),MONTH(I2162),DAY(H2162)),DATE(YEAR(I2162),MONTH(I2162),DAY(I2162)),1,LISTAFERIADOS!$B$2:$B$194)</f>
        <v>3</v>
      </c>
      <c r="N2162" s="170" t="str">
        <f>CONCATENATE(HOUR(Tabela132[[#This Row],[DATA INICIO]]),":",MINUTE(Tabela132[[#This Row],[DATA INICIO]]))</f>
        <v>16:10</v>
      </c>
    </row>
    <row r="2163" spans="1:14" ht="25.5" customHeight="1" x14ac:dyDescent="0.25">
      <c r="A2163" s="48" t="s">
        <v>278</v>
      </c>
      <c r="B2163" s="45" t="s">
        <v>1513</v>
      </c>
      <c r="C2163" s="2" t="s">
        <v>270</v>
      </c>
      <c r="D2163" s="196" t="s">
        <v>1482</v>
      </c>
      <c r="E2163" s="195" t="str">
        <f>CONCATENATE(Tabela132[[#This Row],[TRAMITE_SETOR]],"_Atualiz")</f>
        <v xml:space="preserve"> SECGA  _Atualiz</v>
      </c>
      <c r="F2163" s="196" t="s">
        <v>1482</v>
      </c>
      <c r="H2163" s="3">
        <v>42996.570833333331</v>
      </c>
      <c r="I2163" s="3">
        <v>42996.760416666664</v>
      </c>
      <c r="J2163" s="45"/>
      <c r="K2163" s="19">
        <f t="shared" si="95"/>
        <v>0.18958333333284827</v>
      </c>
      <c r="L2163" s="38">
        <f t="shared" si="96"/>
        <v>0.18958333333284827</v>
      </c>
      <c r="M2163" s="184">
        <f>NETWORKDAYS.INTL(DATE(YEAR(H2163),MONTH(I2163),DAY(H2163)),DATE(YEAR(I2163),MONTH(I2163),DAY(I2163)),1,LISTAFERIADOS!$B$2:$B$194)</f>
        <v>1</v>
      </c>
      <c r="N2163" s="170" t="str">
        <f>CONCATENATE(HOUR(Tabela132[[#This Row],[DATA INICIO]]),":",MINUTE(Tabela132[[#This Row],[DATA INICIO]]))</f>
        <v>13:42</v>
      </c>
    </row>
    <row r="2164" spans="1:14" ht="25.5" customHeight="1" x14ac:dyDescent="0.25">
      <c r="A2164" s="48" t="s">
        <v>278</v>
      </c>
      <c r="B2164" s="45" t="s">
        <v>1513</v>
      </c>
      <c r="C2164" s="2" t="s">
        <v>270</v>
      </c>
      <c r="D2164" s="196" t="s">
        <v>1491</v>
      </c>
      <c r="E2164" s="195" t="str">
        <f>CONCATENATE(Tabela132[[#This Row],[TRAMITE_SETOR]],"_Atualiz")</f>
        <v xml:space="preserve"> CPL  _Atualiz</v>
      </c>
      <c r="F2164" s="196" t="s">
        <v>1491</v>
      </c>
      <c r="H2164" s="3">
        <v>42996.760416666664</v>
      </c>
      <c r="I2164" s="3">
        <v>42996.810416666667</v>
      </c>
      <c r="J2164" s="45"/>
      <c r="K2164" s="19">
        <f t="shared" si="95"/>
        <v>5.0000000002910383E-2</v>
      </c>
      <c r="L2164" s="38">
        <f t="shared" si="96"/>
        <v>5.0000000002910383E-2</v>
      </c>
      <c r="M2164" s="184">
        <f>NETWORKDAYS.INTL(DATE(YEAR(H2164),MONTH(I2164),DAY(H2164)),DATE(YEAR(I2164),MONTH(I2164),DAY(I2164)),1,LISTAFERIADOS!$B$2:$B$194)</f>
        <v>1</v>
      </c>
      <c r="N2164" s="170" t="str">
        <f>CONCATENATE(HOUR(Tabela132[[#This Row],[DATA INICIO]]),":",MINUTE(Tabela132[[#This Row],[DATA INICIO]]))</f>
        <v>18:15</v>
      </c>
    </row>
    <row r="2165" spans="1:14" ht="25.5" customHeight="1" x14ac:dyDescent="0.25">
      <c r="A2165" s="48" t="s">
        <v>278</v>
      </c>
      <c r="B2165" s="45" t="s">
        <v>1513</v>
      </c>
      <c r="C2165" s="2" t="s">
        <v>270</v>
      </c>
      <c r="D2165" s="196" t="s">
        <v>1492</v>
      </c>
      <c r="E2165" s="195" t="str">
        <f>CONCATENATE(Tabela132[[#This Row],[TRAMITE_SETOR]],"_Atualiz")</f>
        <v xml:space="preserve"> ASSDG  _Atualiz</v>
      </c>
      <c r="F2165" s="196" t="s">
        <v>1492</v>
      </c>
      <c r="H2165" s="3">
        <v>42996.810416666667</v>
      </c>
      <c r="I2165" s="3">
        <v>42998.587500000001</v>
      </c>
      <c r="J2165" s="45"/>
      <c r="K2165" s="19">
        <f t="shared" si="95"/>
        <v>1.7770833333343035</v>
      </c>
      <c r="L2165" s="38">
        <f t="shared" si="96"/>
        <v>1.7770833333343035</v>
      </c>
      <c r="M2165" s="184">
        <f>NETWORKDAYS.INTL(DATE(YEAR(H2165),MONTH(I2165),DAY(H2165)),DATE(YEAR(I2165),MONTH(I2165),DAY(I2165)),1,LISTAFERIADOS!$B$2:$B$194)</f>
        <v>3</v>
      </c>
      <c r="N2165" s="170" t="str">
        <f>CONCATENATE(HOUR(Tabela132[[#This Row],[DATA INICIO]]),":",MINUTE(Tabela132[[#This Row],[DATA INICIO]]))</f>
        <v>19:27</v>
      </c>
    </row>
    <row r="2166" spans="1:14" ht="25.5" customHeight="1" x14ac:dyDescent="0.25">
      <c r="A2166" s="48" t="s">
        <v>278</v>
      </c>
      <c r="B2166" s="45" t="s">
        <v>1513</v>
      </c>
      <c r="C2166" s="2" t="s">
        <v>270</v>
      </c>
      <c r="D2166" s="196" t="s">
        <v>1481</v>
      </c>
      <c r="E2166" s="195" t="str">
        <f>CONCATENATE(Tabela132[[#This Row],[TRAMITE_SETOR]],"_Atualiz")</f>
        <v xml:space="preserve"> DG  _Atualiz</v>
      </c>
      <c r="F2166" s="196" t="s">
        <v>1481</v>
      </c>
      <c r="H2166" s="3">
        <v>42998.587500000001</v>
      </c>
      <c r="I2166" s="3">
        <v>42999.463194444441</v>
      </c>
      <c r="J2166" s="45"/>
      <c r="K2166" s="19">
        <f t="shared" si="95"/>
        <v>0.87569444443943212</v>
      </c>
      <c r="L2166" s="38">
        <f t="shared" si="96"/>
        <v>0.87569444443943212</v>
      </c>
      <c r="M2166" s="184">
        <f>NETWORKDAYS.INTL(DATE(YEAR(H2166),MONTH(I2166),DAY(H2166)),DATE(YEAR(I2166),MONTH(I2166),DAY(I2166)),1,LISTAFERIADOS!$B$2:$B$194)</f>
        <v>2</v>
      </c>
      <c r="N2166" s="170" t="str">
        <f>CONCATENATE(HOUR(Tabela132[[#This Row],[DATA INICIO]]),":",MINUTE(Tabela132[[#This Row],[DATA INICIO]]))</f>
        <v>14:6</v>
      </c>
    </row>
    <row r="2167" spans="1:14" ht="25.5" customHeight="1" x14ac:dyDescent="0.25">
      <c r="A2167" s="48" t="s">
        <v>278</v>
      </c>
      <c r="B2167" s="45" t="s">
        <v>1513</v>
      </c>
      <c r="C2167" s="2" t="s">
        <v>270</v>
      </c>
      <c r="D2167" s="196" t="s">
        <v>1489</v>
      </c>
      <c r="E2167" s="195" t="str">
        <f>CONCATENATE(Tabela132[[#This Row],[TRAMITE_SETOR]],"_Atualiz")</f>
        <v xml:space="preserve"> SLIC  _Atualiz</v>
      </c>
      <c r="F2167" s="196" t="s">
        <v>1489</v>
      </c>
      <c r="H2167" s="3">
        <v>42999.463194444441</v>
      </c>
      <c r="I2167" s="3">
        <v>43000.693055555559</v>
      </c>
      <c r="J2167" s="45"/>
      <c r="K2167" s="19">
        <f t="shared" si="95"/>
        <v>1.2298611111182254</v>
      </c>
      <c r="L2167" s="38">
        <f t="shared" si="96"/>
        <v>1.2298611111182254</v>
      </c>
      <c r="M2167" s="184">
        <f>NETWORKDAYS.INTL(DATE(YEAR(H2167),MONTH(I2167),DAY(H2167)),DATE(YEAR(I2167),MONTH(I2167),DAY(I2167)),1,LISTAFERIADOS!$B$2:$B$194)</f>
        <v>2</v>
      </c>
      <c r="N2167" s="170" t="str">
        <f>CONCATENATE(HOUR(Tabela132[[#This Row],[DATA INICIO]]),":",MINUTE(Tabela132[[#This Row],[DATA INICIO]]))</f>
        <v>11:7</v>
      </c>
    </row>
    <row r="2168" spans="1:14" ht="25.5" customHeight="1" x14ac:dyDescent="0.25">
      <c r="A2168" s="48" t="s">
        <v>278</v>
      </c>
      <c r="B2168" s="45" t="s">
        <v>1513</v>
      </c>
      <c r="C2168" s="2" t="s">
        <v>270</v>
      </c>
      <c r="D2168" s="196" t="s">
        <v>1491</v>
      </c>
      <c r="E2168" s="195" t="str">
        <f>CONCATENATE(Tabela132[[#This Row],[TRAMITE_SETOR]],"_Atualiz")</f>
        <v xml:space="preserve"> CPL  _Atualiz</v>
      </c>
      <c r="F2168" s="196" t="s">
        <v>1491</v>
      </c>
      <c r="H2168" s="3">
        <v>43000.693055555559</v>
      </c>
      <c r="I2168" s="3">
        <v>43000.697916666664</v>
      </c>
      <c r="J2168" s="45"/>
      <c r="K2168" s="19">
        <f t="shared" si="95"/>
        <v>4.8611111051286571E-3</v>
      </c>
      <c r="L2168" s="38">
        <f t="shared" si="96"/>
        <v>4.8611111051286571E-3</v>
      </c>
      <c r="M2168" s="184">
        <f>NETWORKDAYS.INTL(DATE(YEAR(H2168),MONTH(I2168),DAY(H2168)),DATE(YEAR(I2168),MONTH(I2168),DAY(I2168)),1,LISTAFERIADOS!$B$2:$B$194)</f>
        <v>1</v>
      </c>
      <c r="N2168" s="170" t="str">
        <f>CONCATENATE(HOUR(Tabela132[[#This Row],[DATA INICIO]]),":",MINUTE(Tabela132[[#This Row],[DATA INICIO]]))</f>
        <v>16:38</v>
      </c>
    </row>
    <row r="2169" spans="1:14" ht="25.5" customHeight="1" x14ac:dyDescent="0.25">
      <c r="A2169" s="48" t="s">
        <v>278</v>
      </c>
      <c r="B2169" s="45" t="s">
        <v>1513</v>
      </c>
      <c r="C2169" s="2" t="s">
        <v>270</v>
      </c>
      <c r="D2169" s="196" t="s">
        <v>1489</v>
      </c>
      <c r="E2169" s="195" t="str">
        <f>CONCATENATE(Tabela132[[#This Row],[TRAMITE_SETOR]],"_Atualiz")</f>
        <v xml:space="preserve"> SLIC  _Atualiz</v>
      </c>
      <c r="F2169" s="196" t="s">
        <v>1489</v>
      </c>
      <c r="H2169" s="3">
        <v>43000.697916666664</v>
      </c>
      <c r="I2169" s="3">
        <v>43003.785416666666</v>
      </c>
      <c r="J2169" s="45"/>
      <c r="K2169" s="19">
        <f t="shared" si="95"/>
        <v>3.0875000000014552</v>
      </c>
      <c r="L2169" s="38">
        <f t="shared" si="96"/>
        <v>3.0875000000014552</v>
      </c>
      <c r="M2169" s="184">
        <f>NETWORKDAYS.INTL(DATE(YEAR(H2169),MONTH(I2169),DAY(H2169)),DATE(YEAR(I2169),MONTH(I2169),DAY(I2169)),1,LISTAFERIADOS!$B$2:$B$194)</f>
        <v>2</v>
      </c>
      <c r="N2169" s="170" t="str">
        <f>CONCATENATE(HOUR(Tabela132[[#This Row],[DATA INICIO]]),":",MINUTE(Tabela132[[#This Row],[DATA INICIO]]))</f>
        <v>16:45</v>
      </c>
    </row>
    <row r="2170" spans="1:14" ht="25.5" customHeight="1" x14ac:dyDescent="0.25">
      <c r="A2170" s="48" t="s">
        <v>278</v>
      </c>
      <c r="B2170" s="45" t="s">
        <v>1513</v>
      </c>
      <c r="C2170" s="2" t="s">
        <v>270</v>
      </c>
      <c r="D2170" s="196" t="s">
        <v>1491</v>
      </c>
      <c r="E2170" s="195" t="str">
        <f>CONCATENATE(Tabela132[[#This Row],[TRAMITE_SETOR]],"_Atualiz")</f>
        <v xml:space="preserve"> CPL  _Atualiz</v>
      </c>
      <c r="F2170" s="196" t="s">
        <v>1491</v>
      </c>
      <c r="H2170" s="3">
        <v>43003.785416666666</v>
      </c>
      <c r="I2170" s="3">
        <v>43012.636111111111</v>
      </c>
      <c r="J2170" s="45"/>
      <c r="K2170" s="19">
        <f t="shared" si="95"/>
        <v>8.8506944444452529</v>
      </c>
      <c r="L2170" s="38">
        <f t="shared" si="96"/>
        <v>8.8506944444452529</v>
      </c>
      <c r="M2170" s="184">
        <f>NETWORKDAYS.INTL(DATE(YEAR(H2170),MONTH(I2170),DAY(H2170)),DATE(YEAR(I2170),MONTH(I2170),DAY(I2170)),1,LISTAFERIADOS!$B$2:$B$194)</f>
        <v>-15</v>
      </c>
      <c r="N2170" s="170" t="str">
        <f>CONCATENATE(HOUR(Tabela132[[#This Row],[DATA INICIO]]),":",MINUTE(Tabela132[[#This Row],[DATA INICIO]]))</f>
        <v>18:51</v>
      </c>
    </row>
    <row r="2171" spans="1:14" ht="25.5" customHeight="1" x14ac:dyDescent="0.25">
      <c r="A2171" s="48" t="s">
        <v>278</v>
      </c>
      <c r="B2171" s="45" t="s">
        <v>1513</v>
      </c>
      <c r="C2171" s="2" t="s">
        <v>270</v>
      </c>
      <c r="D2171" s="196" t="s">
        <v>1492</v>
      </c>
      <c r="E2171" s="195" t="str">
        <f>CONCATENATE(Tabela132[[#This Row],[TRAMITE_SETOR]],"_Atualiz")</f>
        <v xml:space="preserve"> ASSDG  _Atualiz</v>
      </c>
      <c r="F2171" s="196" t="s">
        <v>1492</v>
      </c>
      <c r="H2171" s="3">
        <v>42835.636111111111</v>
      </c>
      <c r="I2171" s="3">
        <v>42835.76458333333</v>
      </c>
      <c r="J2171" s="45"/>
      <c r="K2171" s="19">
        <f t="shared" si="95"/>
        <v>0.12847222221898846</v>
      </c>
      <c r="L2171" s="38">
        <f t="shared" si="96"/>
        <v>0.12847222221898846</v>
      </c>
      <c r="M2171" s="184">
        <f>NETWORKDAYS.INTL(DATE(YEAR(H2171),MONTH(I2171),DAY(H2171)),DATE(YEAR(I2171),MONTH(I2171),DAY(I2171)),1,LISTAFERIADOS!$B$2:$B$194)</f>
        <v>1</v>
      </c>
      <c r="N2171" s="170" t="str">
        <f>CONCATENATE(HOUR(Tabela132[[#This Row],[DATA INICIO]]),":",MINUTE(Tabela132[[#This Row],[DATA INICIO]]))</f>
        <v>15:16</v>
      </c>
    </row>
    <row r="2172" spans="1:14" ht="25.5" customHeight="1" x14ac:dyDescent="0.25">
      <c r="A2172" s="48" t="s">
        <v>278</v>
      </c>
      <c r="B2172" s="45" t="s">
        <v>1513</v>
      </c>
      <c r="C2172" s="2" t="s">
        <v>270</v>
      </c>
      <c r="D2172" s="196" t="s">
        <v>1481</v>
      </c>
      <c r="E2172" s="195" t="str">
        <f>CONCATENATE(Tabela132[[#This Row],[TRAMITE_SETOR]],"_Atualiz")</f>
        <v xml:space="preserve"> DG  _Atualiz</v>
      </c>
      <c r="F2172" s="196" t="s">
        <v>1481</v>
      </c>
      <c r="H2172" s="3">
        <v>42835.76458333333</v>
      </c>
      <c r="I2172" s="3">
        <v>42835.791666666664</v>
      </c>
      <c r="J2172" s="45"/>
      <c r="K2172" s="19">
        <f t="shared" si="95"/>
        <v>2.7083333334303461E-2</v>
      </c>
      <c r="L2172" s="38">
        <f t="shared" si="96"/>
        <v>2.7083333334303461E-2</v>
      </c>
      <c r="M2172" s="184">
        <f>NETWORKDAYS.INTL(DATE(YEAR(H2172),MONTH(I2172),DAY(H2172)),DATE(YEAR(I2172),MONTH(I2172),DAY(I2172)),1,LISTAFERIADOS!$B$2:$B$194)</f>
        <v>1</v>
      </c>
      <c r="N2172" s="170" t="str">
        <f>CONCATENATE(HOUR(Tabela132[[#This Row],[DATA INICIO]]),":",MINUTE(Tabela132[[#This Row],[DATA INICIO]]))</f>
        <v>18:21</v>
      </c>
    </row>
    <row r="2173" spans="1:14" ht="25.5" customHeight="1" x14ac:dyDescent="0.25">
      <c r="A2173" s="48" t="s">
        <v>278</v>
      </c>
      <c r="B2173" s="45" t="s">
        <v>1513</v>
      </c>
      <c r="C2173" s="2" t="s">
        <v>270</v>
      </c>
      <c r="D2173" s="196" t="s">
        <v>1491</v>
      </c>
      <c r="E2173" s="195" t="str">
        <f>CONCATENATE(Tabela132[[#This Row],[TRAMITE_SETOR]],"_Atualiz")</f>
        <v xml:space="preserve"> CPL  _Atualiz</v>
      </c>
      <c r="F2173" s="196" t="s">
        <v>1491</v>
      </c>
      <c r="H2173" s="3">
        <v>42835.791666666664</v>
      </c>
      <c r="I2173" s="3">
        <v>43026.795138888891</v>
      </c>
      <c r="J2173" s="45"/>
      <c r="K2173" s="19">
        <f t="shared" si="95"/>
        <v>191.00347222222626</v>
      </c>
      <c r="L2173" s="38">
        <f t="shared" si="96"/>
        <v>191.00347222222626</v>
      </c>
      <c r="M2173" s="184">
        <f>NETWORKDAYS.INTL(DATE(YEAR(H2173),MONTH(I2173),DAY(H2173)),DATE(YEAR(I2173),MONTH(I2173),DAY(I2173)),1,LISTAFERIADOS!$B$2:$B$194)</f>
        <v>6</v>
      </c>
      <c r="N2173" s="170" t="str">
        <f>CONCATENATE(HOUR(Tabela132[[#This Row],[DATA INICIO]]),":",MINUTE(Tabela132[[#This Row],[DATA INICIO]]))</f>
        <v>19:0</v>
      </c>
    </row>
    <row r="2174" spans="1:14" ht="25.5" customHeight="1" x14ac:dyDescent="0.25">
      <c r="A2174" s="48" t="s">
        <v>278</v>
      </c>
      <c r="B2174" s="45" t="s">
        <v>1513</v>
      </c>
      <c r="C2174" s="2" t="s">
        <v>270</v>
      </c>
      <c r="D2174" s="196" t="s">
        <v>1492</v>
      </c>
      <c r="E2174" s="195" t="str">
        <f>CONCATENATE(Tabela132[[#This Row],[TRAMITE_SETOR]],"_Atualiz")</f>
        <v xml:space="preserve"> ASSDG  _Atualiz</v>
      </c>
      <c r="F2174" s="196" t="s">
        <v>1492</v>
      </c>
      <c r="H2174" s="3">
        <v>43026.795138888891</v>
      </c>
      <c r="I2174" s="3">
        <v>43031.730555555558</v>
      </c>
      <c r="J2174" s="45"/>
      <c r="K2174" s="19">
        <f t="shared" si="95"/>
        <v>4.9354166666671517</v>
      </c>
      <c r="L2174" s="38">
        <f t="shared" si="96"/>
        <v>4.9354166666671517</v>
      </c>
      <c r="M2174" s="184">
        <f>NETWORKDAYS.INTL(DATE(YEAR(H2174),MONTH(I2174),DAY(H2174)),DATE(YEAR(I2174),MONTH(I2174),DAY(I2174)),1,LISTAFERIADOS!$B$2:$B$194)</f>
        <v>4</v>
      </c>
      <c r="N2174" s="170" t="str">
        <f>CONCATENATE(HOUR(Tabela132[[#This Row],[DATA INICIO]]),":",MINUTE(Tabela132[[#This Row],[DATA INICIO]]))</f>
        <v>19:5</v>
      </c>
    </row>
    <row r="2175" spans="1:14" ht="25.5" customHeight="1" x14ac:dyDescent="0.25">
      <c r="A2175" s="48" t="s">
        <v>278</v>
      </c>
      <c r="B2175" s="45" t="s">
        <v>1513</v>
      </c>
      <c r="C2175" s="2" t="s">
        <v>270</v>
      </c>
      <c r="D2175" s="196" t="s">
        <v>1515</v>
      </c>
      <c r="E2175" s="195" t="str">
        <f>CONCATENATE(Tabela132[[#This Row],[TRAMITE_SETOR]],"_Atualiz")</f>
        <v xml:space="preserve"> GABDG  _Atualiz</v>
      </c>
      <c r="F2175" s="196" t="s">
        <v>1515</v>
      </c>
      <c r="H2175" s="3">
        <v>43031.730555555558</v>
      </c>
      <c r="I2175" s="3">
        <v>43033.76666666667</v>
      </c>
      <c r="J2175" s="45"/>
      <c r="K2175" s="19">
        <f t="shared" si="95"/>
        <v>2.0361111111124046</v>
      </c>
      <c r="L2175" s="38">
        <f t="shared" si="96"/>
        <v>2.0361111111124046</v>
      </c>
      <c r="M2175" s="184">
        <f>NETWORKDAYS.INTL(DATE(YEAR(H2175),MONTH(I2175),DAY(H2175)),DATE(YEAR(I2175),MONTH(I2175),DAY(I2175)),1,LISTAFERIADOS!$B$2:$B$194)</f>
        <v>3</v>
      </c>
      <c r="N2175" s="170" t="str">
        <f>CONCATENATE(HOUR(Tabela132[[#This Row],[DATA INICIO]]),":",MINUTE(Tabela132[[#This Row],[DATA INICIO]]))</f>
        <v>17:32</v>
      </c>
    </row>
    <row r="2176" spans="1:14" ht="25.5" customHeight="1" x14ac:dyDescent="0.25">
      <c r="A2176" s="49" t="s">
        <v>278</v>
      </c>
      <c r="B2176" s="52" t="s">
        <v>1513</v>
      </c>
      <c r="C2176" s="7" t="s">
        <v>270</v>
      </c>
      <c r="D2176" s="66" t="s">
        <v>1493</v>
      </c>
      <c r="E2176" s="197" t="str">
        <f>CONCATENATE(Tabela132[[#This Row],[TRAMITE_SETOR]],"_Atualiz")</f>
        <v xml:space="preserve"> COC  _Atualiz</v>
      </c>
      <c r="F2176" s="66" t="s">
        <v>1493</v>
      </c>
      <c r="G2176" s="190"/>
      <c r="H2176" s="51">
        <v>43033.76666666667</v>
      </c>
      <c r="I2176" s="51">
        <v>43034.569444444445</v>
      </c>
      <c r="J2176" s="52"/>
      <c r="K2176" s="19">
        <f t="shared" si="95"/>
        <v>0.80277777777519077</v>
      </c>
      <c r="L2176" s="76">
        <f t="shared" si="96"/>
        <v>0.80277777777519077</v>
      </c>
      <c r="M2176" s="192">
        <f>NETWORKDAYS.INTL(DATE(YEAR(H2176),MONTH(I2176),DAY(H2176)),DATE(YEAR(I2176),MONTH(I2176),DAY(I2176)),1,LISTAFERIADOS!$B$2:$B$194)</f>
        <v>2</v>
      </c>
      <c r="N2176" s="193" t="str">
        <f>CONCATENATE(HOUR(Tabela132[[#This Row],[DATA INICIO]]),":",MINUTE(Tabela132[[#This Row],[DATA INICIO]]))</f>
        <v>18:24</v>
      </c>
    </row>
    <row r="2177" spans="1:14" ht="25.5" customHeight="1" x14ac:dyDescent="0.25">
      <c r="A2177" s="48" t="s">
        <v>278</v>
      </c>
      <c r="B2177" s="45" t="s">
        <v>1516</v>
      </c>
      <c r="C2177" s="2" t="s">
        <v>270</v>
      </c>
      <c r="D2177" s="196" t="s">
        <v>1525</v>
      </c>
      <c r="E2177" s="195" t="str">
        <f>CONCATENATE(Tabela132[[#This Row],[TRAMITE_SETOR]],"_Atualiz")</f>
        <v>SMIC _Atualiz</v>
      </c>
      <c r="F2177" s="196" t="s">
        <v>1525</v>
      </c>
      <c r="H2177" s="3" t="s">
        <v>7</v>
      </c>
      <c r="I2177" s="3">
        <v>42981.631944444445</v>
      </c>
      <c r="J2177" s="45"/>
      <c r="K2177" s="19">
        <f t="shared" ref="K2177:K2221" si="97">IF(OR(H2177="-",I2177="-"),0,I2177-H2177)</f>
        <v>0</v>
      </c>
      <c r="L2177" s="38">
        <f t="shared" ref="L2177:L2221" si="98">K2177</f>
        <v>0</v>
      </c>
      <c r="M2177" s="184" t="e">
        <f>NETWORKDAYS.INTL(DATE(YEAR(H2177),MONTH(I2177),DAY(H2177)),DATE(YEAR(I2177),MONTH(I2177),DAY(I2177)),1,LISTAFERIADOS!$B$2:$B$194)</f>
        <v>#VALUE!</v>
      </c>
      <c r="N2177" s="170" t="e">
        <f>CONCATENATE(HOUR(Tabela132[[#This Row],[DATA INICIO]]),":",MINUTE(Tabela132[[#This Row],[DATA INICIO]]))</f>
        <v>#VALUE!</v>
      </c>
    </row>
    <row r="2178" spans="1:14" ht="25.5" customHeight="1" x14ac:dyDescent="0.25">
      <c r="A2178" s="48" t="s">
        <v>278</v>
      </c>
      <c r="B2178" s="45" t="s">
        <v>1516</v>
      </c>
      <c r="C2178" s="2" t="s">
        <v>270</v>
      </c>
      <c r="D2178" s="196" t="s">
        <v>1543</v>
      </c>
      <c r="E2178" s="195" t="str">
        <f>CONCATENATE(Tabela132[[#This Row],[TRAMITE_SETOR]],"_Atualiz")</f>
        <v>CIP _Atualiz</v>
      </c>
      <c r="F2178" s="196" t="s">
        <v>1543</v>
      </c>
      <c r="H2178" s="3">
        <v>42803.631944444445</v>
      </c>
      <c r="I2178" s="3">
        <v>42808.592361111114</v>
      </c>
      <c r="J2178" s="45"/>
      <c r="K2178" s="19">
        <f t="shared" si="97"/>
        <v>4.9604166666686069</v>
      </c>
      <c r="L2178" s="38">
        <f t="shared" si="98"/>
        <v>4.9604166666686069</v>
      </c>
      <c r="M2178" s="184">
        <f>NETWORKDAYS.INTL(DATE(YEAR(H2178),MONTH(I2178),DAY(H2178)),DATE(YEAR(I2178),MONTH(I2178),DAY(I2178)),1,LISTAFERIADOS!$B$2:$B$194)</f>
        <v>4</v>
      </c>
      <c r="N2178" s="170" t="str">
        <f>CONCATENATE(HOUR(Tabela132[[#This Row],[DATA INICIO]]),":",MINUTE(Tabela132[[#This Row],[DATA INICIO]]))</f>
        <v>15:10</v>
      </c>
    </row>
    <row r="2179" spans="1:14" ht="25.5" customHeight="1" x14ac:dyDescent="0.25">
      <c r="A2179" s="48" t="s">
        <v>278</v>
      </c>
      <c r="B2179" s="45" t="s">
        <v>1516</v>
      </c>
      <c r="C2179" s="2" t="s">
        <v>270</v>
      </c>
      <c r="D2179" s="196" t="s">
        <v>1476</v>
      </c>
      <c r="E2179" s="195" t="str">
        <f>CONCATENATE(Tabela132[[#This Row],[TRAMITE_SETOR]],"_Atualiz")</f>
        <v>SECGS  _Atualiz</v>
      </c>
      <c r="F2179" s="196" t="s">
        <v>1476</v>
      </c>
      <c r="H2179" s="3">
        <v>42803.631944444445</v>
      </c>
      <c r="I2179" s="3">
        <v>42821.631249999999</v>
      </c>
      <c r="J2179" s="45"/>
      <c r="K2179" s="19">
        <f t="shared" si="97"/>
        <v>17.999305555553292</v>
      </c>
      <c r="L2179" s="38">
        <f t="shared" si="98"/>
        <v>17.999305555553292</v>
      </c>
      <c r="M2179" s="184">
        <f>NETWORKDAYS.INTL(DATE(YEAR(H2179),MONTH(I2179),DAY(H2179)),DATE(YEAR(I2179),MONTH(I2179),DAY(I2179)),1,LISTAFERIADOS!$B$2:$B$194)</f>
        <v>13</v>
      </c>
      <c r="N2179" s="170" t="str">
        <f>CONCATENATE(HOUR(Tabela132[[#This Row],[DATA INICIO]]),":",MINUTE(Tabela132[[#This Row],[DATA INICIO]]))</f>
        <v>15:10</v>
      </c>
    </row>
    <row r="2180" spans="1:14" ht="25.5" customHeight="1" x14ac:dyDescent="0.25">
      <c r="A2180" s="48" t="s">
        <v>278</v>
      </c>
      <c r="B2180" s="45" t="s">
        <v>1516</v>
      </c>
      <c r="C2180" s="2" t="s">
        <v>270</v>
      </c>
      <c r="D2180" s="196" t="s">
        <v>1525</v>
      </c>
      <c r="E2180" s="195" t="str">
        <f>CONCATENATE(Tabela132[[#This Row],[TRAMITE_SETOR]],"_Atualiz")</f>
        <v>SMIC _Atualiz</v>
      </c>
      <c r="F2180" s="196" t="s">
        <v>1525</v>
      </c>
      <c r="H2180" s="3">
        <v>42821.631249999999</v>
      </c>
      <c r="I2180" s="3">
        <v>42853.788888888892</v>
      </c>
      <c r="J2180" s="45"/>
      <c r="K2180" s="19">
        <f t="shared" si="97"/>
        <v>32.157638888893416</v>
      </c>
      <c r="L2180" s="38">
        <f t="shared" si="98"/>
        <v>32.157638888893416</v>
      </c>
      <c r="M2180" s="184">
        <f>NETWORKDAYS.INTL(DATE(YEAR(H2180),MONTH(I2180),DAY(H2180)),DATE(YEAR(I2180),MONTH(I2180),DAY(I2180)),1,LISTAFERIADOS!$B$2:$B$194)</f>
        <v>2</v>
      </c>
      <c r="N2180" s="170" t="str">
        <f>CONCATENATE(HOUR(Tabela132[[#This Row],[DATA INICIO]]),":",MINUTE(Tabela132[[#This Row],[DATA INICIO]]))</f>
        <v>15:9</v>
      </c>
    </row>
    <row r="2181" spans="1:14" ht="25.5" customHeight="1" x14ac:dyDescent="0.25">
      <c r="A2181" s="48" t="s">
        <v>278</v>
      </c>
      <c r="B2181" s="45" t="s">
        <v>1516</v>
      </c>
      <c r="C2181" s="2" t="s">
        <v>270</v>
      </c>
      <c r="D2181" s="196" t="s">
        <v>1543</v>
      </c>
      <c r="E2181" s="195" t="str">
        <f>CONCATENATE(Tabela132[[#This Row],[TRAMITE_SETOR]],"_Atualiz")</f>
        <v>CIP _Atualiz</v>
      </c>
      <c r="F2181" s="196" t="s">
        <v>1543</v>
      </c>
      <c r="H2181" s="3">
        <v>42853.788888888892</v>
      </c>
      <c r="I2181" s="3">
        <v>42859.738888888889</v>
      </c>
      <c r="J2181" s="45"/>
      <c r="K2181" s="19">
        <f t="shared" si="97"/>
        <v>5.9499999999970896</v>
      </c>
      <c r="L2181" s="38">
        <f t="shared" si="98"/>
        <v>5.9499999999970896</v>
      </c>
      <c r="M2181" s="184">
        <f>NETWORKDAYS.INTL(DATE(YEAR(H2181),MONTH(I2181),DAY(H2181)),DATE(YEAR(I2181),MONTH(I2181),DAY(I2181)),1,LISTAFERIADOS!$B$2:$B$194)</f>
        <v>-17</v>
      </c>
      <c r="N2181" s="170" t="str">
        <f>CONCATENATE(HOUR(Tabela132[[#This Row],[DATA INICIO]]),":",MINUTE(Tabela132[[#This Row],[DATA INICIO]]))</f>
        <v>18:56</v>
      </c>
    </row>
    <row r="2182" spans="1:14" ht="25.5" customHeight="1" x14ac:dyDescent="0.25">
      <c r="A2182" s="48" t="s">
        <v>278</v>
      </c>
      <c r="B2182" s="45" t="s">
        <v>1516</v>
      </c>
      <c r="C2182" s="2" t="s">
        <v>270</v>
      </c>
      <c r="D2182" s="196" t="s">
        <v>1525</v>
      </c>
      <c r="E2182" s="195" t="str">
        <f>CONCATENATE(Tabela132[[#This Row],[TRAMITE_SETOR]],"_Atualiz")</f>
        <v>SMIC _Atualiz</v>
      </c>
      <c r="F2182" s="196" t="s">
        <v>1525</v>
      </c>
      <c r="H2182" s="3">
        <v>42830.738888888889</v>
      </c>
      <c r="I2182" s="3">
        <v>42952.793749999997</v>
      </c>
      <c r="J2182" s="45"/>
      <c r="K2182" s="19">
        <f t="shared" si="97"/>
        <v>122.05486111110804</v>
      </c>
      <c r="L2182" s="38">
        <f t="shared" si="98"/>
        <v>122.05486111110804</v>
      </c>
      <c r="M2182" s="184">
        <f>NETWORKDAYS.INTL(DATE(YEAR(H2182),MONTH(I2182),DAY(H2182)),DATE(YEAR(I2182),MONTH(I2182),DAY(I2182)),1,LISTAFERIADOS!$B$2:$B$194)</f>
        <v>0</v>
      </c>
      <c r="N2182" s="170" t="str">
        <f>CONCATENATE(HOUR(Tabela132[[#This Row],[DATA INICIO]]),":",MINUTE(Tabela132[[#This Row],[DATA INICIO]]))</f>
        <v>17:44</v>
      </c>
    </row>
    <row r="2183" spans="1:14" ht="25.5" customHeight="1" x14ac:dyDescent="0.25">
      <c r="A2183" s="48" t="s">
        <v>278</v>
      </c>
      <c r="B2183" s="45" t="s">
        <v>1516</v>
      </c>
      <c r="C2183" s="2" t="s">
        <v>270</v>
      </c>
      <c r="D2183" s="196" t="s">
        <v>1543</v>
      </c>
      <c r="E2183" s="195" t="str">
        <f>CONCATENATE(Tabela132[[#This Row],[TRAMITE_SETOR]],"_Atualiz")</f>
        <v>CIP _Atualiz</v>
      </c>
      <c r="F2183" s="196" t="s">
        <v>1543</v>
      </c>
      <c r="H2183" s="3">
        <v>42952.793749999997</v>
      </c>
      <c r="I2183" s="3">
        <v>43044.797222222223</v>
      </c>
      <c r="J2183" s="45"/>
      <c r="K2183" s="19">
        <f t="shared" si="97"/>
        <v>92.003472222226264</v>
      </c>
      <c r="L2183" s="38">
        <f t="shared" si="98"/>
        <v>92.003472222226264</v>
      </c>
      <c r="M2183" s="184">
        <f>NETWORKDAYS.INTL(DATE(YEAR(H2183),MONTH(I2183),DAY(H2183)),DATE(YEAR(I2183),MONTH(I2183),DAY(I2183)),1,LISTAFERIADOS!$B$2:$B$194)</f>
        <v>0</v>
      </c>
      <c r="N2183" s="170" t="str">
        <f>CONCATENATE(HOUR(Tabela132[[#This Row],[DATA INICIO]]),":",MINUTE(Tabela132[[#This Row],[DATA INICIO]]))</f>
        <v>19:3</v>
      </c>
    </row>
    <row r="2184" spans="1:14" ht="25.5" customHeight="1" x14ac:dyDescent="0.25">
      <c r="A2184" s="48" t="s">
        <v>278</v>
      </c>
      <c r="B2184" s="45" t="s">
        <v>1516</v>
      </c>
      <c r="C2184" s="2" t="s">
        <v>270</v>
      </c>
      <c r="D2184" s="196" t="s">
        <v>1476</v>
      </c>
      <c r="E2184" s="195" t="str">
        <f>CONCATENATE(Tabela132[[#This Row],[TRAMITE_SETOR]],"_Atualiz")</f>
        <v>SECGS  _Atualiz</v>
      </c>
      <c r="F2184" s="196" t="s">
        <v>1476</v>
      </c>
      <c r="H2184" s="3">
        <v>42863.793749999997</v>
      </c>
      <c r="I2184" s="3">
        <v>42873.536111111112</v>
      </c>
      <c r="J2184" s="45"/>
      <c r="K2184" s="19">
        <f t="shared" si="97"/>
        <v>9.742361111115315</v>
      </c>
      <c r="L2184" s="38">
        <f t="shared" si="98"/>
        <v>9.742361111115315</v>
      </c>
      <c r="M2184" s="184">
        <f>NETWORKDAYS.INTL(DATE(YEAR(H2184),MONTH(I2184),DAY(H2184)),DATE(YEAR(I2184),MONTH(I2184),DAY(I2184)),1,LISTAFERIADOS!$B$2:$B$194)</f>
        <v>9</v>
      </c>
      <c r="N2184" s="170" t="str">
        <f>CONCATENATE(HOUR(Tabela132[[#This Row],[DATA INICIO]]),":",MINUTE(Tabela132[[#This Row],[DATA INICIO]]))</f>
        <v>19:3</v>
      </c>
    </row>
    <row r="2185" spans="1:14" ht="25.5" customHeight="1" x14ac:dyDescent="0.25">
      <c r="A2185" s="48" t="s">
        <v>278</v>
      </c>
      <c r="B2185" s="45" t="s">
        <v>1516</v>
      </c>
      <c r="C2185" s="2" t="s">
        <v>270</v>
      </c>
      <c r="D2185" s="196" t="s">
        <v>1525</v>
      </c>
      <c r="E2185" s="195" t="str">
        <f>CONCATENATE(Tabela132[[#This Row],[TRAMITE_SETOR]],"_Atualiz")</f>
        <v>SMIC _Atualiz</v>
      </c>
      <c r="F2185" s="196" t="s">
        <v>1525</v>
      </c>
      <c r="H2185" s="3">
        <v>42873.536111111112</v>
      </c>
      <c r="I2185" s="3">
        <v>42881.666666666664</v>
      </c>
      <c r="J2185" s="45"/>
      <c r="K2185" s="19">
        <f t="shared" si="97"/>
        <v>8.1305555555518367</v>
      </c>
      <c r="L2185" s="38">
        <f t="shared" si="98"/>
        <v>8.1305555555518367</v>
      </c>
      <c r="M2185" s="184">
        <f>NETWORKDAYS.INTL(DATE(YEAR(H2185),MONTH(I2185),DAY(H2185)),DATE(YEAR(I2185),MONTH(I2185),DAY(I2185)),1,LISTAFERIADOS!$B$2:$B$194)</f>
        <v>7</v>
      </c>
      <c r="N2185" s="170" t="str">
        <f>CONCATENATE(HOUR(Tabela132[[#This Row],[DATA INICIO]]),":",MINUTE(Tabela132[[#This Row],[DATA INICIO]]))</f>
        <v>12:52</v>
      </c>
    </row>
    <row r="2186" spans="1:14" ht="25.5" customHeight="1" x14ac:dyDescent="0.25">
      <c r="A2186" s="48" t="s">
        <v>278</v>
      </c>
      <c r="B2186" s="45" t="s">
        <v>1516</v>
      </c>
      <c r="C2186" s="2" t="s">
        <v>270</v>
      </c>
      <c r="D2186" s="196" t="s">
        <v>1480</v>
      </c>
      <c r="E2186" s="195" t="str">
        <f>CONCATENATE(Tabela132[[#This Row],[TRAMITE_SETOR]],"_Atualiz")</f>
        <v xml:space="preserve"> SECGS  _Atualiz</v>
      </c>
      <c r="F2186" s="196" t="s">
        <v>1480</v>
      </c>
      <c r="H2186" s="3">
        <v>42881.666666666664</v>
      </c>
      <c r="I2186" s="3">
        <v>42885.462500000001</v>
      </c>
      <c r="J2186" s="45"/>
      <c r="K2186" s="19">
        <f t="shared" si="97"/>
        <v>3.7958333333372138</v>
      </c>
      <c r="L2186" s="38">
        <f t="shared" si="98"/>
        <v>3.7958333333372138</v>
      </c>
      <c r="M2186" s="184">
        <f>NETWORKDAYS.INTL(DATE(YEAR(H2186),MONTH(I2186),DAY(H2186)),DATE(YEAR(I2186),MONTH(I2186),DAY(I2186)),1,LISTAFERIADOS!$B$2:$B$194)</f>
        <v>3</v>
      </c>
      <c r="N2186" s="170" t="str">
        <f>CONCATENATE(HOUR(Tabela132[[#This Row],[DATA INICIO]]),":",MINUTE(Tabela132[[#This Row],[DATA INICIO]]))</f>
        <v>16:0</v>
      </c>
    </row>
    <row r="2187" spans="1:14" ht="25.5" customHeight="1" x14ac:dyDescent="0.25">
      <c r="A2187" s="48" t="s">
        <v>278</v>
      </c>
      <c r="B2187" s="45" t="s">
        <v>1516</v>
      </c>
      <c r="C2187" s="2" t="s">
        <v>270</v>
      </c>
      <c r="D2187" s="196" t="s">
        <v>1544</v>
      </c>
      <c r="E2187" s="195" t="str">
        <f>CONCATENATE(Tabela132[[#This Row],[TRAMITE_SETOR]],"_Atualiz")</f>
        <v xml:space="preserve"> CIP _Atualiz</v>
      </c>
      <c r="F2187" s="196" t="s">
        <v>1544</v>
      </c>
      <c r="H2187" s="3">
        <v>42881.666666666664</v>
      </c>
      <c r="I2187" s="3">
        <v>42885.599305555559</v>
      </c>
      <c r="J2187" s="45"/>
      <c r="K2187" s="19">
        <f t="shared" si="97"/>
        <v>3.9326388888948713</v>
      </c>
      <c r="L2187" s="38">
        <f t="shared" si="98"/>
        <v>3.9326388888948713</v>
      </c>
      <c r="M2187" s="184">
        <f>NETWORKDAYS.INTL(DATE(YEAR(H2187),MONTH(I2187),DAY(H2187)),DATE(YEAR(I2187),MONTH(I2187),DAY(I2187)),1,LISTAFERIADOS!$B$2:$B$194)</f>
        <v>3</v>
      </c>
      <c r="N2187" s="170" t="str">
        <f>CONCATENATE(HOUR(Tabela132[[#This Row],[DATA INICIO]]),":",MINUTE(Tabela132[[#This Row],[DATA INICIO]]))</f>
        <v>16:0</v>
      </c>
    </row>
    <row r="2188" spans="1:14" ht="25.5" customHeight="1" x14ac:dyDescent="0.25">
      <c r="A2188" s="48" t="s">
        <v>278</v>
      </c>
      <c r="B2188" s="45" t="s">
        <v>1516</v>
      </c>
      <c r="C2188" s="2" t="s">
        <v>270</v>
      </c>
      <c r="D2188" s="196" t="s">
        <v>1524</v>
      </c>
      <c r="E2188" s="195" t="str">
        <f>CONCATENATE(Tabela132[[#This Row],[TRAMITE_SETOR]],"_Atualiz")</f>
        <v xml:space="preserve"> SMIC _Atualiz</v>
      </c>
      <c r="F2188" s="196" t="s">
        <v>1524</v>
      </c>
      <c r="H2188" s="3">
        <v>42885.599305555559</v>
      </c>
      <c r="I2188" s="3">
        <v>42885.74722222222</v>
      </c>
      <c r="J2188" s="45"/>
      <c r="K2188" s="19">
        <f t="shared" si="97"/>
        <v>0.14791666666133096</v>
      </c>
      <c r="L2188" s="38">
        <f t="shared" si="98"/>
        <v>0.14791666666133096</v>
      </c>
      <c r="M2188" s="184">
        <f>NETWORKDAYS.INTL(DATE(YEAR(H2188),MONTH(I2188),DAY(H2188)),DATE(YEAR(I2188),MONTH(I2188),DAY(I2188)),1,LISTAFERIADOS!$B$2:$B$194)</f>
        <v>1</v>
      </c>
      <c r="N2188" s="170" t="str">
        <f>CONCATENATE(HOUR(Tabela132[[#This Row],[DATA INICIO]]),":",MINUTE(Tabela132[[#This Row],[DATA INICIO]]))</f>
        <v>14:23</v>
      </c>
    </row>
    <row r="2189" spans="1:14" ht="25.5" customHeight="1" x14ac:dyDescent="0.25">
      <c r="A2189" s="48" t="s">
        <v>278</v>
      </c>
      <c r="B2189" s="45" t="s">
        <v>1516</v>
      </c>
      <c r="C2189" s="2" t="s">
        <v>270</v>
      </c>
      <c r="D2189" s="196" t="s">
        <v>1544</v>
      </c>
      <c r="E2189" s="195" t="str">
        <f>CONCATENATE(Tabela132[[#This Row],[TRAMITE_SETOR]],"_Atualiz")</f>
        <v xml:space="preserve"> CIP _Atualiz</v>
      </c>
      <c r="F2189" s="196" t="s">
        <v>1544</v>
      </c>
      <c r="H2189" s="3">
        <v>42885.74722222222</v>
      </c>
      <c r="I2189" s="3">
        <v>42886.746527777781</v>
      </c>
      <c r="J2189" s="45"/>
      <c r="K2189" s="19">
        <f t="shared" si="97"/>
        <v>0.99930555556056788</v>
      </c>
      <c r="L2189" s="38">
        <f t="shared" si="98"/>
        <v>0.99930555556056788</v>
      </c>
      <c r="M2189" s="184">
        <f>NETWORKDAYS.INTL(DATE(YEAR(H2189),MONTH(I2189),DAY(H2189)),DATE(YEAR(I2189),MONTH(I2189),DAY(I2189)),1,LISTAFERIADOS!$B$2:$B$194)</f>
        <v>2</v>
      </c>
      <c r="N2189" s="170" t="str">
        <f>CONCATENATE(HOUR(Tabela132[[#This Row],[DATA INICIO]]),":",MINUTE(Tabela132[[#This Row],[DATA INICIO]]))</f>
        <v>17:56</v>
      </c>
    </row>
    <row r="2190" spans="1:14" ht="25.5" customHeight="1" x14ac:dyDescent="0.25">
      <c r="A2190" s="48" t="s">
        <v>278</v>
      </c>
      <c r="B2190" s="45" t="s">
        <v>1516</v>
      </c>
      <c r="C2190" s="2" t="s">
        <v>270</v>
      </c>
      <c r="D2190" s="196" t="s">
        <v>1482</v>
      </c>
      <c r="E2190" s="195" t="str">
        <f>CONCATENATE(Tabela132[[#This Row],[TRAMITE_SETOR]],"_Atualiz")</f>
        <v xml:space="preserve"> SECGA  _Atualiz</v>
      </c>
      <c r="F2190" s="196" t="s">
        <v>1482</v>
      </c>
      <c r="H2190" s="3">
        <v>42886.746527777781</v>
      </c>
      <c r="I2190" s="3">
        <v>42887.648611111108</v>
      </c>
      <c r="J2190" s="45"/>
      <c r="K2190" s="19">
        <f t="shared" si="97"/>
        <v>0.9020833333270275</v>
      </c>
      <c r="L2190" s="38">
        <f t="shared" si="98"/>
        <v>0.9020833333270275</v>
      </c>
      <c r="M2190" s="184">
        <f>NETWORKDAYS.INTL(DATE(YEAR(H2190),MONTH(I2190),DAY(H2190)),DATE(YEAR(I2190),MONTH(I2190),DAY(I2190)),1,LISTAFERIADOS!$B$2:$B$194)</f>
        <v>-21</v>
      </c>
      <c r="N2190" s="170" t="str">
        <f>CONCATENATE(HOUR(Tabela132[[#This Row],[DATA INICIO]]),":",MINUTE(Tabela132[[#This Row],[DATA INICIO]]))</f>
        <v>17:55</v>
      </c>
    </row>
    <row r="2191" spans="1:14" ht="25.5" customHeight="1" x14ac:dyDescent="0.25">
      <c r="A2191" s="48" t="s">
        <v>278</v>
      </c>
      <c r="B2191" s="45" t="s">
        <v>1516</v>
      </c>
      <c r="C2191" s="2" t="s">
        <v>270</v>
      </c>
      <c r="D2191" s="196" t="s">
        <v>1487</v>
      </c>
      <c r="E2191" s="195" t="str">
        <f>CONCATENATE(Tabela132[[#This Row],[TRAMITE_SETOR]],"_Atualiz")</f>
        <v xml:space="preserve"> CLC  _Atualiz</v>
      </c>
      <c r="F2191" s="196" t="s">
        <v>1487</v>
      </c>
      <c r="H2191" s="3">
        <v>42741.648611111108</v>
      </c>
      <c r="I2191" s="3">
        <v>42772.813194444447</v>
      </c>
      <c r="J2191" s="45"/>
      <c r="K2191" s="19">
        <f t="shared" si="97"/>
        <v>31.164583333338669</v>
      </c>
      <c r="L2191" s="38">
        <f t="shared" si="98"/>
        <v>31.164583333338669</v>
      </c>
      <c r="M2191" s="184">
        <f>NETWORKDAYS.INTL(DATE(YEAR(H2191),MONTH(I2191),DAY(H2191)),DATE(YEAR(I2191),MONTH(I2191),DAY(I2191)),1,LISTAFERIADOS!$B$2:$B$194)</f>
        <v>1</v>
      </c>
      <c r="N2191" s="170" t="str">
        <f>CONCATENATE(HOUR(Tabela132[[#This Row],[DATA INICIO]]),":",MINUTE(Tabela132[[#This Row],[DATA INICIO]]))</f>
        <v>15:34</v>
      </c>
    </row>
    <row r="2192" spans="1:14" ht="25.5" customHeight="1" x14ac:dyDescent="0.25">
      <c r="A2192" s="48" t="s">
        <v>278</v>
      </c>
      <c r="B2192" s="45" t="s">
        <v>1516</v>
      </c>
      <c r="C2192" s="2" t="s">
        <v>270</v>
      </c>
      <c r="D2192" s="196" t="s">
        <v>1488</v>
      </c>
      <c r="E2192" s="195" t="str">
        <f>CONCATENATE(Tabela132[[#This Row],[TRAMITE_SETOR]],"_Atualiz")</f>
        <v xml:space="preserve"> SC  _Atualiz</v>
      </c>
      <c r="F2192" s="196" t="s">
        <v>1488</v>
      </c>
      <c r="H2192" s="3">
        <v>42772.813194444447</v>
      </c>
      <c r="I2192" s="3">
        <v>43016.768055555556</v>
      </c>
      <c r="J2192" s="45"/>
      <c r="K2192" s="19">
        <f t="shared" si="97"/>
        <v>243.95486111110949</v>
      </c>
      <c r="L2192" s="38">
        <f t="shared" si="98"/>
        <v>243.95486111110949</v>
      </c>
      <c r="M2192" s="184">
        <f>NETWORKDAYS.INTL(DATE(YEAR(H2192),MONTH(I2192),DAY(H2192)),DATE(YEAR(I2192),MONTH(I2192),DAY(I2192)),1,LISTAFERIADOS!$B$2:$B$194)</f>
        <v>1</v>
      </c>
      <c r="N2192" s="170" t="str">
        <f>CONCATENATE(HOUR(Tabela132[[#This Row],[DATA INICIO]]),":",MINUTE(Tabela132[[#This Row],[DATA INICIO]]))</f>
        <v>19:31</v>
      </c>
    </row>
    <row r="2193" spans="1:14" ht="25.5" customHeight="1" x14ac:dyDescent="0.25">
      <c r="A2193" s="48" t="s">
        <v>278</v>
      </c>
      <c r="B2193" s="45" t="s">
        <v>1516</v>
      </c>
      <c r="C2193" s="2" t="s">
        <v>270</v>
      </c>
      <c r="D2193" s="196" t="s">
        <v>1487</v>
      </c>
      <c r="E2193" s="195" t="str">
        <f>CONCATENATE(Tabela132[[#This Row],[TRAMITE_SETOR]],"_Atualiz")</f>
        <v xml:space="preserve"> CLC  _Atualiz</v>
      </c>
      <c r="F2193" s="196" t="s">
        <v>1487</v>
      </c>
      <c r="H2193" s="3">
        <v>43016.768055555556</v>
      </c>
      <c r="I2193" s="3">
        <v>43016.773611111108</v>
      </c>
      <c r="J2193" s="45"/>
      <c r="K2193" s="19">
        <f t="shared" si="97"/>
        <v>5.5555555518367328E-3</v>
      </c>
      <c r="L2193" s="38">
        <f t="shared" si="98"/>
        <v>5.5555555518367328E-3</v>
      </c>
      <c r="M2193" s="184">
        <f>NETWORKDAYS.INTL(DATE(YEAR(H2193),MONTH(I2193),DAY(H2193)),DATE(YEAR(I2193),MONTH(I2193),DAY(I2193)),1,LISTAFERIADOS!$B$2:$B$194)</f>
        <v>0</v>
      </c>
      <c r="N2193" s="170" t="str">
        <f>CONCATENATE(HOUR(Tabela132[[#This Row],[DATA INICIO]]),":",MINUTE(Tabela132[[#This Row],[DATA INICIO]]))</f>
        <v>18:26</v>
      </c>
    </row>
    <row r="2194" spans="1:14" ht="25.5" customHeight="1" x14ac:dyDescent="0.25">
      <c r="A2194" s="48" t="s">
        <v>278</v>
      </c>
      <c r="B2194" s="45" t="s">
        <v>1516</v>
      </c>
      <c r="C2194" s="2" t="s">
        <v>270</v>
      </c>
      <c r="D2194" s="196" t="s">
        <v>1483</v>
      </c>
      <c r="E2194" s="195" t="str">
        <f>CONCATENATE(Tabela132[[#This Row],[TRAMITE_SETOR]],"_Atualiz")</f>
        <v xml:space="preserve"> SPO  _Atualiz</v>
      </c>
      <c r="F2194" s="196" t="s">
        <v>1483</v>
      </c>
      <c r="H2194" s="3">
        <v>43016.773611111108</v>
      </c>
      <c r="I2194" s="3">
        <v>43016.78402777778</v>
      </c>
      <c r="J2194" s="45"/>
      <c r="K2194" s="19">
        <f t="shared" si="97"/>
        <v>1.0416666671517305E-2</v>
      </c>
      <c r="L2194" s="38">
        <f t="shared" si="98"/>
        <v>1.0416666671517305E-2</v>
      </c>
      <c r="M2194" s="184">
        <f>NETWORKDAYS.INTL(DATE(YEAR(H2194),MONTH(I2194),DAY(H2194)),DATE(YEAR(I2194),MONTH(I2194),DAY(I2194)),1,LISTAFERIADOS!$B$2:$B$194)</f>
        <v>0</v>
      </c>
      <c r="N2194" s="170" t="str">
        <f>CONCATENATE(HOUR(Tabela132[[#This Row],[DATA INICIO]]),":",MINUTE(Tabela132[[#This Row],[DATA INICIO]]))</f>
        <v>18:34</v>
      </c>
    </row>
    <row r="2195" spans="1:14" ht="25.5" customHeight="1" x14ac:dyDescent="0.25">
      <c r="A2195" s="48" t="s">
        <v>278</v>
      </c>
      <c r="B2195" s="45" t="s">
        <v>1516</v>
      </c>
      <c r="C2195" s="2" t="s">
        <v>270</v>
      </c>
      <c r="D2195" s="196" t="s">
        <v>1524</v>
      </c>
      <c r="E2195" s="195" t="str">
        <f>CONCATENATE(Tabela132[[#This Row],[TRAMITE_SETOR]],"_Atualiz")</f>
        <v xml:space="preserve"> SMIC _Atualiz</v>
      </c>
      <c r="F2195" s="196" t="s">
        <v>1524</v>
      </c>
      <c r="H2195" s="3">
        <v>42957.78402777778</v>
      </c>
      <c r="I2195" s="3">
        <v>42962.630555555559</v>
      </c>
      <c r="J2195" s="45"/>
      <c r="K2195" s="19">
        <f t="shared" si="97"/>
        <v>4.8465277777795563</v>
      </c>
      <c r="L2195" s="38">
        <f t="shared" si="98"/>
        <v>4.8465277777795563</v>
      </c>
      <c r="M2195" s="184">
        <f>NETWORKDAYS.INTL(DATE(YEAR(H2195),MONTH(I2195),DAY(H2195)),DATE(YEAR(I2195),MONTH(I2195),DAY(I2195)),1,LISTAFERIADOS!$B$2:$B$194)</f>
        <v>3</v>
      </c>
      <c r="N2195" s="170" t="str">
        <f>CONCATENATE(HOUR(Tabela132[[#This Row],[DATA INICIO]]),":",MINUTE(Tabela132[[#This Row],[DATA INICIO]]))</f>
        <v>18:49</v>
      </c>
    </row>
    <row r="2196" spans="1:14" ht="25.5" customHeight="1" x14ac:dyDescent="0.25">
      <c r="A2196" s="48" t="s">
        <v>278</v>
      </c>
      <c r="B2196" s="45" t="s">
        <v>1516</v>
      </c>
      <c r="C2196" s="2" t="s">
        <v>270</v>
      </c>
      <c r="D2196" s="196" t="s">
        <v>1483</v>
      </c>
      <c r="E2196" s="195" t="str">
        <f>CONCATENATE(Tabela132[[#This Row],[TRAMITE_SETOR]],"_Atualiz")</f>
        <v xml:space="preserve"> SPO  _Atualiz</v>
      </c>
      <c r="F2196" s="196" t="s">
        <v>1483</v>
      </c>
      <c r="H2196" s="3">
        <v>42962.630555555559</v>
      </c>
      <c r="I2196" s="3">
        <v>42962.683333333334</v>
      </c>
      <c r="J2196" s="45"/>
      <c r="K2196" s="19">
        <f t="shared" si="97"/>
        <v>5.2777777775190771E-2</v>
      </c>
      <c r="L2196" s="38">
        <f t="shared" si="98"/>
        <v>5.2777777775190771E-2</v>
      </c>
      <c r="M2196" s="184">
        <f>NETWORKDAYS.INTL(DATE(YEAR(H2196),MONTH(I2196),DAY(H2196)),DATE(YEAR(I2196),MONTH(I2196),DAY(I2196)),1,LISTAFERIADOS!$B$2:$B$194)</f>
        <v>1</v>
      </c>
      <c r="N2196" s="170" t="str">
        <f>CONCATENATE(HOUR(Tabela132[[#This Row],[DATA INICIO]]),":",MINUTE(Tabela132[[#This Row],[DATA INICIO]]))</f>
        <v>15:8</v>
      </c>
    </row>
    <row r="2197" spans="1:14" ht="25.5" customHeight="1" x14ac:dyDescent="0.25">
      <c r="A2197" s="48" t="s">
        <v>278</v>
      </c>
      <c r="B2197" s="45" t="s">
        <v>1516</v>
      </c>
      <c r="C2197" s="2" t="s">
        <v>270</v>
      </c>
      <c r="D2197" s="196" t="s">
        <v>1493</v>
      </c>
      <c r="E2197" s="195" t="str">
        <f>CONCATENATE(Tabela132[[#This Row],[TRAMITE_SETOR]],"_Atualiz")</f>
        <v xml:space="preserve"> COC  _Atualiz</v>
      </c>
      <c r="F2197" s="196" t="s">
        <v>1493</v>
      </c>
      <c r="H2197" s="3">
        <v>42962.683333333334</v>
      </c>
      <c r="I2197" s="3">
        <v>42962.73333333333</v>
      </c>
      <c r="J2197" s="45"/>
      <c r="K2197" s="19">
        <f t="shared" si="97"/>
        <v>4.9999999995634425E-2</v>
      </c>
      <c r="L2197" s="38">
        <f t="shared" si="98"/>
        <v>4.9999999995634425E-2</v>
      </c>
      <c r="M2197" s="184">
        <f>NETWORKDAYS.INTL(DATE(YEAR(H2197),MONTH(I2197),DAY(H2197)),DATE(YEAR(I2197),MONTH(I2197),DAY(I2197)),1,LISTAFERIADOS!$B$2:$B$194)</f>
        <v>1</v>
      </c>
      <c r="N2197" s="170" t="str">
        <f>CONCATENATE(HOUR(Tabela132[[#This Row],[DATA INICIO]]),":",MINUTE(Tabela132[[#This Row],[DATA INICIO]]))</f>
        <v>16:24</v>
      </c>
    </row>
    <row r="2198" spans="1:14" ht="25.5" customHeight="1" x14ac:dyDescent="0.25">
      <c r="A2198" s="48" t="s">
        <v>278</v>
      </c>
      <c r="B2198" s="45" t="s">
        <v>1516</v>
      </c>
      <c r="C2198" s="2" t="s">
        <v>270</v>
      </c>
      <c r="D2198" s="196" t="s">
        <v>1485</v>
      </c>
      <c r="E2198" s="195" t="str">
        <f>CONCATENATE(Tabela132[[#This Row],[TRAMITE_SETOR]],"_Atualiz")</f>
        <v xml:space="preserve"> SECOFC  _Atualiz</v>
      </c>
      <c r="F2198" s="196" t="s">
        <v>1485</v>
      </c>
      <c r="H2198" s="3">
        <v>42962.73333333333</v>
      </c>
      <c r="I2198" s="3">
        <v>42962.792361111111</v>
      </c>
      <c r="J2198" s="45"/>
      <c r="K2198" s="19">
        <f t="shared" si="97"/>
        <v>5.9027777781011537E-2</v>
      </c>
      <c r="L2198" s="38">
        <f t="shared" si="98"/>
        <v>5.9027777781011537E-2</v>
      </c>
      <c r="M2198" s="184">
        <f>NETWORKDAYS.INTL(DATE(YEAR(H2198),MONTH(I2198),DAY(H2198)),DATE(YEAR(I2198),MONTH(I2198),DAY(I2198)),1,LISTAFERIADOS!$B$2:$B$194)</f>
        <v>1</v>
      </c>
      <c r="N2198" s="170" t="str">
        <f>CONCATENATE(HOUR(Tabela132[[#This Row],[DATA INICIO]]),":",MINUTE(Tabela132[[#This Row],[DATA INICIO]]))</f>
        <v>17:36</v>
      </c>
    </row>
    <row r="2199" spans="1:14" ht="25.5" customHeight="1" x14ac:dyDescent="0.25">
      <c r="A2199" s="48" t="s">
        <v>278</v>
      </c>
      <c r="B2199" s="45" t="s">
        <v>1516</v>
      </c>
      <c r="C2199" s="2" t="s">
        <v>270</v>
      </c>
      <c r="D2199" s="196" t="s">
        <v>1482</v>
      </c>
      <c r="E2199" s="195" t="str">
        <f>CONCATENATE(Tabela132[[#This Row],[TRAMITE_SETOR]],"_Atualiz")</f>
        <v xml:space="preserve"> SECGA  _Atualiz</v>
      </c>
      <c r="F2199" s="196" t="s">
        <v>1482</v>
      </c>
      <c r="H2199" s="3">
        <v>42962.792361111111</v>
      </c>
      <c r="I2199" s="3">
        <v>42962.844444444447</v>
      </c>
      <c r="J2199" s="45"/>
      <c r="K2199" s="19">
        <f t="shared" si="97"/>
        <v>5.2083333335758653E-2</v>
      </c>
      <c r="L2199" s="38">
        <f t="shared" si="98"/>
        <v>5.2083333335758653E-2</v>
      </c>
      <c r="M2199" s="184">
        <f>NETWORKDAYS.INTL(DATE(YEAR(H2199),MONTH(I2199),DAY(H2199)),DATE(YEAR(I2199),MONTH(I2199),DAY(I2199)),1,LISTAFERIADOS!$B$2:$B$194)</f>
        <v>1</v>
      </c>
      <c r="N2199" s="170" t="str">
        <f>CONCATENATE(HOUR(Tabela132[[#This Row],[DATA INICIO]]),":",MINUTE(Tabela132[[#This Row],[DATA INICIO]]))</f>
        <v>19:1</v>
      </c>
    </row>
    <row r="2200" spans="1:14" ht="25.5" customHeight="1" x14ac:dyDescent="0.25">
      <c r="A2200" s="48" t="s">
        <v>278</v>
      </c>
      <c r="B2200" s="45" t="s">
        <v>1516</v>
      </c>
      <c r="C2200" s="2" t="s">
        <v>270</v>
      </c>
      <c r="D2200" s="196" t="s">
        <v>1487</v>
      </c>
      <c r="E2200" s="195" t="str">
        <f>CONCATENATE(Tabela132[[#This Row],[TRAMITE_SETOR]],"_Atualiz")</f>
        <v xml:space="preserve"> CLC  _Atualiz</v>
      </c>
      <c r="F2200" s="196" t="s">
        <v>1487</v>
      </c>
      <c r="H2200" s="3">
        <v>42962.844444444447</v>
      </c>
      <c r="I2200" s="3">
        <v>42963.841666666667</v>
      </c>
      <c r="J2200" s="45"/>
      <c r="K2200" s="19">
        <f t="shared" si="97"/>
        <v>0.99722222222044365</v>
      </c>
      <c r="L2200" s="38">
        <f t="shared" si="98"/>
        <v>0.99722222222044365</v>
      </c>
      <c r="M2200" s="184">
        <f>NETWORKDAYS.INTL(DATE(YEAR(H2200),MONTH(I2200),DAY(H2200)),DATE(YEAR(I2200),MONTH(I2200),DAY(I2200)),1,LISTAFERIADOS!$B$2:$B$194)</f>
        <v>2</v>
      </c>
      <c r="N2200" s="170" t="str">
        <f>CONCATENATE(HOUR(Tabela132[[#This Row],[DATA INICIO]]),":",MINUTE(Tabela132[[#This Row],[DATA INICIO]]))</f>
        <v>20:16</v>
      </c>
    </row>
    <row r="2201" spans="1:14" ht="25.5" customHeight="1" x14ac:dyDescent="0.25">
      <c r="A2201" s="48" t="s">
        <v>278</v>
      </c>
      <c r="B2201" s="45" t="s">
        <v>1516</v>
      </c>
      <c r="C2201" s="2" t="s">
        <v>270</v>
      </c>
      <c r="D2201" s="196" t="s">
        <v>1488</v>
      </c>
      <c r="E2201" s="195" t="str">
        <f>CONCATENATE(Tabela132[[#This Row],[TRAMITE_SETOR]],"_Atualiz")</f>
        <v xml:space="preserve"> SC  _Atualiz</v>
      </c>
      <c r="F2201" s="196" t="s">
        <v>1488</v>
      </c>
      <c r="H2201" s="3">
        <v>42963.841666666667</v>
      </c>
      <c r="I2201" s="3">
        <v>42965.7</v>
      </c>
      <c r="J2201" s="45"/>
      <c r="K2201" s="19">
        <f t="shared" si="97"/>
        <v>1.8583333333299379</v>
      </c>
      <c r="L2201" s="38">
        <f t="shared" si="98"/>
        <v>1.8583333333299379</v>
      </c>
      <c r="M2201" s="184">
        <f>NETWORKDAYS.INTL(DATE(YEAR(H2201),MONTH(I2201),DAY(H2201)),DATE(YEAR(I2201),MONTH(I2201),DAY(I2201)),1,LISTAFERIADOS!$B$2:$B$194)</f>
        <v>3</v>
      </c>
      <c r="N2201" s="170" t="str">
        <f>CONCATENATE(HOUR(Tabela132[[#This Row],[DATA INICIO]]),":",MINUTE(Tabela132[[#This Row],[DATA INICIO]]))</f>
        <v>20:12</v>
      </c>
    </row>
    <row r="2202" spans="1:14" ht="25.5" customHeight="1" x14ac:dyDescent="0.25">
      <c r="A2202" s="48" t="s">
        <v>278</v>
      </c>
      <c r="B2202" s="45" t="s">
        <v>1516</v>
      </c>
      <c r="C2202" s="2" t="s">
        <v>270</v>
      </c>
      <c r="D2202" s="196" t="s">
        <v>1487</v>
      </c>
      <c r="E2202" s="195" t="str">
        <f>CONCATENATE(Tabela132[[#This Row],[TRAMITE_SETOR]],"_Atualiz")</f>
        <v xml:space="preserve"> CLC  _Atualiz</v>
      </c>
      <c r="F2202" s="196" t="s">
        <v>1487</v>
      </c>
      <c r="H2202" s="3">
        <v>42965.7</v>
      </c>
      <c r="I2202" s="3">
        <v>42965.913194444445</v>
      </c>
      <c r="J2202" s="45"/>
      <c r="K2202" s="19">
        <f t="shared" si="97"/>
        <v>0.21319444444816327</v>
      </c>
      <c r="L2202" s="38">
        <f t="shared" si="98"/>
        <v>0.21319444444816327</v>
      </c>
      <c r="M2202" s="184">
        <f>NETWORKDAYS.INTL(DATE(YEAR(H2202),MONTH(I2202),DAY(H2202)),DATE(YEAR(I2202),MONTH(I2202),DAY(I2202)),1,LISTAFERIADOS!$B$2:$B$194)</f>
        <v>1</v>
      </c>
      <c r="N2202" s="170" t="str">
        <f>CONCATENATE(HOUR(Tabela132[[#This Row],[DATA INICIO]]),":",MINUTE(Tabela132[[#This Row],[DATA INICIO]]))</f>
        <v>16:48</v>
      </c>
    </row>
    <row r="2203" spans="1:14" ht="25.5" customHeight="1" x14ac:dyDescent="0.25">
      <c r="A2203" s="48" t="s">
        <v>278</v>
      </c>
      <c r="B2203" s="45" t="s">
        <v>1516</v>
      </c>
      <c r="C2203" s="2" t="s">
        <v>270</v>
      </c>
      <c r="D2203" s="196" t="s">
        <v>1482</v>
      </c>
      <c r="E2203" s="195" t="str">
        <f>CONCATENATE(Tabela132[[#This Row],[TRAMITE_SETOR]],"_Atualiz")</f>
        <v xml:space="preserve"> SECGA  _Atualiz</v>
      </c>
      <c r="F2203" s="196" t="s">
        <v>1482</v>
      </c>
      <c r="H2203" s="3">
        <v>42965.913194444445</v>
      </c>
      <c r="I2203" s="3">
        <v>42969.456250000003</v>
      </c>
      <c r="J2203" s="45"/>
      <c r="K2203" s="19">
        <f t="shared" si="97"/>
        <v>3.5430555555576575</v>
      </c>
      <c r="L2203" s="38">
        <f t="shared" si="98"/>
        <v>3.5430555555576575</v>
      </c>
      <c r="M2203" s="184">
        <f>NETWORKDAYS.INTL(DATE(YEAR(H2203),MONTH(I2203),DAY(H2203)),DATE(YEAR(I2203),MONTH(I2203),DAY(I2203)),1,LISTAFERIADOS!$B$2:$B$194)</f>
        <v>3</v>
      </c>
      <c r="N2203" s="170" t="str">
        <f>CONCATENATE(HOUR(Tabela132[[#This Row],[DATA INICIO]]),":",MINUTE(Tabela132[[#This Row],[DATA INICIO]]))</f>
        <v>21:55</v>
      </c>
    </row>
    <row r="2204" spans="1:14" ht="25.5" customHeight="1" x14ac:dyDescent="0.25">
      <c r="A2204" s="48" t="s">
        <v>278</v>
      </c>
      <c r="B2204" s="45" t="s">
        <v>1516</v>
      </c>
      <c r="C2204" s="2" t="s">
        <v>270</v>
      </c>
      <c r="D2204" s="196" t="s">
        <v>1487</v>
      </c>
      <c r="E2204" s="195" t="str">
        <f>CONCATENATE(Tabela132[[#This Row],[TRAMITE_SETOR]],"_Atualiz")</f>
        <v xml:space="preserve"> CLC  _Atualiz</v>
      </c>
      <c r="F2204" s="196" t="s">
        <v>1487</v>
      </c>
      <c r="H2204" s="3">
        <v>42969.456250000003</v>
      </c>
      <c r="I2204" s="3">
        <v>42970.709027777775</v>
      </c>
      <c r="J2204" s="45"/>
      <c r="K2204" s="19">
        <f t="shared" si="97"/>
        <v>1.2527777777722804</v>
      </c>
      <c r="L2204" s="38">
        <f t="shared" si="98"/>
        <v>1.2527777777722804</v>
      </c>
      <c r="M2204" s="184">
        <f>NETWORKDAYS.INTL(DATE(YEAR(H2204),MONTH(I2204),DAY(H2204)),DATE(YEAR(I2204),MONTH(I2204),DAY(I2204)),1,LISTAFERIADOS!$B$2:$B$194)</f>
        <v>2</v>
      </c>
      <c r="N2204" s="170" t="str">
        <f>CONCATENATE(HOUR(Tabela132[[#This Row],[DATA INICIO]]),":",MINUTE(Tabela132[[#This Row],[DATA INICIO]]))</f>
        <v>10:57</v>
      </c>
    </row>
    <row r="2205" spans="1:14" ht="25.5" customHeight="1" x14ac:dyDescent="0.25">
      <c r="A2205" s="48" t="s">
        <v>278</v>
      </c>
      <c r="B2205" s="45" t="s">
        <v>1516</v>
      </c>
      <c r="C2205" s="2" t="s">
        <v>270</v>
      </c>
      <c r="D2205" s="196" t="s">
        <v>1489</v>
      </c>
      <c r="E2205" s="195" t="str">
        <f>CONCATENATE(Tabela132[[#This Row],[TRAMITE_SETOR]],"_Atualiz")</f>
        <v xml:space="preserve"> SLIC  _Atualiz</v>
      </c>
      <c r="F2205" s="196" t="s">
        <v>1489</v>
      </c>
      <c r="H2205" s="3">
        <v>42970.709027777775</v>
      </c>
      <c r="I2205" s="3">
        <v>42991.69027777778</v>
      </c>
      <c r="J2205" s="45"/>
      <c r="K2205" s="19">
        <f t="shared" si="97"/>
        <v>20.981250000004366</v>
      </c>
      <c r="L2205" s="38">
        <f t="shared" si="98"/>
        <v>20.981250000004366</v>
      </c>
      <c r="M2205" s="184">
        <f>NETWORKDAYS.INTL(DATE(YEAR(H2205),MONTH(I2205),DAY(H2205)),DATE(YEAR(I2205),MONTH(I2205),DAY(I2205)),1,LISTAFERIADOS!$B$2:$B$194)</f>
        <v>-8</v>
      </c>
      <c r="N2205" s="170" t="str">
        <f>CONCATENATE(HOUR(Tabela132[[#This Row],[DATA INICIO]]),":",MINUTE(Tabela132[[#This Row],[DATA INICIO]]))</f>
        <v>17:1</v>
      </c>
    </row>
    <row r="2206" spans="1:14" ht="25.5" customHeight="1" x14ac:dyDescent="0.25">
      <c r="A2206" s="48" t="s">
        <v>278</v>
      </c>
      <c r="B2206" s="45" t="s">
        <v>1516</v>
      </c>
      <c r="C2206" s="2" t="s">
        <v>270</v>
      </c>
      <c r="D2206" s="196" t="s">
        <v>1490</v>
      </c>
      <c r="E2206" s="195" t="str">
        <f>CONCATENATE(Tabela132[[#This Row],[TRAMITE_SETOR]],"_Atualiz")</f>
        <v xml:space="preserve"> SCON  _Atualiz</v>
      </c>
      <c r="F2206" s="196" t="s">
        <v>1490</v>
      </c>
      <c r="H2206" s="3">
        <v>42991.69027777778</v>
      </c>
      <c r="I2206" s="3">
        <v>43007.777083333334</v>
      </c>
      <c r="J2206" s="45"/>
      <c r="K2206" s="19">
        <f t="shared" si="97"/>
        <v>16.086805555554747</v>
      </c>
      <c r="L2206" s="38">
        <f t="shared" si="98"/>
        <v>16.086805555554747</v>
      </c>
      <c r="M2206" s="184">
        <f>NETWORKDAYS.INTL(DATE(YEAR(H2206),MONTH(I2206),DAY(H2206)),DATE(YEAR(I2206),MONTH(I2206),DAY(I2206)),1,LISTAFERIADOS!$B$2:$B$194)</f>
        <v>13</v>
      </c>
      <c r="N2206" s="170" t="str">
        <f>CONCATENATE(HOUR(Tabela132[[#This Row],[DATA INICIO]]),":",MINUTE(Tabela132[[#This Row],[DATA INICIO]]))</f>
        <v>16:34</v>
      </c>
    </row>
    <row r="2207" spans="1:14" ht="25.5" customHeight="1" x14ac:dyDescent="0.25">
      <c r="A2207" s="48" t="s">
        <v>278</v>
      </c>
      <c r="B2207" s="45" t="s">
        <v>1516</v>
      </c>
      <c r="C2207" s="2" t="s">
        <v>270</v>
      </c>
      <c r="D2207" s="196" t="s">
        <v>1489</v>
      </c>
      <c r="E2207" s="195" t="str">
        <f>CONCATENATE(Tabela132[[#This Row],[TRAMITE_SETOR]],"_Atualiz")</f>
        <v xml:space="preserve"> SLIC  _Atualiz</v>
      </c>
      <c r="F2207" s="196" t="s">
        <v>1489</v>
      </c>
      <c r="H2207" s="3">
        <v>43007.777083333334</v>
      </c>
      <c r="I2207" s="3">
        <v>43010.580555555556</v>
      </c>
      <c r="J2207" s="45"/>
      <c r="K2207" s="19">
        <f t="shared" si="97"/>
        <v>2.8034722222218988</v>
      </c>
      <c r="L2207" s="38">
        <f t="shared" si="98"/>
        <v>2.8034722222218988</v>
      </c>
      <c r="M2207" s="184">
        <f>NETWORKDAYS.INTL(DATE(YEAR(H2207),MONTH(I2207),DAY(H2207)),DATE(YEAR(I2207),MONTH(I2207),DAY(I2207)),1,LISTAFERIADOS!$B$2:$B$194)</f>
        <v>-19</v>
      </c>
      <c r="N2207" s="170" t="str">
        <f>CONCATENATE(HOUR(Tabela132[[#This Row],[DATA INICIO]]),":",MINUTE(Tabela132[[#This Row],[DATA INICIO]]))</f>
        <v>18:39</v>
      </c>
    </row>
    <row r="2208" spans="1:14" ht="25.5" customHeight="1" x14ac:dyDescent="0.25">
      <c r="A2208" s="48" t="s">
        <v>278</v>
      </c>
      <c r="B2208" s="45" t="s">
        <v>1516</v>
      </c>
      <c r="C2208" s="2" t="s">
        <v>270</v>
      </c>
      <c r="D2208" s="196" t="s">
        <v>1487</v>
      </c>
      <c r="E2208" s="195" t="str">
        <f>CONCATENATE(Tabela132[[#This Row],[TRAMITE_SETOR]],"_Atualiz")</f>
        <v xml:space="preserve"> CLC  _Atualiz</v>
      </c>
      <c r="F2208" s="196" t="s">
        <v>1487</v>
      </c>
      <c r="H2208" s="3">
        <v>42776.580555555556</v>
      </c>
      <c r="I2208" s="3">
        <v>42804.769444444442</v>
      </c>
      <c r="J2208" s="45"/>
      <c r="K2208" s="19">
        <f t="shared" si="97"/>
        <v>28.18888888888614</v>
      </c>
      <c r="L2208" s="38">
        <f t="shared" si="98"/>
        <v>28.18888888888614</v>
      </c>
      <c r="M2208" s="184">
        <f>NETWORKDAYS.INTL(DATE(YEAR(H2208),MONTH(I2208),DAY(H2208)),DATE(YEAR(I2208),MONTH(I2208),DAY(I2208)),1,LISTAFERIADOS!$B$2:$B$194)</f>
        <v>1</v>
      </c>
      <c r="N2208" s="170" t="str">
        <f>CONCATENATE(HOUR(Tabela132[[#This Row],[DATA INICIO]]),":",MINUTE(Tabela132[[#This Row],[DATA INICIO]]))</f>
        <v>13:56</v>
      </c>
    </row>
    <row r="2209" spans="1:14" ht="25.5" customHeight="1" x14ac:dyDescent="0.25">
      <c r="A2209" s="48" t="s">
        <v>278</v>
      </c>
      <c r="B2209" s="45" t="s">
        <v>1516</v>
      </c>
      <c r="C2209" s="2" t="s">
        <v>270</v>
      </c>
      <c r="D2209" s="196" t="s">
        <v>1482</v>
      </c>
      <c r="E2209" s="195" t="str">
        <f>CONCATENATE(Tabela132[[#This Row],[TRAMITE_SETOR]],"_Atualiz")</f>
        <v xml:space="preserve"> SECGA  _Atualiz</v>
      </c>
      <c r="F2209" s="196" t="s">
        <v>1482</v>
      </c>
      <c r="H2209" s="3">
        <v>42804.769444444442</v>
      </c>
      <c r="I2209" s="3">
        <v>42835.743055555555</v>
      </c>
      <c r="J2209" s="45"/>
      <c r="K2209" s="19">
        <f t="shared" si="97"/>
        <v>30.973611111112405</v>
      </c>
      <c r="L2209" s="38">
        <f t="shared" si="98"/>
        <v>30.973611111112405</v>
      </c>
      <c r="M2209" s="184">
        <f>NETWORKDAYS.INTL(DATE(YEAR(H2209),MONTH(I2209),DAY(H2209)),DATE(YEAR(I2209),MONTH(I2209),DAY(I2209)),1,LISTAFERIADOS!$B$2:$B$194)</f>
        <v>1</v>
      </c>
      <c r="N2209" s="170" t="str">
        <f>CONCATENATE(HOUR(Tabela132[[#This Row],[DATA INICIO]]),":",MINUTE(Tabela132[[#This Row],[DATA INICIO]]))</f>
        <v>18:28</v>
      </c>
    </row>
    <row r="2210" spans="1:14" ht="25.5" customHeight="1" x14ac:dyDescent="0.25">
      <c r="A2210" s="48" t="s">
        <v>278</v>
      </c>
      <c r="B2210" s="45" t="s">
        <v>1516</v>
      </c>
      <c r="C2210" s="2" t="s">
        <v>270</v>
      </c>
      <c r="D2210" s="196" t="s">
        <v>1491</v>
      </c>
      <c r="E2210" s="195" t="str">
        <f>CONCATENATE(Tabela132[[#This Row],[TRAMITE_SETOR]],"_Atualiz")</f>
        <v xml:space="preserve"> CPL  _Atualiz</v>
      </c>
      <c r="F2210" s="196" t="s">
        <v>1491</v>
      </c>
      <c r="H2210" s="3">
        <v>42835.743055555555</v>
      </c>
      <c r="I2210" s="3">
        <v>42835.770833333336</v>
      </c>
      <c r="J2210" s="45"/>
      <c r="K2210" s="19">
        <f t="shared" si="97"/>
        <v>2.7777777781011537E-2</v>
      </c>
      <c r="L2210" s="38">
        <f t="shared" si="98"/>
        <v>2.7777777781011537E-2</v>
      </c>
      <c r="M2210" s="184">
        <f>NETWORKDAYS.INTL(DATE(YEAR(H2210),MONTH(I2210),DAY(H2210)),DATE(YEAR(I2210),MONTH(I2210),DAY(I2210)),1,LISTAFERIADOS!$B$2:$B$194)</f>
        <v>1</v>
      </c>
      <c r="N2210" s="170" t="str">
        <f>CONCATENATE(HOUR(Tabela132[[#This Row],[DATA INICIO]]),":",MINUTE(Tabela132[[#This Row],[DATA INICIO]]))</f>
        <v>17:50</v>
      </c>
    </row>
    <row r="2211" spans="1:14" ht="25.5" customHeight="1" x14ac:dyDescent="0.25">
      <c r="A2211" s="48" t="s">
        <v>278</v>
      </c>
      <c r="B2211" s="45" t="s">
        <v>1516</v>
      </c>
      <c r="C2211" s="2" t="s">
        <v>270</v>
      </c>
      <c r="D2211" s="196" t="s">
        <v>1492</v>
      </c>
      <c r="E2211" s="195" t="str">
        <f>CONCATENATE(Tabela132[[#This Row],[TRAMITE_SETOR]],"_Atualiz")</f>
        <v xml:space="preserve"> ASSDG  _Atualiz</v>
      </c>
      <c r="F2211" s="196" t="s">
        <v>1492</v>
      </c>
      <c r="H2211" s="3">
        <v>42835.770833333336</v>
      </c>
      <c r="I2211" s="3">
        <v>42865.763194444444</v>
      </c>
      <c r="J2211" s="45"/>
      <c r="K2211" s="19">
        <f t="shared" si="97"/>
        <v>29.992361111108039</v>
      </c>
      <c r="L2211" s="38">
        <f t="shared" si="98"/>
        <v>29.992361111108039</v>
      </c>
      <c r="M2211" s="184">
        <f>NETWORKDAYS.INTL(DATE(YEAR(H2211),MONTH(I2211),DAY(H2211)),DATE(YEAR(I2211),MONTH(I2211),DAY(I2211)),1,LISTAFERIADOS!$B$2:$B$194)</f>
        <v>1</v>
      </c>
      <c r="N2211" s="170" t="str">
        <f>CONCATENATE(HOUR(Tabela132[[#This Row],[DATA INICIO]]),":",MINUTE(Tabela132[[#This Row],[DATA INICIO]]))</f>
        <v>18:30</v>
      </c>
    </row>
    <row r="2212" spans="1:14" ht="25.5" customHeight="1" x14ac:dyDescent="0.25">
      <c r="A2212" s="48" t="s">
        <v>278</v>
      </c>
      <c r="B2212" s="45" t="s">
        <v>1516</v>
      </c>
      <c r="C2212" s="2" t="s">
        <v>270</v>
      </c>
      <c r="D2212" s="196" t="s">
        <v>1481</v>
      </c>
      <c r="E2212" s="195" t="str">
        <f>CONCATENATE(Tabela132[[#This Row],[TRAMITE_SETOR]],"_Atualiz")</f>
        <v xml:space="preserve"> DG  _Atualiz</v>
      </c>
      <c r="F2212" s="196" t="s">
        <v>1481</v>
      </c>
      <c r="H2212" s="3">
        <v>42865.763194444444</v>
      </c>
      <c r="I2212" s="3">
        <v>42896.736805555556</v>
      </c>
      <c r="J2212" s="45"/>
      <c r="K2212" s="19">
        <f t="shared" si="97"/>
        <v>30.973611111112405</v>
      </c>
      <c r="L2212" s="38">
        <f t="shared" si="98"/>
        <v>30.973611111112405</v>
      </c>
      <c r="M2212" s="184">
        <f>NETWORKDAYS.INTL(DATE(YEAR(H2212),MONTH(I2212),DAY(H2212)),DATE(YEAR(I2212),MONTH(I2212),DAY(I2212)),1,LISTAFERIADOS!$B$2:$B$194)</f>
        <v>0</v>
      </c>
      <c r="N2212" s="170" t="str">
        <f>CONCATENATE(HOUR(Tabela132[[#This Row],[DATA INICIO]]),":",MINUTE(Tabela132[[#This Row],[DATA INICIO]]))</f>
        <v>18:19</v>
      </c>
    </row>
    <row r="2213" spans="1:14" ht="25.5" customHeight="1" x14ac:dyDescent="0.25">
      <c r="A2213" s="48" t="s">
        <v>278</v>
      </c>
      <c r="B2213" s="45" t="s">
        <v>1516</v>
      </c>
      <c r="C2213" s="2" t="s">
        <v>270</v>
      </c>
      <c r="D2213" s="196" t="s">
        <v>1489</v>
      </c>
      <c r="E2213" s="195" t="str">
        <f>CONCATENATE(Tabela132[[#This Row],[TRAMITE_SETOR]],"_Atualiz")</f>
        <v xml:space="preserve"> SLIC  _Atualiz</v>
      </c>
      <c r="F2213" s="196" t="s">
        <v>1489</v>
      </c>
      <c r="H2213" s="3">
        <v>42896.736805555556</v>
      </c>
      <c r="I2213" s="3">
        <v>43049.501388888886</v>
      </c>
      <c r="J2213" s="45"/>
      <c r="K2213" s="19">
        <f t="shared" si="97"/>
        <v>152.76458333332994</v>
      </c>
      <c r="L2213" s="38">
        <f t="shared" si="98"/>
        <v>152.76458333332994</v>
      </c>
      <c r="M2213" s="184">
        <f>NETWORKDAYS.INTL(DATE(YEAR(H2213),MONTH(I2213),DAY(H2213)),DATE(YEAR(I2213),MONTH(I2213),DAY(I2213)),1,LISTAFERIADOS!$B$2:$B$194)</f>
        <v>1</v>
      </c>
      <c r="N2213" s="170" t="str">
        <f>CONCATENATE(HOUR(Tabela132[[#This Row],[DATA INICIO]]),":",MINUTE(Tabela132[[#This Row],[DATA INICIO]]))</f>
        <v>17:41</v>
      </c>
    </row>
    <row r="2214" spans="1:14" ht="25.5" customHeight="1" x14ac:dyDescent="0.25">
      <c r="A2214" s="48" t="s">
        <v>278</v>
      </c>
      <c r="B2214" s="45" t="s">
        <v>1516</v>
      </c>
      <c r="C2214" s="2" t="s">
        <v>270</v>
      </c>
      <c r="D2214" s="196" t="s">
        <v>1491</v>
      </c>
      <c r="E2214" s="195" t="str">
        <f>CONCATENATE(Tabela132[[#This Row],[TRAMITE_SETOR]],"_Atualiz")</f>
        <v xml:space="preserve"> CPL  _Atualiz</v>
      </c>
      <c r="F2214" s="196" t="s">
        <v>1491</v>
      </c>
      <c r="H2214" s="3">
        <v>43049.501388888886</v>
      </c>
      <c r="I2214" s="3">
        <v>43049.577777777777</v>
      </c>
      <c r="J2214" s="45"/>
      <c r="K2214" s="19">
        <f t="shared" si="97"/>
        <v>7.6388888890505768E-2</v>
      </c>
      <c r="L2214" s="38">
        <f t="shared" si="98"/>
        <v>7.6388888890505768E-2</v>
      </c>
      <c r="M2214" s="184">
        <f>NETWORKDAYS.INTL(DATE(YEAR(H2214),MONTH(I2214),DAY(H2214)),DATE(YEAR(I2214),MONTH(I2214),DAY(I2214)),1,LISTAFERIADOS!$B$2:$B$194)</f>
        <v>1</v>
      </c>
      <c r="N2214" s="170" t="str">
        <f>CONCATENATE(HOUR(Tabela132[[#This Row],[DATA INICIO]]),":",MINUTE(Tabela132[[#This Row],[DATA INICIO]]))</f>
        <v>12:2</v>
      </c>
    </row>
    <row r="2215" spans="1:14" ht="25.5" customHeight="1" x14ac:dyDescent="0.25">
      <c r="A2215" s="48" t="s">
        <v>278</v>
      </c>
      <c r="B2215" s="45" t="s">
        <v>1516</v>
      </c>
      <c r="C2215" s="2" t="s">
        <v>270</v>
      </c>
      <c r="D2215" s="196" t="s">
        <v>1489</v>
      </c>
      <c r="E2215" s="195" t="str">
        <f>CONCATENATE(Tabela132[[#This Row],[TRAMITE_SETOR]],"_Atualiz")</f>
        <v xml:space="preserve"> SLIC  _Atualiz</v>
      </c>
      <c r="F2215" s="196" t="s">
        <v>1489</v>
      </c>
      <c r="H2215" s="3">
        <v>43019.577777777777</v>
      </c>
      <c r="I2215" s="3">
        <v>43025.59652777778</v>
      </c>
      <c r="J2215" s="45"/>
      <c r="K2215" s="19">
        <f t="shared" si="97"/>
        <v>6.0187500000029104</v>
      </c>
      <c r="L2215" s="38">
        <f t="shared" si="98"/>
        <v>6.0187500000029104</v>
      </c>
      <c r="M2215" s="184">
        <f>NETWORKDAYS.INTL(DATE(YEAR(H2215),MONTH(I2215),DAY(H2215)),DATE(YEAR(I2215),MONTH(I2215),DAY(I2215)),1,LISTAFERIADOS!$B$2:$B$194)</f>
        <v>4</v>
      </c>
      <c r="N2215" s="170" t="str">
        <f>CONCATENATE(HOUR(Tabela132[[#This Row],[DATA INICIO]]),":",MINUTE(Tabela132[[#This Row],[DATA INICIO]]))</f>
        <v>13:52</v>
      </c>
    </row>
    <row r="2216" spans="1:14" ht="25.5" customHeight="1" x14ac:dyDescent="0.25">
      <c r="A2216" s="48" t="s">
        <v>278</v>
      </c>
      <c r="B2216" s="45" t="s">
        <v>1516</v>
      </c>
      <c r="C2216" s="2" t="s">
        <v>270</v>
      </c>
      <c r="D2216" s="196" t="s">
        <v>1491</v>
      </c>
      <c r="E2216" s="195" t="str">
        <f>CONCATENATE(Tabela132[[#This Row],[TRAMITE_SETOR]],"_Atualiz")</f>
        <v xml:space="preserve"> CPL  _Atualiz</v>
      </c>
      <c r="F2216" s="196" t="s">
        <v>1491</v>
      </c>
      <c r="H2216" s="3">
        <v>43025.59652777778</v>
      </c>
      <c r="I2216" s="3">
        <v>43033.59652777778</v>
      </c>
      <c r="J2216" s="45"/>
      <c r="K2216" s="19">
        <f t="shared" si="97"/>
        <v>8</v>
      </c>
      <c r="L2216" s="38">
        <f t="shared" si="98"/>
        <v>8</v>
      </c>
      <c r="M2216" s="184">
        <f>NETWORKDAYS.INTL(DATE(YEAR(H2216),MONTH(I2216),DAY(H2216)),DATE(YEAR(I2216),MONTH(I2216),DAY(I2216)),1,LISTAFERIADOS!$B$2:$B$194)</f>
        <v>7</v>
      </c>
      <c r="N2216" s="170" t="str">
        <f>CONCATENATE(HOUR(Tabela132[[#This Row],[DATA INICIO]]),":",MINUTE(Tabela132[[#This Row],[DATA INICIO]]))</f>
        <v>14:19</v>
      </c>
    </row>
    <row r="2217" spans="1:14" ht="25.5" customHeight="1" x14ac:dyDescent="0.25">
      <c r="A2217" s="48" t="s">
        <v>278</v>
      </c>
      <c r="B2217" s="45" t="s">
        <v>1516</v>
      </c>
      <c r="C2217" s="2" t="s">
        <v>270</v>
      </c>
      <c r="D2217" s="196" t="s">
        <v>1489</v>
      </c>
      <c r="E2217" s="195" t="str">
        <f>CONCATENATE(Tabela132[[#This Row],[TRAMITE_SETOR]],"_Atualiz")</f>
        <v xml:space="preserve"> SLIC  _Atualiz</v>
      </c>
      <c r="F2217" s="196" t="s">
        <v>1489</v>
      </c>
      <c r="H2217" s="3">
        <v>43033.59652777778</v>
      </c>
      <c r="I2217" s="3">
        <v>43033.667361111111</v>
      </c>
      <c r="J2217" s="45"/>
      <c r="K2217" s="19">
        <f t="shared" si="97"/>
        <v>7.0833333331393078E-2</v>
      </c>
      <c r="L2217" s="38">
        <f t="shared" si="98"/>
        <v>7.0833333331393078E-2</v>
      </c>
      <c r="M2217" s="184">
        <f>NETWORKDAYS.INTL(DATE(YEAR(H2217),MONTH(I2217),DAY(H2217)),DATE(YEAR(I2217),MONTH(I2217),DAY(I2217)),1,LISTAFERIADOS!$B$2:$B$194)</f>
        <v>1</v>
      </c>
      <c r="N2217" s="170" t="str">
        <f>CONCATENATE(HOUR(Tabela132[[#This Row],[DATA INICIO]]),":",MINUTE(Tabela132[[#This Row],[DATA INICIO]]))</f>
        <v>14:19</v>
      </c>
    </row>
    <row r="2218" spans="1:14" ht="25.5" customHeight="1" x14ac:dyDescent="0.25">
      <c r="A2218" s="48" t="s">
        <v>278</v>
      </c>
      <c r="B2218" s="45" t="s">
        <v>1516</v>
      </c>
      <c r="C2218" s="2" t="s">
        <v>270</v>
      </c>
      <c r="D2218" s="196" t="s">
        <v>1491</v>
      </c>
      <c r="E2218" s="195" t="str">
        <f>CONCATENATE(Tabela132[[#This Row],[TRAMITE_SETOR]],"_Atualiz")</f>
        <v xml:space="preserve"> CPL  _Atualiz</v>
      </c>
      <c r="F2218" s="196" t="s">
        <v>1491</v>
      </c>
      <c r="H2218" s="3">
        <v>43033.667361111111</v>
      </c>
      <c r="I2218" s="3">
        <v>43034.604166666664</v>
      </c>
      <c r="J2218" s="45"/>
      <c r="K2218" s="19">
        <f t="shared" si="97"/>
        <v>0.93680555555329192</v>
      </c>
      <c r="L2218" s="38">
        <f t="shared" si="98"/>
        <v>0.93680555555329192</v>
      </c>
      <c r="M2218" s="184">
        <f>NETWORKDAYS.INTL(DATE(YEAR(H2218),MONTH(I2218),DAY(H2218)),DATE(YEAR(I2218),MONTH(I2218),DAY(I2218)),1,LISTAFERIADOS!$B$2:$B$194)</f>
        <v>2</v>
      </c>
      <c r="N2218" s="170" t="str">
        <f>CONCATENATE(HOUR(Tabela132[[#This Row],[DATA INICIO]]),":",MINUTE(Tabela132[[#This Row],[DATA INICIO]]))</f>
        <v>16:1</v>
      </c>
    </row>
    <row r="2219" spans="1:14" ht="25.5" customHeight="1" x14ac:dyDescent="0.25">
      <c r="A2219" s="48" t="s">
        <v>278</v>
      </c>
      <c r="B2219" s="45" t="s">
        <v>1516</v>
      </c>
      <c r="C2219" s="2" t="s">
        <v>270</v>
      </c>
      <c r="D2219" s="196" t="s">
        <v>1492</v>
      </c>
      <c r="E2219" s="195" t="str">
        <f>CONCATENATE(Tabela132[[#This Row],[TRAMITE_SETOR]],"_Atualiz")</f>
        <v xml:space="preserve"> ASSDG  _Atualiz</v>
      </c>
      <c r="F2219" s="196" t="s">
        <v>1492</v>
      </c>
      <c r="H2219" s="3">
        <v>43034.604166666664</v>
      </c>
      <c r="I2219" s="3">
        <v>43034.665972222225</v>
      </c>
      <c r="J2219" s="45"/>
      <c r="K2219" s="19">
        <f t="shared" si="97"/>
        <v>6.1805555560567882E-2</v>
      </c>
      <c r="L2219" s="38">
        <f t="shared" si="98"/>
        <v>6.1805555560567882E-2</v>
      </c>
      <c r="M2219" s="184">
        <f>NETWORKDAYS.INTL(DATE(YEAR(H2219),MONTH(I2219),DAY(H2219)),DATE(YEAR(I2219),MONTH(I2219),DAY(I2219)),1,LISTAFERIADOS!$B$2:$B$194)</f>
        <v>1</v>
      </c>
      <c r="N2219" s="170" t="str">
        <f>CONCATENATE(HOUR(Tabela132[[#This Row],[DATA INICIO]]),":",MINUTE(Tabela132[[#This Row],[DATA INICIO]]))</f>
        <v>14:30</v>
      </c>
    </row>
    <row r="2220" spans="1:14" ht="25.5" customHeight="1" x14ac:dyDescent="0.25">
      <c r="A2220" s="48" t="s">
        <v>278</v>
      </c>
      <c r="B2220" s="45" t="s">
        <v>1516</v>
      </c>
      <c r="C2220" s="2" t="s">
        <v>270</v>
      </c>
      <c r="D2220" s="196" t="s">
        <v>1515</v>
      </c>
      <c r="E2220" s="195" t="str">
        <f>CONCATENATE(Tabela132[[#This Row],[TRAMITE_SETOR]],"_Atualiz")</f>
        <v xml:space="preserve"> GABDG  _Atualiz</v>
      </c>
      <c r="F2220" s="196" t="s">
        <v>1515</v>
      </c>
      <c r="H2220" s="3">
        <v>43034.665972222225</v>
      </c>
      <c r="I2220" s="3">
        <v>43039.621527777781</v>
      </c>
      <c r="J2220" s="45"/>
      <c r="K2220" s="19">
        <f t="shared" si="97"/>
        <v>4.9555555555562023</v>
      </c>
      <c r="L2220" s="38">
        <f t="shared" si="98"/>
        <v>4.9555555555562023</v>
      </c>
      <c r="M2220" s="184">
        <f>NETWORKDAYS.INTL(DATE(YEAR(H2220),MONTH(I2220),DAY(H2220)),DATE(YEAR(I2220),MONTH(I2220),DAY(I2220)),1,LISTAFERIADOS!$B$2:$B$194)</f>
        <v>4</v>
      </c>
      <c r="N2220" s="170" t="str">
        <f>CONCATENATE(HOUR(Tabela132[[#This Row],[DATA INICIO]]),":",MINUTE(Tabela132[[#This Row],[DATA INICIO]]))</f>
        <v>15:59</v>
      </c>
    </row>
    <row r="2221" spans="1:14" ht="25.5" customHeight="1" x14ac:dyDescent="0.25">
      <c r="A2221" s="49" t="s">
        <v>278</v>
      </c>
      <c r="B2221" s="52" t="s">
        <v>1516</v>
      </c>
      <c r="C2221" s="7" t="s">
        <v>270</v>
      </c>
      <c r="D2221" s="66" t="s">
        <v>1493</v>
      </c>
      <c r="E2221" s="197" t="str">
        <f>CONCATENATE(Tabela132[[#This Row],[TRAMITE_SETOR]],"_Atualiz")</f>
        <v xml:space="preserve"> COC  _Atualiz</v>
      </c>
      <c r="F2221" s="66" t="s">
        <v>1493</v>
      </c>
      <c r="G2221" s="190"/>
      <c r="H2221" s="51">
        <v>43039.621527777781</v>
      </c>
      <c r="I2221" s="51">
        <v>43039.665277777778</v>
      </c>
      <c r="J2221" s="52"/>
      <c r="K2221" s="19">
        <f t="shared" si="97"/>
        <v>4.3749999997089617E-2</v>
      </c>
      <c r="L2221" s="76">
        <f t="shared" si="98"/>
        <v>4.3749999997089617E-2</v>
      </c>
      <c r="M2221" s="192">
        <f>NETWORKDAYS.INTL(DATE(YEAR(H2221),MONTH(I2221),DAY(H2221)),DATE(YEAR(I2221),MONTH(I2221),DAY(I2221)),1,LISTAFERIADOS!$B$2:$B$194)</f>
        <v>1</v>
      </c>
      <c r="N2221" s="193" t="str">
        <f>CONCATENATE(HOUR(Tabela132[[#This Row],[DATA INICIO]]),":",MINUTE(Tabela132[[#This Row],[DATA INICIO]]))</f>
        <v>14:55</v>
      </c>
    </row>
    <row r="2222" spans="1:14" ht="25.5" customHeight="1" x14ac:dyDescent="0.25">
      <c r="A2222" s="48" t="s">
        <v>278</v>
      </c>
      <c r="B2222" s="45" t="s">
        <v>1517</v>
      </c>
      <c r="C2222" s="2" t="s">
        <v>577</v>
      </c>
      <c r="D2222" s="196" t="s">
        <v>1525</v>
      </c>
      <c r="E2222" s="195" t="str">
        <f>CONCATENATE(Tabela132[[#This Row],[TRAMITE_SETOR]],"_Atualiz")</f>
        <v>SMIC _Atualiz</v>
      </c>
      <c r="F2222" s="196" t="s">
        <v>1525</v>
      </c>
      <c r="H2222" s="3" t="s">
        <v>7</v>
      </c>
      <c r="I2222" s="3">
        <v>42843.546527777777</v>
      </c>
      <c r="J2222" s="45"/>
      <c r="K2222" s="19">
        <f t="shared" ref="K2222:K2262" si="99">IF(OR(H2222="-",I2222="-"),0,I2222-H2222)</f>
        <v>0</v>
      </c>
      <c r="L2222" s="38">
        <f t="shared" ref="L2222:L2262" si="100">K2222</f>
        <v>0</v>
      </c>
      <c r="M2222" s="184" t="e">
        <f>NETWORKDAYS.INTL(DATE(YEAR(H2222),MONTH(I2222),DAY(H2222)),DATE(YEAR(I2222),MONTH(I2222),DAY(I2222)),1,LISTAFERIADOS!$B$2:$B$194)</f>
        <v>#VALUE!</v>
      </c>
      <c r="N2222" s="170" t="e">
        <f>CONCATENATE(HOUR(Tabela132[[#This Row],[DATA INICIO]]),":",MINUTE(Tabela132[[#This Row],[DATA INICIO]]))</f>
        <v>#VALUE!</v>
      </c>
    </row>
    <row r="2223" spans="1:14" ht="25.5" customHeight="1" x14ac:dyDescent="0.25">
      <c r="A2223" s="48" t="s">
        <v>278</v>
      </c>
      <c r="B2223" s="45" t="s">
        <v>1517</v>
      </c>
      <c r="C2223" s="2" t="s">
        <v>577</v>
      </c>
      <c r="D2223" s="196" t="s">
        <v>1543</v>
      </c>
      <c r="E2223" s="195" t="str">
        <f>CONCATENATE(Tabela132[[#This Row],[TRAMITE_SETOR]],"_Atualiz")</f>
        <v>CIP _Atualiz</v>
      </c>
      <c r="F2223" s="196" t="s">
        <v>1543</v>
      </c>
      <c r="H2223" s="3">
        <v>42843.546527777777</v>
      </c>
      <c r="I2223" s="3">
        <v>42859.723611111112</v>
      </c>
      <c r="J2223" s="45"/>
      <c r="K2223" s="19">
        <f t="shared" si="99"/>
        <v>16.177083333335759</v>
      </c>
      <c r="L2223" s="38">
        <f t="shared" si="100"/>
        <v>16.177083333335759</v>
      </c>
      <c r="M2223" s="184">
        <f>NETWORKDAYS.INTL(DATE(YEAR(H2223),MONTH(I2223),DAY(H2223)),DATE(YEAR(I2223),MONTH(I2223),DAY(I2223)),1,LISTAFERIADOS!$B$2:$B$194)</f>
        <v>-11</v>
      </c>
      <c r="N2223" s="170" t="str">
        <f>CONCATENATE(HOUR(Tabela132[[#This Row],[DATA INICIO]]),":",MINUTE(Tabela132[[#This Row],[DATA INICIO]]))</f>
        <v>13:7</v>
      </c>
    </row>
    <row r="2224" spans="1:14" ht="25.5" customHeight="1" x14ac:dyDescent="0.25">
      <c r="A2224" s="48" t="s">
        <v>278</v>
      </c>
      <c r="B2224" s="45" t="s">
        <v>1517</v>
      </c>
      <c r="C2224" s="2" t="s">
        <v>577</v>
      </c>
      <c r="D2224" s="196" t="s">
        <v>1476</v>
      </c>
      <c r="E2224" s="195" t="str">
        <f>CONCATENATE(Tabela132[[#This Row],[TRAMITE_SETOR]],"_Atualiz")</f>
        <v>SECGS  _Atualiz</v>
      </c>
      <c r="F2224" s="196" t="s">
        <v>1476</v>
      </c>
      <c r="H2224" s="3">
        <v>42843.546527777777</v>
      </c>
      <c r="I2224" s="3">
        <v>42952.804166666669</v>
      </c>
      <c r="J2224" s="45"/>
      <c r="K2224" s="19">
        <f t="shared" si="99"/>
        <v>109.25763888889196</v>
      </c>
      <c r="L2224" s="38">
        <f t="shared" si="100"/>
        <v>109.25763888889196</v>
      </c>
      <c r="M2224" s="184">
        <f>NETWORKDAYS.INTL(DATE(YEAR(H2224),MONTH(I2224),DAY(H2224)),DATE(YEAR(I2224),MONTH(I2224),DAY(I2224)),1,LISTAFERIADOS!$B$2:$B$194)</f>
        <v>-9</v>
      </c>
      <c r="N2224" s="170" t="str">
        <f>CONCATENATE(HOUR(Tabela132[[#This Row],[DATA INICIO]]),":",MINUTE(Tabela132[[#This Row],[DATA INICIO]]))</f>
        <v>13:7</v>
      </c>
    </row>
    <row r="2225" spans="1:14" ht="25.5" customHeight="1" x14ac:dyDescent="0.25">
      <c r="A2225" s="48" t="s">
        <v>278</v>
      </c>
      <c r="B2225" s="45" t="s">
        <v>1517</v>
      </c>
      <c r="C2225" s="2" t="s">
        <v>577</v>
      </c>
      <c r="D2225" s="196" t="s">
        <v>1525</v>
      </c>
      <c r="E2225" s="195" t="str">
        <f>CONCATENATE(Tabela132[[#This Row],[TRAMITE_SETOR]],"_Atualiz")</f>
        <v>SMIC _Atualiz</v>
      </c>
      <c r="F2225" s="196" t="s">
        <v>1525</v>
      </c>
      <c r="H2225" s="3">
        <v>42863.804166666669</v>
      </c>
      <c r="I2225" s="3">
        <v>42886.556250000001</v>
      </c>
      <c r="J2225" s="45"/>
      <c r="K2225" s="19">
        <f t="shared" si="99"/>
        <v>22.752083333332848</v>
      </c>
      <c r="L2225" s="38">
        <f t="shared" si="100"/>
        <v>22.752083333332848</v>
      </c>
      <c r="M2225" s="184">
        <f>NETWORKDAYS.INTL(DATE(YEAR(H2225),MONTH(I2225),DAY(H2225)),DATE(YEAR(I2225),MONTH(I2225),DAY(I2225)),1,LISTAFERIADOS!$B$2:$B$194)</f>
        <v>18</v>
      </c>
      <c r="N2225" s="170" t="str">
        <f>CONCATENATE(HOUR(Tabela132[[#This Row],[DATA INICIO]]),":",MINUTE(Tabela132[[#This Row],[DATA INICIO]]))</f>
        <v>19:18</v>
      </c>
    </row>
    <row r="2226" spans="1:14" ht="25.5" customHeight="1" x14ac:dyDescent="0.25">
      <c r="A2226" s="48" t="s">
        <v>278</v>
      </c>
      <c r="B2226" s="45" t="s">
        <v>1517</v>
      </c>
      <c r="C2226" s="2" t="s">
        <v>577</v>
      </c>
      <c r="D2226" s="196" t="s">
        <v>1543</v>
      </c>
      <c r="E2226" s="195" t="str">
        <f>CONCATENATE(Tabela132[[#This Row],[TRAMITE_SETOR]],"_Atualiz")</f>
        <v>CIP _Atualiz</v>
      </c>
      <c r="F2226" s="196" t="s">
        <v>1543</v>
      </c>
      <c r="H2226" s="3">
        <v>42886.556250000001</v>
      </c>
      <c r="I2226" s="3">
        <v>42886.76458333333</v>
      </c>
      <c r="J2226" s="45"/>
      <c r="K2226" s="19">
        <f t="shared" si="99"/>
        <v>0.20833333332848269</v>
      </c>
      <c r="L2226" s="38">
        <f t="shared" si="100"/>
        <v>0.20833333332848269</v>
      </c>
      <c r="M2226" s="184">
        <f>NETWORKDAYS.INTL(DATE(YEAR(H2226),MONTH(I2226),DAY(H2226)),DATE(YEAR(I2226),MONTH(I2226),DAY(I2226)),1,LISTAFERIADOS!$B$2:$B$194)</f>
        <v>1</v>
      </c>
      <c r="N2226" s="170" t="str">
        <f>CONCATENATE(HOUR(Tabela132[[#This Row],[DATA INICIO]]),":",MINUTE(Tabela132[[#This Row],[DATA INICIO]]))</f>
        <v>13:21</v>
      </c>
    </row>
    <row r="2227" spans="1:14" ht="25.5" customHeight="1" x14ac:dyDescent="0.25">
      <c r="A2227" s="48" t="s">
        <v>278</v>
      </c>
      <c r="B2227" s="45" t="s">
        <v>1517</v>
      </c>
      <c r="C2227" s="2" t="s">
        <v>577</v>
      </c>
      <c r="D2227" s="196" t="s">
        <v>1476</v>
      </c>
      <c r="E2227" s="195" t="str">
        <f>CONCATENATE(Tabela132[[#This Row],[TRAMITE_SETOR]],"_Atualiz")</f>
        <v>SECGS  _Atualiz</v>
      </c>
      <c r="F2227" s="196" t="s">
        <v>1476</v>
      </c>
      <c r="H2227" s="3">
        <v>42886.556250000001</v>
      </c>
      <c r="I2227" s="3">
        <v>42922.569444444445</v>
      </c>
      <c r="J2227" s="45"/>
      <c r="K2227" s="19">
        <f t="shared" si="99"/>
        <v>36.013194444443798</v>
      </c>
      <c r="L2227" s="38">
        <f t="shared" si="100"/>
        <v>36.013194444443798</v>
      </c>
      <c r="M2227" s="184">
        <f>NETWORKDAYS.INTL(DATE(YEAR(H2227),MONTH(I2227),DAY(H2227)),DATE(YEAR(I2227),MONTH(I2227),DAY(I2227)),1,LISTAFERIADOS!$B$2:$B$194)</f>
        <v>-18</v>
      </c>
      <c r="N2227" s="170" t="str">
        <f>CONCATENATE(HOUR(Tabela132[[#This Row],[DATA INICIO]]),":",MINUTE(Tabela132[[#This Row],[DATA INICIO]]))</f>
        <v>13:21</v>
      </c>
    </row>
    <row r="2228" spans="1:14" ht="25.5" customHeight="1" x14ac:dyDescent="0.25">
      <c r="A2228" s="48" t="s">
        <v>278</v>
      </c>
      <c r="B2228" s="45" t="s">
        <v>1517</v>
      </c>
      <c r="C2228" s="2" t="s">
        <v>577</v>
      </c>
      <c r="D2228" s="196" t="s">
        <v>1525</v>
      </c>
      <c r="E2228" s="195" t="str">
        <f>CONCATENATE(Tabela132[[#This Row],[TRAMITE_SETOR]],"_Atualiz")</f>
        <v>SMIC _Atualiz</v>
      </c>
      <c r="F2228" s="196" t="s">
        <v>1525</v>
      </c>
      <c r="H2228" s="3">
        <v>42922.569444444445</v>
      </c>
      <c r="I2228" s="3">
        <v>42984.773611111108</v>
      </c>
      <c r="J2228" s="45"/>
      <c r="K2228" s="19">
        <f t="shared" si="99"/>
        <v>62.204166666662786</v>
      </c>
      <c r="L2228" s="38">
        <f t="shared" si="100"/>
        <v>62.204166666662786</v>
      </c>
      <c r="M2228" s="184">
        <f>NETWORKDAYS.INTL(DATE(YEAR(H2228),MONTH(I2228),DAY(H2228)),DATE(YEAR(I2228),MONTH(I2228),DAY(I2228)),1,LISTAFERIADOS!$B$2:$B$194)</f>
        <v>1</v>
      </c>
      <c r="N2228" s="170" t="str">
        <f>CONCATENATE(HOUR(Tabela132[[#This Row],[DATA INICIO]]),":",MINUTE(Tabela132[[#This Row],[DATA INICIO]]))</f>
        <v>13:40</v>
      </c>
    </row>
    <row r="2229" spans="1:14" ht="25.5" customHeight="1" x14ac:dyDescent="0.25">
      <c r="A2229" s="48" t="s">
        <v>278</v>
      </c>
      <c r="B2229" s="45" t="s">
        <v>1517</v>
      </c>
      <c r="C2229" s="2" t="s">
        <v>577</v>
      </c>
      <c r="D2229" s="196" t="s">
        <v>1543</v>
      </c>
      <c r="E2229" s="195" t="str">
        <f>CONCATENATE(Tabela132[[#This Row],[TRAMITE_SETOR]],"_Atualiz")</f>
        <v>CIP _Atualiz</v>
      </c>
      <c r="F2229" s="196" t="s">
        <v>1543</v>
      </c>
      <c r="H2229" s="3">
        <v>42984.773611111108</v>
      </c>
      <c r="I2229" s="3">
        <v>43075.804166666669</v>
      </c>
      <c r="J2229" s="45"/>
      <c r="K2229" s="19">
        <f t="shared" si="99"/>
        <v>91.030555555560568</v>
      </c>
      <c r="L2229" s="38">
        <f t="shared" si="100"/>
        <v>91.030555555560568</v>
      </c>
      <c r="M2229" s="184">
        <f>NETWORKDAYS.INTL(DATE(YEAR(H2229),MONTH(I2229),DAY(H2229)),DATE(YEAR(I2229),MONTH(I2229),DAY(I2229)),1,LISTAFERIADOS!$B$2:$B$194)</f>
        <v>1</v>
      </c>
      <c r="N2229" s="170" t="str">
        <f>CONCATENATE(HOUR(Tabela132[[#This Row],[DATA INICIO]]),":",MINUTE(Tabela132[[#This Row],[DATA INICIO]]))</f>
        <v>18:34</v>
      </c>
    </row>
    <row r="2230" spans="1:14" ht="25.5" customHeight="1" x14ac:dyDescent="0.25">
      <c r="A2230" s="48" t="s">
        <v>278</v>
      </c>
      <c r="B2230" s="45" t="s">
        <v>1517</v>
      </c>
      <c r="C2230" s="2" t="s">
        <v>577</v>
      </c>
      <c r="D2230" s="196" t="s">
        <v>1476</v>
      </c>
      <c r="E2230" s="195" t="str">
        <f>CONCATENATE(Tabela132[[#This Row],[TRAMITE_SETOR]],"_Atualiz")</f>
        <v>SECGS  _Atualiz</v>
      </c>
      <c r="F2230" s="196" t="s">
        <v>1476</v>
      </c>
      <c r="H2230" s="3">
        <v>42898.804166666669</v>
      </c>
      <c r="I2230" s="3">
        <v>42900.512499999997</v>
      </c>
      <c r="J2230" s="45"/>
      <c r="K2230" s="19">
        <f t="shared" si="99"/>
        <v>1.7083333333284827</v>
      </c>
      <c r="L2230" s="38">
        <f t="shared" si="100"/>
        <v>1.7083333333284827</v>
      </c>
      <c r="M2230" s="184">
        <f>NETWORKDAYS.INTL(DATE(YEAR(H2230),MONTH(I2230),DAY(H2230)),DATE(YEAR(I2230),MONTH(I2230),DAY(I2230)),1,LISTAFERIADOS!$B$2:$B$194)</f>
        <v>3</v>
      </c>
      <c r="N2230" s="170" t="str">
        <f>CONCATENATE(HOUR(Tabela132[[#This Row],[DATA INICIO]]),":",MINUTE(Tabela132[[#This Row],[DATA INICIO]]))</f>
        <v>19:18</v>
      </c>
    </row>
    <row r="2231" spans="1:14" ht="25.5" customHeight="1" x14ac:dyDescent="0.25">
      <c r="A2231" s="48" t="s">
        <v>278</v>
      </c>
      <c r="B2231" s="45" t="s">
        <v>1517</v>
      </c>
      <c r="C2231" s="2" t="s">
        <v>577</v>
      </c>
      <c r="D2231" s="196" t="s">
        <v>1482</v>
      </c>
      <c r="E2231" s="195" t="str">
        <f>CONCATENATE(Tabela132[[#This Row],[TRAMITE_SETOR]],"_Atualiz")</f>
        <v xml:space="preserve"> SECGA  _Atualiz</v>
      </c>
      <c r="F2231" s="196" t="s">
        <v>1482</v>
      </c>
      <c r="H2231" s="3">
        <v>42900.512499999997</v>
      </c>
      <c r="I2231" s="3">
        <v>42902.715277777781</v>
      </c>
      <c r="J2231" s="45"/>
      <c r="K2231" s="19">
        <f t="shared" si="99"/>
        <v>2.2027777777839219</v>
      </c>
      <c r="L2231" s="38">
        <f t="shared" si="100"/>
        <v>2.2027777777839219</v>
      </c>
      <c r="M2231" s="184">
        <f>NETWORKDAYS.INTL(DATE(YEAR(H2231),MONTH(I2231),DAY(H2231)),DATE(YEAR(I2231),MONTH(I2231),DAY(I2231)),1,LISTAFERIADOS!$B$2:$B$194)</f>
        <v>2</v>
      </c>
      <c r="N2231" s="170" t="str">
        <f>CONCATENATE(HOUR(Tabela132[[#This Row],[DATA INICIO]]),":",MINUTE(Tabela132[[#This Row],[DATA INICIO]]))</f>
        <v>12:18</v>
      </c>
    </row>
    <row r="2232" spans="1:14" ht="25.5" customHeight="1" x14ac:dyDescent="0.25">
      <c r="A2232" s="48" t="s">
        <v>278</v>
      </c>
      <c r="B2232" s="45" t="s">
        <v>1517</v>
      </c>
      <c r="C2232" s="2" t="s">
        <v>577</v>
      </c>
      <c r="D2232" s="196" t="s">
        <v>1487</v>
      </c>
      <c r="E2232" s="195" t="str">
        <f>CONCATENATE(Tabela132[[#This Row],[TRAMITE_SETOR]],"_Atualiz")</f>
        <v xml:space="preserve"> CLC  _Atualiz</v>
      </c>
      <c r="F2232" s="196" t="s">
        <v>1487</v>
      </c>
      <c r="H2232" s="3">
        <v>42902.715277777781</v>
      </c>
      <c r="I2232" s="3">
        <v>42905.760416666664</v>
      </c>
      <c r="J2232" s="45"/>
      <c r="K2232" s="19">
        <f t="shared" si="99"/>
        <v>3.0451388888832298</v>
      </c>
      <c r="L2232" s="38">
        <f t="shared" si="100"/>
        <v>3.0451388888832298</v>
      </c>
      <c r="M2232" s="184">
        <f>NETWORKDAYS.INTL(DATE(YEAR(H2232),MONTH(I2232),DAY(H2232)),DATE(YEAR(I2232),MONTH(I2232),DAY(I2232)),1,LISTAFERIADOS!$B$2:$B$194)</f>
        <v>2</v>
      </c>
      <c r="N2232" s="170" t="str">
        <f>CONCATENATE(HOUR(Tabela132[[#This Row],[DATA INICIO]]),":",MINUTE(Tabela132[[#This Row],[DATA INICIO]]))</f>
        <v>17:10</v>
      </c>
    </row>
    <row r="2233" spans="1:14" ht="25.5" customHeight="1" x14ac:dyDescent="0.25">
      <c r="A2233" s="48" t="s">
        <v>278</v>
      </c>
      <c r="B2233" s="45" t="s">
        <v>1517</v>
      </c>
      <c r="C2233" s="2" t="s">
        <v>577</v>
      </c>
      <c r="D2233" s="196" t="s">
        <v>1508</v>
      </c>
      <c r="E2233" s="195" t="str">
        <f>CONCATENATE(Tabela132[[#This Row],[TRAMITE_SETOR]],"_Atualiz")</f>
        <v xml:space="preserve"> SASAC  _Atualiz</v>
      </c>
      <c r="F2233" s="196" t="s">
        <v>1508</v>
      </c>
      <c r="H2233" s="3">
        <v>42905.760416666664</v>
      </c>
      <c r="I2233" s="3">
        <v>42908.752083333333</v>
      </c>
      <c r="J2233" s="45"/>
      <c r="K2233" s="19">
        <f t="shared" si="99"/>
        <v>2.9916666666686069</v>
      </c>
      <c r="L2233" s="38">
        <f t="shared" si="100"/>
        <v>2.9916666666686069</v>
      </c>
      <c r="M2233" s="184">
        <f>NETWORKDAYS.INTL(DATE(YEAR(H2233),MONTH(I2233),DAY(H2233)),DATE(YEAR(I2233),MONTH(I2233),DAY(I2233)),1,LISTAFERIADOS!$B$2:$B$194)</f>
        <v>4</v>
      </c>
      <c r="N2233" s="170" t="str">
        <f>CONCATENATE(HOUR(Tabela132[[#This Row],[DATA INICIO]]),":",MINUTE(Tabela132[[#This Row],[DATA INICIO]]))</f>
        <v>18:15</v>
      </c>
    </row>
    <row r="2234" spans="1:14" ht="25.5" customHeight="1" x14ac:dyDescent="0.25">
      <c r="A2234" s="48" t="s">
        <v>278</v>
      </c>
      <c r="B2234" s="45" t="s">
        <v>1517</v>
      </c>
      <c r="C2234" s="2" t="s">
        <v>577</v>
      </c>
      <c r="D2234" s="196" t="s">
        <v>1488</v>
      </c>
      <c r="E2234" s="195" t="str">
        <f>CONCATENATE(Tabela132[[#This Row],[TRAMITE_SETOR]],"_Atualiz")</f>
        <v xml:space="preserve"> SC  _Atualiz</v>
      </c>
      <c r="F2234" s="196" t="s">
        <v>1488</v>
      </c>
      <c r="H2234" s="3">
        <v>42905.760416666664</v>
      </c>
      <c r="I2234" s="3">
        <v>42909.67291666667</v>
      </c>
      <c r="J2234" s="45"/>
      <c r="K2234" s="19">
        <f t="shared" si="99"/>
        <v>3.9125000000058208</v>
      </c>
      <c r="L2234" s="38">
        <f t="shared" si="100"/>
        <v>3.9125000000058208</v>
      </c>
      <c r="M2234" s="184">
        <f>NETWORKDAYS.INTL(DATE(YEAR(H2234),MONTH(I2234),DAY(H2234)),DATE(YEAR(I2234),MONTH(I2234),DAY(I2234)),1,LISTAFERIADOS!$B$2:$B$194)</f>
        <v>5</v>
      </c>
      <c r="N2234" s="170" t="str">
        <f>CONCATENATE(HOUR(Tabela132[[#This Row],[DATA INICIO]]),":",MINUTE(Tabela132[[#This Row],[DATA INICIO]]))</f>
        <v>18:15</v>
      </c>
    </row>
    <row r="2235" spans="1:14" ht="25.5" customHeight="1" x14ac:dyDescent="0.25">
      <c r="A2235" s="48" t="s">
        <v>278</v>
      </c>
      <c r="B2235" s="45" t="s">
        <v>1517</v>
      </c>
      <c r="C2235" s="2" t="s">
        <v>577</v>
      </c>
      <c r="D2235" s="196" t="s">
        <v>1487</v>
      </c>
      <c r="E2235" s="195" t="str">
        <f>CONCATENATE(Tabela132[[#This Row],[TRAMITE_SETOR]],"_Atualiz")</f>
        <v xml:space="preserve"> CLC  _Atualiz</v>
      </c>
      <c r="F2235" s="196" t="s">
        <v>1487</v>
      </c>
      <c r="H2235" s="3">
        <v>42909.67291666667</v>
      </c>
      <c r="I2235" s="3">
        <v>42909.706250000003</v>
      </c>
      <c r="J2235" s="45"/>
      <c r="K2235" s="19">
        <f t="shared" si="99"/>
        <v>3.3333333332848269E-2</v>
      </c>
      <c r="L2235" s="38">
        <f t="shared" si="100"/>
        <v>3.3333333332848269E-2</v>
      </c>
      <c r="M2235" s="184">
        <f>NETWORKDAYS.INTL(DATE(YEAR(H2235),MONTH(I2235),DAY(H2235)),DATE(YEAR(I2235),MONTH(I2235),DAY(I2235)),1,LISTAFERIADOS!$B$2:$B$194)</f>
        <v>1</v>
      </c>
      <c r="N2235" s="170" t="str">
        <f>CONCATENATE(HOUR(Tabela132[[#This Row],[DATA INICIO]]),":",MINUTE(Tabela132[[#This Row],[DATA INICIO]]))</f>
        <v>16:9</v>
      </c>
    </row>
    <row r="2236" spans="1:14" ht="25.5" customHeight="1" x14ac:dyDescent="0.25">
      <c r="A2236" s="48" t="s">
        <v>278</v>
      </c>
      <c r="B2236" s="45" t="s">
        <v>1517</v>
      </c>
      <c r="C2236" s="2" t="s">
        <v>577</v>
      </c>
      <c r="D2236" s="196" t="s">
        <v>1488</v>
      </c>
      <c r="E2236" s="195" t="str">
        <f>CONCATENATE(Tabela132[[#This Row],[TRAMITE_SETOR]],"_Atualiz")</f>
        <v xml:space="preserve"> SC  _Atualiz</v>
      </c>
      <c r="F2236" s="196" t="s">
        <v>1488</v>
      </c>
      <c r="H2236" s="3">
        <v>42909.706250000003</v>
      </c>
      <c r="I2236" s="3">
        <v>42941.580555555556</v>
      </c>
      <c r="J2236" s="45"/>
      <c r="K2236" s="19">
        <f t="shared" si="99"/>
        <v>31.874305555553292</v>
      </c>
      <c r="L2236" s="38">
        <f t="shared" si="100"/>
        <v>31.874305555553292</v>
      </c>
      <c r="M2236" s="184">
        <f>NETWORKDAYS.INTL(DATE(YEAR(H2236),MONTH(I2236),DAY(H2236)),DATE(YEAR(I2236),MONTH(I2236),DAY(I2236)),1,LISTAFERIADOS!$B$2:$B$194)</f>
        <v>2</v>
      </c>
      <c r="N2236" s="170" t="str">
        <f>CONCATENATE(HOUR(Tabela132[[#This Row],[DATA INICIO]]),":",MINUTE(Tabela132[[#This Row],[DATA INICIO]]))</f>
        <v>16:57</v>
      </c>
    </row>
    <row r="2237" spans="1:14" ht="25.5" customHeight="1" x14ac:dyDescent="0.25">
      <c r="A2237" s="48" t="s">
        <v>278</v>
      </c>
      <c r="B2237" s="45" t="s">
        <v>1517</v>
      </c>
      <c r="C2237" s="2" t="s">
        <v>577</v>
      </c>
      <c r="D2237" s="196" t="s">
        <v>1487</v>
      </c>
      <c r="E2237" s="195" t="str">
        <f>CONCATENATE(Tabela132[[#This Row],[TRAMITE_SETOR]],"_Atualiz")</f>
        <v xml:space="preserve"> CLC  _Atualiz</v>
      </c>
      <c r="F2237" s="196" t="s">
        <v>1487</v>
      </c>
      <c r="H2237" s="3">
        <v>42941.580555555556</v>
      </c>
      <c r="I2237" s="3">
        <v>42941.831250000003</v>
      </c>
      <c r="J2237" s="45"/>
      <c r="K2237" s="19">
        <f t="shared" si="99"/>
        <v>0.25069444444670808</v>
      </c>
      <c r="L2237" s="38">
        <f t="shared" si="100"/>
        <v>0.25069444444670808</v>
      </c>
      <c r="M2237" s="184">
        <f>NETWORKDAYS.INTL(DATE(YEAR(H2237),MONTH(I2237),DAY(H2237)),DATE(YEAR(I2237),MONTH(I2237),DAY(I2237)),1,LISTAFERIADOS!$B$2:$B$194)</f>
        <v>1</v>
      </c>
      <c r="N2237" s="170" t="str">
        <f>CONCATENATE(HOUR(Tabela132[[#This Row],[DATA INICIO]]),":",MINUTE(Tabela132[[#This Row],[DATA INICIO]]))</f>
        <v>13:56</v>
      </c>
    </row>
    <row r="2238" spans="1:14" ht="25.5" customHeight="1" x14ac:dyDescent="0.25">
      <c r="A2238" s="48" t="s">
        <v>278</v>
      </c>
      <c r="B2238" s="45" t="s">
        <v>1517</v>
      </c>
      <c r="C2238" s="2" t="s">
        <v>577</v>
      </c>
      <c r="D2238" s="196" t="s">
        <v>1488</v>
      </c>
      <c r="E2238" s="195" t="str">
        <f>CONCATENATE(Tabela132[[#This Row],[TRAMITE_SETOR]],"_Atualiz")</f>
        <v xml:space="preserve"> SC  _Atualiz</v>
      </c>
      <c r="F2238" s="196" t="s">
        <v>1488</v>
      </c>
      <c r="H2238" s="3">
        <v>42941.831250000003</v>
      </c>
      <c r="I2238" s="3">
        <v>42944.731249999997</v>
      </c>
      <c r="J2238" s="45"/>
      <c r="K2238" s="19">
        <f t="shared" si="99"/>
        <v>2.8999999999941792</v>
      </c>
      <c r="L2238" s="38">
        <f t="shared" si="100"/>
        <v>2.8999999999941792</v>
      </c>
      <c r="M2238" s="184">
        <f>NETWORKDAYS.INTL(DATE(YEAR(H2238),MONTH(I2238),DAY(H2238)),DATE(YEAR(I2238),MONTH(I2238),DAY(I2238)),1,LISTAFERIADOS!$B$2:$B$194)</f>
        <v>4</v>
      </c>
      <c r="N2238" s="170" t="str">
        <f>CONCATENATE(HOUR(Tabela132[[#This Row],[DATA INICIO]]),":",MINUTE(Tabela132[[#This Row],[DATA INICIO]]))</f>
        <v>19:57</v>
      </c>
    </row>
    <row r="2239" spans="1:14" ht="25.5" customHeight="1" x14ac:dyDescent="0.25">
      <c r="A2239" s="48" t="s">
        <v>278</v>
      </c>
      <c r="B2239" s="45" t="s">
        <v>1517</v>
      </c>
      <c r="C2239" s="2" t="s">
        <v>577</v>
      </c>
      <c r="D2239" s="196" t="s">
        <v>1487</v>
      </c>
      <c r="E2239" s="195" t="str">
        <f>CONCATENATE(Tabela132[[#This Row],[TRAMITE_SETOR]],"_Atualiz")</f>
        <v xml:space="preserve"> CLC  _Atualiz</v>
      </c>
      <c r="F2239" s="196" t="s">
        <v>1487</v>
      </c>
      <c r="H2239" s="3">
        <v>42944.731249999997</v>
      </c>
      <c r="I2239" s="3">
        <v>42947.647222222222</v>
      </c>
      <c r="J2239" s="45"/>
      <c r="K2239" s="19">
        <f t="shared" si="99"/>
        <v>2.9159722222248092</v>
      </c>
      <c r="L2239" s="38">
        <f t="shared" si="100"/>
        <v>2.9159722222248092</v>
      </c>
      <c r="M2239" s="184">
        <f>NETWORKDAYS.INTL(DATE(YEAR(H2239),MONTH(I2239),DAY(H2239)),DATE(YEAR(I2239),MONTH(I2239),DAY(I2239)),1,LISTAFERIADOS!$B$2:$B$194)</f>
        <v>2</v>
      </c>
      <c r="N2239" s="170" t="str">
        <f>CONCATENATE(HOUR(Tabela132[[#This Row],[DATA INICIO]]),":",MINUTE(Tabela132[[#This Row],[DATA INICIO]]))</f>
        <v>17:33</v>
      </c>
    </row>
    <row r="2240" spans="1:14" ht="25.5" customHeight="1" x14ac:dyDescent="0.25">
      <c r="A2240" s="48" t="s">
        <v>278</v>
      </c>
      <c r="B2240" s="45" t="s">
        <v>1517</v>
      </c>
      <c r="C2240" s="2" t="s">
        <v>577</v>
      </c>
      <c r="D2240" s="196" t="s">
        <v>1482</v>
      </c>
      <c r="E2240" s="195" t="str">
        <f>CONCATENATE(Tabela132[[#This Row],[TRAMITE_SETOR]],"_Atualiz")</f>
        <v xml:space="preserve"> SECGA  _Atualiz</v>
      </c>
      <c r="F2240" s="196" t="s">
        <v>1482</v>
      </c>
      <c r="H2240" s="3">
        <v>42947.647222222222</v>
      </c>
      <c r="I2240" s="3">
        <v>42948.543749999997</v>
      </c>
      <c r="J2240" s="45"/>
      <c r="K2240" s="19">
        <f t="shared" si="99"/>
        <v>0.89652777777519077</v>
      </c>
      <c r="L2240" s="38">
        <f t="shared" si="100"/>
        <v>0.89652777777519077</v>
      </c>
      <c r="M2240" s="184">
        <f>NETWORKDAYS.INTL(DATE(YEAR(H2240),MONTH(I2240),DAY(H2240)),DATE(YEAR(I2240),MONTH(I2240),DAY(I2240)),1,LISTAFERIADOS!$B$2:$B$194)</f>
        <v>-22</v>
      </c>
      <c r="N2240" s="170" t="str">
        <f>CONCATENATE(HOUR(Tabela132[[#This Row],[DATA INICIO]]),":",MINUTE(Tabela132[[#This Row],[DATA INICIO]]))</f>
        <v>15:32</v>
      </c>
    </row>
    <row r="2241" spans="1:14" ht="25.5" customHeight="1" x14ac:dyDescent="0.25">
      <c r="A2241" s="48" t="s">
        <v>278</v>
      </c>
      <c r="B2241" s="45" t="s">
        <v>1517</v>
      </c>
      <c r="C2241" s="2" t="s">
        <v>577</v>
      </c>
      <c r="D2241" s="196" t="s">
        <v>1481</v>
      </c>
      <c r="E2241" s="195" t="str">
        <f>CONCATENATE(Tabela132[[#This Row],[TRAMITE_SETOR]],"_Atualiz")</f>
        <v xml:space="preserve"> DG  _Atualiz</v>
      </c>
      <c r="F2241" s="196" t="s">
        <v>1481</v>
      </c>
      <c r="H2241" s="3">
        <v>42743.543749999997</v>
      </c>
      <c r="I2241" s="3">
        <v>42774.724305555559</v>
      </c>
      <c r="J2241" s="45"/>
      <c r="K2241" s="19">
        <f t="shared" si="99"/>
        <v>31.180555555562023</v>
      </c>
      <c r="L2241" s="38">
        <f t="shared" si="100"/>
        <v>31.180555555562023</v>
      </c>
      <c r="M2241" s="184">
        <f>NETWORKDAYS.INTL(DATE(YEAR(H2241),MONTH(I2241),DAY(H2241)),DATE(YEAR(I2241),MONTH(I2241),DAY(I2241)),1,LISTAFERIADOS!$B$2:$B$194)</f>
        <v>1</v>
      </c>
      <c r="N2241" s="170" t="str">
        <f>CONCATENATE(HOUR(Tabela132[[#This Row],[DATA INICIO]]),":",MINUTE(Tabela132[[#This Row],[DATA INICIO]]))</f>
        <v>13:3</v>
      </c>
    </row>
    <row r="2242" spans="1:14" ht="25.5" customHeight="1" x14ac:dyDescent="0.25">
      <c r="A2242" s="48" t="s">
        <v>278</v>
      </c>
      <c r="B2242" s="45" t="s">
        <v>1517</v>
      </c>
      <c r="C2242" s="2" t="s">
        <v>577</v>
      </c>
      <c r="D2242" s="196" t="s">
        <v>1487</v>
      </c>
      <c r="E2242" s="195" t="str">
        <f>CONCATENATE(Tabela132[[#This Row],[TRAMITE_SETOR]],"_Atualiz")</f>
        <v xml:space="preserve"> CLC  _Atualiz</v>
      </c>
      <c r="F2242" s="196" t="s">
        <v>1487</v>
      </c>
      <c r="H2242" s="3">
        <v>42774.724305555559</v>
      </c>
      <c r="I2242" s="3">
        <v>42802.6</v>
      </c>
      <c r="J2242" s="45"/>
      <c r="K2242" s="19">
        <f t="shared" si="99"/>
        <v>27.875694444439432</v>
      </c>
      <c r="L2242" s="38">
        <f t="shared" si="100"/>
        <v>27.875694444439432</v>
      </c>
      <c r="M2242" s="184">
        <f>NETWORKDAYS.INTL(DATE(YEAR(H2242),MONTH(I2242),DAY(H2242)),DATE(YEAR(I2242),MONTH(I2242),DAY(I2242)),1,LISTAFERIADOS!$B$2:$B$194)</f>
        <v>1</v>
      </c>
      <c r="N2242" s="170" t="str">
        <f>CONCATENATE(HOUR(Tabela132[[#This Row],[DATA INICIO]]),":",MINUTE(Tabela132[[#This Row],[DATA INICIO]]))</f>
        <v>17:23</v>
      </c>
    </row>
    <row r="2243" spans="1:14" ht="25.5" customHeight="1" x14ac:dyDescent="0.25">
      <c r="A2243" s="48" t="s">
        <v>278</v>
      </c>
      <c r="B2243" s="45" t="s">
        <v>1517</v>
      </c>
      <c r="C2243" s="2" t="s">
        <v>577</v>
      </c>
      <c r="D2243" s="196" t="s">
        <v>1489</v>
      </c>
      <c r="E2243" s="195" t="str">
        <f>CONCATENATE(Tabela132[[#This Row],[TRAMITE_SETOR]],"_Atualiz")</f>
        <v xml:space="preserve"> SLIC  _Atualiz</v>
      </c>
      <c r="F2243" s="196" t="s">
        <v>1489</v>
      </c>
      <c r="H2243" s="3">
        <v>42802.6</v>
      </c>
      <c r="I2243" s="3">
        <v>42834.618750000001</v>
      </c>
      <c r="J2243" s="45"/>
      <c r="K2243" s="19">
        <f t="shared" si="99"/>
        <v>32.01875000000291</v>
      </c>
      <c r="L2243" s="38">
        <f t="shared" si="100"/>
        <v>32.01875000000291</v>
      </c>
      <c r="M2243" s="184">
        <f>NETWORKDAYS.INTL(DATE(YEAR(H2243),MONTH(I2243),DAY(H2243)),DATE(YEAR(I2243),MONTH(I2243),DAY(I2243)),1,LISTAFERIADOS!$B$2:$B$194)</f>
        <v>0</v>
      </c>
      <c r="N2243" s="170" t="str">
        <f>CONCATENATE(HOUR(Tabela132[[#This Row],[DATA INICIO]]),":",MINUTE(Tabela132[[#This Row],[DATA INICIO]]))</f>
        <v>14:24</v>
      </c>
    </row>
    <row r="2244" spans="1:14" ht="25.5" customHeight="1" x14ac:dyDescent="0.25">
      <c r="A2244" s="48" t="s">
        <v>278</v>
      </c>
      <c r="B2244" s="45" t="s">
        <v>1517</v>
      </c>
      <c r="C2244" s="2" t="s">
        <v>577</v>
      </c>
      <c r="D2244" s="196" t="s">
        <v>1487</v>
      </c>
      <c r="E2244" s="195" t="str">
        <f>CONCATENATE(Tabela132[[#This Row],[TRAMITE_SETOR]],"_Atualiz")</f>
        <v xml:space="preserve"> CLC  _Atualiz</v>
      </c>
      <c r="F2244" s="196" t="s">
        <v>1487</v>
      </c>
      <c r="H2244" s="3">
        <v>42834.618750000001</v>
      </c>
      <c r="I2244" s="3">
        <v>42834.786111111112</v>
      </c>
      <c r="J2244" s="45"/>
      <c r="K2244" s="19">
        <f t="shared" si="99"/>
        <v>0.16736111111094942</v>
      </c>
      <c r="L2244" s="38">
        <f t="shared" si="100"/>
        <v>0.16736111111094942</v>
      </c>
      <c r="M2244" s="184">
        <f>NETWORKDAYS.INTL(DATE(YEAR(H2244),MONTH(I2244),DAY(H2244)),DATE(YEAR(I2244),MONTH(I2244),DAY(I2244)),1,LISTAFERIADOS!$B$2:$B$194)</f>
        <v>0</v>
      </c>
      <c r="N2244" s="170" t="str">
        <f>CONCATENATE(HOUR(Tabela132[[#This Row],[DATA INICIO]]),":",MINUTE(Tabela132[[#This Row],[DATA INICIO]]))</f>
        <v>14:51</v>
      </c>
    </row>
    <row r="2245" spans="1:14" ht="25.5" customHeight="1" x14ac:dyDescent="0.25">
      <c r="A2245" s="48" t="s">
        <v>278</v>
      </c>
      <c r="B2245" s="45" t="s">
        <v>1517</v>
      </c>
      <c r="C2245" s="2" t="s">
        <v>577</v>
      </c>
      <c r="D2245" s="196" t="s">
        <v>1482</v>
      </c>
      <c r="E2245" s="195" t="str">
        <f>CONCATENATE(Tabela132[[#This Row],[TRAMITE_SETOR]],"_Atualiz")</f>
        <v xml:space="preserve"> SECGA  _Atualiz</v>
      </c>
      <c r="F2245" s="196" t="s">
        <v>1482</v>
      </c>
      <c r="H2245" s="3">
        <v>42834.786111111112</v>
      </c>
      <c r="I2245" s="3">
        <v>42834.794444444444</v>
      </c>
      <c r="J2245" s="45"/>
      <c r="K2245" s="19">
        <f t="shared" si="99"/>
        <v>8.333333331393078E-3</v>
      </c>
      <c r="L2245" s="38">
        <f t="shared" si="100"/>
        <v>8.333333331393078E-3</v>
      </c>
      <c r="M2245" s="184">
        <f>NETWORKDAYS.INTL(DATE(YEAR(H2245),MONTH(I2245),DAY(H2245)),DATE(YEAR(I2245),MONTH(I2245),DAY(I2245)),1,LISTAFERIADOS!$B$2:$B$194)</f>
        <v>0</v>
      </c>
      <c r="N2245" s="170" t="str">
        <f>CONCATENATE(HOUR(Tabela132[[#This Row],[DATA INICIO]]),":",MINUTE(Tabela132[[#This Row],[DATA INICIO]]))</f>
        <v>18:52</v>
      </c>
    </row>
    <row r="2246" spans="1:14" ht="25.5" customHeight="1" x14ac:dyDescent="0.25">
      <c r="A2246" s="48" t="s">
        <v>278</v>
      </c>
      <c r="B2246" s="45" t="s">
        <v>1517</v>
      </c>
      <c r="C2246" s="2" t="s">
        <v>577</v>
      </c>
      <c r="D2246" s="196" t="s">
        <v>1491</v>
      </c>
      <c r="E2246" s="195" t="str">
        <f>CONCATENATE(Tabela132[[#This Row],[TRAMITE_SETOR]],"_Atualiz")</f>
        <v xml:space="preserve"> CPL  _Atualiz</v>
      </c>
      <c r="F2246" s="196" t="s">
        <v>1491</v>
      </c>
      <c r="H2246" s="3">
        <v>42834.794444444444</v>
      </c>
      <c r="I2246" s="3">
        <v>42864.619444444441</v>
      </c>
      <c r="J2246" s="45"/>
      <c r="K2246" s="19">
        <f t="shared" si="99"/>
        <v>29.82499999999709</v>
      </c>
      <c r="L2246" s="38">
        <f t="shared" si="100"/>
        <v>29.82499999999709</v>
      </c>
      <c r="M2246" s="184">
        <f>NETWORKDAYS.INTL(DATE(YEAR(H2246),MONTH(I2246),DAY(H2246)),DATE(YEAR(I2246),MONTH(I2246),DAY(I2246)),1,LISTAFERIADOS!$B$2:$B$194)</f>
        <v>1</v>
      </c>
      <c r="N2246" s="170" t="str">
        <f>CONCATENATE(HOUR(Tabela132[[#This Row],[DATA INICIO]]),":",MINUTE(Tabela132[[#This Row],[DATA INICIO]]))</f>
        <v>19:4</v>
      </c>
    </row>
    <row r="2247" spans="1:14" ht="25.5" customHeight="1" x14ac:dyDescent="0.25">
      <c r="A2247" s="48" t="s">
        <v>278</v>
      </c>
      <c r="B2247" s="45" t="s">
        <v>1517</v>
      </c>
      <c r="C2247" s="2" t="s">
        <v>577</v>
      </c>
      <c r="D2247" s="196" t="s">
        <v>1492</v>
      </c>
      <c r="E2247" s="195" t="str">
        <f>CONCATENATE(Tabela132[[#This Row],[TRAMITE_SETOR]],"_Atualiz")</f>
        <v xml:space="preserve"> ASSDG  _Atualiz</v>
      </c>
      <c r="F2247" s="196" t="s">
        <v>1492</v>
      </c>
      <c r="H2247" s="3">
        <v>42864.619444444441</v>
      </c>
      <c r="I2247" s="3">
        <v>42864.706250000003</v>
      </c>
      <c r="J2247" s="45"/>
      <c r="K2247" s="19">
        <f t="shared" si="99"/>
        <v>8.6805555562023073E-2</v>
      </c>
      <c r="L2247" s="38">
        <f t="shared" si="100"/>
        <v>8.6805555562023073E-2</v>
      </c>
      <c r="M2247" s="184">
        <f>NETWORKDAYS.INTL(DATE(YEAR(H2247),MONTH(I2247),DAY(H2247)),DATE(YEAR(I2247),MONTH(I2247),DAY(I2247)),1,LISTAFERIADOS!$B$2:$B$194)</f>
        <v>1</v>
      </c>
      <c r="N2247" s="170" t="str">
        <f>CONCATENATE(HOUR(Tabela132[[#This Row],[DATA INICIO]]),":",MINUTE(Tabela132[[#This Row],[DATA INICIO]]))</f>
        <v>14:52</v>
      </c>
    </row>
    <row r="2248" spans="1:14" ht="25.5" customHeight="1" x14ac:dyDescent="0.25">
      <c r="A2248" s="48" t="s">
        <v>278</v>
      </c>
      <c r="B2248" s="45" t="s">
        <v>1517</v>
      </c>
      <c r="C2248" s="2" t="s">
        <v>577</v>
      </c>
      <c r="D2248" s="196" t="s">
        <v>1481</v>
      </c>
      <c r="E2248" s="195" t="str">
        <f>CONCATENATE(Tabela132[[#This Row],[TRAMITE_SETOR]],"_Atualiz")</f>
        <v xml:space="preserve"> DG  _Atualiz</v>
      </c>
      <c r="F2248" s="196" t="s">
        <v>1481</v>
      </c>
      <c r="H2248" s="3">
        <v>42864.706250000003</v>
      </c>
      <c r="I2248" s="3">
        <v>42864.779861111114</v>
      </c>
      <c r="J2248" s="45"/>
      <c r="K2248" s="19">
        <f t="shared" si="99"/>
        <v>7.3611111110949423E-2</v>
      </c>
      <c r="L2248" s="38">
        <f t="shared" si="100"/>
        <v>7.3611111110949423E-2</v>
      </c>
      <c r="M2248" s="184">
        <f>NETWORKDAYS.INTL(DATE(YEAR(H2248),MONTH(I2248),DAY(H2248)),DATE(YEAR(I2248),MONTH(I2248),DAY(I2248)),1,LISTAFERIADOS!$B$2:$B$194)</f>
        <v>1</v>
      </c>
      <c r="N2248" s="170" t="str">
        <f>CONCATENATE(HOUR(Tabela132[[#This Row],[DATA INICIO]]),":",MINUTE(Tabela132[[#This Row],[DATA INICIO]]))</f>
        <v>16:57</v>
      </c>
    </row>
    <row r="2249" spans="1:14" ht="25.5" customHeight="1" x14ac:dyDescent="0.25">
      <c r="A2249" s="48" t="s">
        <v>278</v>
      </c>
      <c r="B2249" s="45" t="s">
        <v>1517</v>
      </c>
      <c r="C2249" s="2" t="s">
        <v>577</v>
      </c>
      <c r="D2249" s="196" t="s">
        <v>1489</v>
      </c>
      <c r="E2249" s="195" t="str">
        <f>CONCATENATE(Tabela132[[#This Row],[TRAMITE_SETOR]],"_Atualiz")</f>
        <v xml:space="preserve"> SLIC  _Atualiz</v>
      </c>
      <c r="F2249" s="196" t="s">
        <v>1489</v>
      </c>
      <c r="H2249" s="3">
        <v>42864.779861111114</v>
      </c>
      <c r="I2249" s="3">
        <v>43048.640972222223</v>
      </c>
      <c r="J2249" s="45"/>
      <c r="K2249" s="19">
        <f t="shared" si="99"/>
        <v>183.86111111110949</v>
      </c>
      <c r="L2249" s="38">
        <f t="shared" si="100"/>
        <v>183.86111111110949</v>
      </c>
      <c r="M2249" s="184">
        <f>NETWORKDAYS.INTL(DATE(YEAR(H2249),MONTH(I2249),DAY(H2249)),DATE(YEAR(I2249),MONTH(I2249),DAY(I2249)),1,LISTAFERIADOS!$B$2:$B$194)</f>
        <v>1</v>
      </c>
      <c r="N2249" s="170" t="str">
        <f>CONCATENATE(HOUR(Tabela132[[#This Row],[DATA INICIO]]),":",MINUTE(Tabela132[[#This Row],[DATA INICIO]]))</f>
        <v>18:43</v>
      </c>
    </row>
    <row r="2250" spans="1:14" ht="25.5" customHeight="1" x14ac:dyDescent="0.25">
      <c r="A2250" s="48" t="s">
        <v>278</v>
      </c>
      <c r="B2250" s="45" t="s">
        <v>1517</v>
      </c>
      <c r="C2250" s="2" t="s">
        <v>577</v>
      </c>
      <c r="D2250" s="196" t="s">
        <v>1491</v>
      </c>
      <c r="E2250" s="195" t="str">
        <f>CONCATENATE(Tabela132[[#This Row],[TRAMITE_SETOR]],"_Atualiz")</f>
        <v xml:space="preserve"> CPL  _Atualiz</v>
      </c>
      <c r="F2250" s="196" t="s">
        <v>1491</v>
      </c>
      <c r="H2250" s="3">
        <v>43048.640972222223</v>
      </c>
      <c r="I2250" s="3">
        <v>43048.720833333333</v>
      </c>
      <c r="J2250" s="45"/>
      <c r="K2250" s="19">
        <f t="shared" si="99"/>
        <v>7.9861111109494232E-2</v>
      </c>
      <c r="L2250" s="38">
        <f t="shared" si="100"/>
        <v>7.9861111109494232E-2</v>
      </c>
      <c r="M2250" s="184">
        <f>NETWORKDAYS.INTL(DATE(YEAR(H2250),MONTH(I2250),DAY(H2250)),DATE(YEAR(I2250),MONTH(I2250),DAY(I2250)),1,LISTAFERIADOS!$B$2:$B$194)</f>
        <v>1</v>
      </c>
      <c r="N2250" s="170" t="str">
        <f>CONCATENATE(HOUR(Tabela132[[#This Row],[DATA INICIO]]),":",MINUTE(Tabela132[[#This Row],[DATA INICIO]]))</f>
        <v>15:23</v>
      </c>
    </row>
    <row r="2251" spans="1:14" ht="25.5" customHeight="1" x14ac:dyDescent="0.25">
      <c r="A2251" s="48" t="s">
        <v>278</v>
      </c>
      <c r="B2251" s="45" t="s">
        <v>1517</v>
      </c>
      <c r="C2251" s="2" t="s">
        <v>577</v>
      </c>
      <c r="D2251" s="196" t="s">
        <v>1489</v>
      </c>
      <c r="E2251" s="195" t="str">
        <f>CONCATENATE(Tabela132[[#This Row],[TRAMITE_SETOR]],"_Atualiz")</f>
        <v xml:space="preserve"> SLIC  _Atualiz</v>
      </c>
      <c r="F2251" s="196" t="s">
        <v>1489</v>
      </c>
      <c r="H2251" s="3">
        <v>43048.720833333333</v>
      </c>
      <c r="I2251" s="3">
        <v>43078.546527777777</v>
      </c>
      <c r="J2251" s="45"/>
      <c r="K2251" s="19">
        <f t="shared" si="99"/>
        <v>29.825694444443798</v>
      </c>
      <c r="L2251" s="38">
        <f t="shared" si="100"/>
        <v>29.825694444443798</v>
      </c>
      <c r="M2251" s="184">
        <f>NETWORKDAYS.INTL(DATE(YEAR(H2251),MONTH(I2251),DAY(H2251)),DATE(YEAR(I2251),MONTH(I2251),DAY(I2251)),1,LISTAFERIADOS!$B$2:$B$194)</f>
        <v>0</v>
      </c>
      <c r="N2251" s="170" t="str">
        <f>CONCATENATE(HOUR(Tabela132[[#This Row],[DATA INICIO]]),":",MINUTE(Tabela132[[#This Row],[DATA INICIO]]))</f>
        <v>17:18</v>
      </c>
    </row>
    <row r="2252" spans="1:14" ht="25.5" customHeight="1" x14ac:dyDescent="0.25">
      <c r="A2252" s="48" t="s">
        <v>278</v>
      </c>
      <c r="B2252" s="45" t="s">
        <v>1517</v>
      </c>
      <c r="C2252" s="2" t="s">
        <v>577</v>
      </c>
      <c r="D2252" s="196" t="s">
        <v>1491</v>
      </c>
      <c r="E2252" s="195" t="str">
        <f>CONCATENATE(Tabela132[[#This Row],[TRAMITE_SETOR]],"_Atualiz")</f>
        <v xml:space="preserve"> CPL  _Atualiz</v>
      </c>
      <c r="F2252" s="196" t="s">
        <v>1491</v>
      </c>
      <c r="H2252" s="3">
        <v>42990.546527777777</v>
      </c>
      <c r="I2252" s="3">
        <v>43026.601388888892</v>
      </c>
      <c r="J2252" s="45"/>
      <c r="K2252" s="19">
        <f t="shared" si="99"/>
        <v>36.054861111115315</v>
      </c>
      <c r="L2252" s="38">
        <f t="shared" si="100"/>
        <v>36.054861111115315</v>
      </c>
      <c r="M2252" s="184">
        <f>NETWORKDAYS.INTL(DATE(YEAR(H2252),MONTH(I2252),DAY(H2252)),DATE(YEAR(I2252),MONTH(I2252),DAY(I2252)),1,LISTAFERIADOS!$B$2:$B$194)</f>
        <v>4</v>
      </c>
      <c r="N2252" s="170" t="str">
        <f>CONCATENATE(HOUR(Tabela132[[#This Row],[DATA INICIO]]),":",MINUTE(Tabela132[[#This Row],[DATA INICIO]]))</f>
        <v>13:7</v>
      </c>
    </row>
    <row r="2253" spans="1:14" ht="25.5" customHeight="1" x14ac:dyDescent="0.25">
      <c r="A2253" s="48" t="s">
        <v>278</v>
      </c>
      <c r="B2253" s="45" t="s">
        <v>1517</v>
      </c>
      <c r="C2253" s="2" t="s">
        <v>577</v>
      </c>
      <c r="D2253" s="196" t="s">
        <v>1524</v>
      </c>
      <c r="E2253" s="195" t="str">
        <f>CONCATENATE(Tabela132[[#This Row],[TRAMITE_SETOR]],"_Atualiz")</f>
        <v xml:space="preserve"> SMIC _Atualiz</v>
      </c>
      <c r="F2253" s="196" t="s">
        <v>1524</v>
      </c>
      <c r="H2253" s="3">
        <v>43026.601388888892</v>
      </c>
      <c r="I2253" s="3">
        <v>43028.573611111111</v>
      </c>
      <c r="J2253" s="45"/>
      <c r="K2253" s="19">
        <f t="shared" si="99"/>
        <v>1.9722222222189885</v>
      </c>
      <c r="L2253" s="38">
        <f t="shared" si="100"/>
        <v>1.9722222222189885</v>
      </c>
      <c r="M2253" s="184">
        <f>NETWORKDAYS.INTL(DATE(YEAR(H2253),MONTH(I2253),DAY(H2253)),DATE(YEAR(I2253),MONTH(I2253),DAY(I2253)),1,LISTAFERIADOS!$B$2:$B$194)</f>
        <v>3</v>
      </c>
      <c r="N2253" s="170" t="str">
        <f>CONCATENATE(HOUR(Tabela132[[#This Row],[DATA INICIO]]),":",MINUTE(Tabela132[[#This Row],[DATA INICIO]]))</f>
        <v>14:26</v>
      </c>
    </row>
    <row r="2254" spans="1:14" ht="25.5" customHeight="1" x14ac:dyDescent="0.25">
      <c r="A2254" s="48" t="s">
        <v>278</v>
      </c>
      <c r="B2254" s="45" t="s">
        <v>1517</v>
      </c>
      <c r="C2254" s="2" t="s">
        <v>577</v>
      </c>
      <c r="D2254" s="196" t="s">
        <v>1491</v>
      </c>
      <c r="E2254" s="195" t="str">
        <f>CONCATENATE(Tabela132[[#This Row],[TRAMITE_SETOR]],"_Atualiz")</f>
        <v xml:space="preserve"> CPL  _Atualiz</v>
      </c>
      <c r="F2254" s="196" t="s">
        <v>1491</v>
      </c>
      <c r="H2254" s="3">
        <v>43028.573611111111</v>
      </c>
      <c r="I2254" s="3">
        <v>43028.747916666667</v>
      </c>
      <c r="J2254" s="45"/>
      <c r="K2254" s="19">
        <f t="shared" si="99"/>
        <v>0.17430555555620231</v>
      </c>
      <c r="L2254" s="38">
        <f t="shared" si="100"/>
        <v>0.17430555555620231</v>
      </c>
      <c r="M2254" s="184">
        <f>NETWORKDAYS.INTL(DATE(YEAR(H2254),MONTH(I2254),DAY(H2254)),DATE(YEAR(I2254),MONTH(I2254),DAY(I2254)),1,LISTAFERIADOS!$B$2:$B$194)</f>
        <v>1</v>
      </c>
      <c r="N2254" s="170" t="str">
        <f>CONCATENATE(HOUR(Tabela132[[#This Row],[DATA INICIO]]),":",MINUTE(Tabela132[[#This Row],[DATA INICIO]]))</f>
        <v>13:46</v>
      </c>
    </row>
    <row r="2255" spans="1:14" ht="25.5" customHeight="1" x14ac:dyDescent="0.25">
      <c r="A2255" s="48" t="s">
        <v>278</v>
      </c>
      <c r="B2255" s="45" t="s">
        <v>1517</v>
      </c>
      <c r="C2255" s="2" t="s">
        <v>577</v>
      </c>
      <c r="D2255" s="196" t="s">
        <v>1492</v>
      </c>
      <c r="E2255" s="195" t="str">
        <f>CONCATENATE(Tabela132[[#This Row],[TRAMITE_SETOR]],"_Atualiz")</f>
        <v xml:space="preserve"> ASSDG  _Atualiz</v>
      </c>
      <c r="F2255" s="196" t="s">
        <v>1492</v>
      </c>
      <c r="H2255" s="3">
        <v>43028.747916666667</v>
      </c>
      <c r="I2255" s="3">
        <v>43032.602083333331</v>
      </c>
      <c r="J2255" s="45"/>
      <c r="K2255" s="19">
        <f t="shared" si="99"/>
        <v>3.8541666666642413</v>
      </c>
      <c r="L2255" s="38">
        <f t="shared" si="100"/>
        <v>3.8541666666642413</v>
      </c>
      <c r="M2255" s="184">
        <f>NETWORKDAYS.INTL(DATE(YEAR(H2255),MONTH(I2255),DAY(H2255)),DATE(YEAR(I2255),MONTH(I2255),DAY(I2255)),1,LISTAFERIADOS!$B$2:$B$194)</f>
        <v>3</v>
      </c>
      <c r="N2255" s="170" t="str">
        <f>CONCATENATE(HOUR(Tabela132[[#This Row],[DATA INICIO]]),":",MINUTE(Tabela132[[#This Row],[DATA INICIO]]))</f>
        <v>17:57</v>
      </c>
    </row>
    <row r="2256" spans="1:14" ht="25.5" customHeight="1" x14ac:dyDescent="0.25">
      <c r="A2256" s="48" t="s">
        <v>278</v>
      </c>
      <c r="B2256" s="45" t="s">
        <v>1517</v>
      </c>
      <c r="C2256" s="2" t="s">
        <v>577</v>
      </c>
      <c r="D2256" s="196" t="s">
        <v>1481</v>
      </c>
      <c r="E2256" s="195" t="str">
        <f>CONCATENATE(Tabela132[[#This Row],[TRAMITE_SETOR]],"_Atualiz")</f>
        <v xml:space="preserve"> DG  _Atualiz</v>
      </c>
      <c r="F2256" s="196" t="s">
        <v>1481</v>
      </c>
      <c r="H2256" s="3">
        <v>43032.602083333331</v>
      </c>
      <c r="I2256" s="3">
        <v>43033.767361111109</v>
      </c>
      <c r="J2256" s="45"/>
      <c r="K2256" s="19">
        <f t="shared" si="99"/>
        <v>1.1652777777781012</v>
      </c>
      <c r="L2256" s="38">
        <f t="shared" si="100"/>
        <v>1.1652777777781012</v>
      </c>
      <c r="M2256" s="184">
        <f>NETWORKDAYS.INTL(DATE(YEAR(H2256),MONTH(I2256),DAY(H2256)),DATE(YEAR(I2256),MONTH(I2256),DAY(I2256)),1,LISTAFERIADOS!$B$2:$B$194)</f>
        <v>2</v>
      </c>
      <c r="N2256" s="170" t="str">
        <f>CONCATENATE(HOUR(Tabela132[[#This Row],[DATA INICIO]]),":",MINUTE(Tabela132[[#This Row],[DATA INICIO]]))</f>
        <v>14:27</v>
      </c>
    </row>
    <row r="2257" spans="1:14" ht="25.5" customHeight="1" x14ac:dyDescent="0.25">
      <c r="A2257" s="48" t="s">
        <v>278</v>
      </c>
      <c r="B2257" s="45" t="s">
        <v>1517</v>
      </c>
      <c r="C2257" s="2" t="s">
        <v>577</v>
      </c>
      <c r="D2257" s="196" t="s">
        <v>1491</v>
      </c>
      <c r="E2257" s="195" t="str">
        <f>CONCATENATE(Tabela132[[#This Row],[TRAMITE_SETOR]],"_Atualiz")</f>
        <v xml:space="preserve"> CPL  _Atualiz</v>
      </c>
      <c r="F2257" s="196" t="s">
        <v>1491</v>
      </c>
      <c r="H2257" s="3">
        <v>43033.767361111109</v>
      </c>
      <c r="I2257" s="3">
        <v>43035.620833333334</v>
      </c>
      <c r="J2257" s="45"/>
      <c r="K2257" s="19">
        <f t="shared" si="99"/>
        <v>1.8534722222248092</v>
      </c>
      <c r="L2257" s="38">
        <f t="shared" si="100"/>
        <v>1.8534722222248092</v>
      </c>
      <c r="M2257" s="184">
        <f>NETWORKDAYS.INTL(DATE(YEAR(H2257),MONTH(I2257),DAY(H2257)),DATE(YEAR(I2257),MONTH(I2257),DAY(I2257)),1,LISTAFERIADOS!$B$2:$B$194)</f>
        <v>3</v>
      </c>
      <c r="N2257" s="170" t="str">
        <f>CONCATENATE(HOUR(Tabela132[[#This Row],[DATA INICIO]]),":",MINUTE(Tabela132[[#This Row],[DATA INICIO]]))</f>
        <v>18:25</v>
      </c>
    </row>
    <row r="2258" spans="1:14" ht="25.5" customHeight="1" x14ac:dyDescent="0.25">
      <c r="A2258" s="48" t="s">
        <v>278</v>
      </c>
      <c r="B2258" s="45" t="s">
        <v>1517</v>
      </c>
      <c r="C2258" s="2" t="s">
        <v>577</v>
      </c>
      <c r="D2258" s="196" t="s">
        <v>1492</v>
      </c>
      <c r="E2258" s="195" t="str">
        <f>CONCATENATE(Tabela132[[#This Row],[TRAMITE_SETOR]],"_Atualiz")</f>
        <v xml:space="preserve"> ASSDG  _Atualiz</v>
      </c>
      <c r="F2258" s="196" t="s">
        <v>1492</v>
      </c>
      <c r="H2258" s="3">
        <v>43035.620833333334</v>
      </c>
      <c r="I2258" s="3">
        <v>43038.763888888891</v>
      </c>
      <c r="J2258" s="45"/>
      <c r="K2258" s="19">
        <f t="shared" si="99"/>
        <v>3.1430555555562023</v>
      </c>
      <c r="L2258" s="38">
        <f t="shared" si="100"/>
        <v>3.1430555555562023</v>
      </c>
      <c r="M2258" s="184">
        <f>NETWORKDAYS.INTL(DATE(YEAR(H2258),MONTH(I2258),DAY(H2258)),DATE(YEAR(I2258),MONTH(I2258),DAY(I2258)),1,LISTAFERIADOS!$B$2:$B$194)</f>
        <v>2</v>
      </c>
      <c r="N2258" s="170" t="str">
        <f>CONCATENATE(HOUR(Tabela132[[#This Row],[DATA INICIO]]),":",MINUTE(Tabela132[[#This Row],[DATA INICIO]]))</f>
        <v>14:54</v>
      </c>
    </row>
    <row r="2259" spans="1:14" ht="25.5" customHeight="1" x14ac:dyDescent="0.25">
      <c r="A2259" s="48" t="s">
        <v>278</v>
      </c>
      <c r="B2259" s="45" t="s">
        <v>1517</v>
      </c>
      <c r="C2259" s="2" t="s">
        <v>577</v>
      </c>
      <c r="D2259" s="196" t="s">
        <v>1515</v>
      </c>
      <c r="E2259" s="195" t="str">
        <f>CONCATENATE(Tabela132[[#This Row],[TRAMITE_SETOR]],"_Atualiz")</f>
        <v xml:space="preserve"> GABDG  _Atualiz</v>
      </c>
      <c r="F2259" s="196" t="s">
        <v>1515</v>
      </c>
      <c r="H2259" s="3">
        <v>43038.763888888891</v>
      </c>
      <c r="I2259" s="3">
        <v>43039.761111111111</v>
      </c>
      <c r="J2259" s="45"/>
      <c r="K2259" s="19">
        <f t="shared" si="99"/>
        <v>0.99722222222044365</v>
      </c>
      <c r="L2259" s="38">
        <f t="shared" si="100"/>
        <v>0.99722222222044365</v>
      </c>
      <c r="M2259" s="184">
        <f>NETWORKDAYS.INTL(DATE(YEAR(H2259),MONTH(I2259),DAY(H2259)),DATE(YEAR(I2259),MONTH(I2259),DAY(I2259)),1,LISTAFERIADOS!$B$2:$B$194)</f>
        <v>2</v>
      </c>
      <c r="N2259" s="170" t="str">
        <f>CONCATENATE(HOUR(Tabela132[[#This Row],[DATA INICIO]]),":",MINUTE(Tabela132[[#This Row],[DATA INICIO]]))</f>
        <v>18:20</v>
      </c>
    </row>
    <row r="2260" spans="1:14" ht="25.5" customHeight="1" x14ac:dyDescent="0.25">
      <c r="A2260" s="48" t="s">
        <v>278</v>
      </c>
      <c r="B2260" s="45" t="s">
        <v>1517</v>
      </c>
      <c r="C2260" s="2" t="s">
        <v>577</v>
      </c>
      <c r="D2260" s="196" t="s">
        <v>1524</v>
      </c>
      <c r="E2260" s="195" t="str">
        <f>CONCATENATE(Tabela132[[#This Row],[TRAMITE_SETOR]],"_Atualiz")</f>
        <v xml:space="preserve"> SMIC _Atualiz</v>
      </c>
      <c r="F2260" s="196" t="s">
        <v>1524</v>
      </c>
      <c r="H2260" s="3">
        <v>43039.761111111111</v>
      </c>
      <c r="I2260" s="3">
        <v>43049.723611111112</v>
      </c>
      <c r="J2260" s="45"/>
      <c r="K2260" s="19">
        <f t="shared" si="99"/>
        <v>9.9625000000014552</v>
      </c>
      <c r="L2260" s="38">
        <f t="shared" si="100"/>
        <v>9.9625000000014552</v>
      </c>
      <c r="M2260" s="184">
        <f>NETWORKDAYS.INTL(DATE(YEAR(H2260),MONTH(I2260),DAY(H2260)),DATE(YEAR(I2260),MONTH(I2260),DAY(I2260)),1,LISTAFERIADOS!$B$2:$B$194)</f>
        <v>-16</v>
      </c>
      <c r="N2260" s="170" t="str">
        <f>CONCATENATE(HOUR(Tabela132[[#This Row],[DATA INICIO]]),":",MINUTE(Tabela132[[#This Row],[DATA INICIO]]))</f>
        <v>18:16</v>
      </c>
    </row>
    <row r="2261" spans="1:14" ht="25.5" customHeight="1" x14ac:dyDescent="0.25">
      <c r="A2261" s="48" t="s">
        <v>278</v>
      </c>
      <c r="B2261" s="45" t="s">
        <v>1517</v>
      </c>
      <c r="C2261" s="2" t="s">
        <v>577</v>
      </c>
      <c r="D2261" s="196" t="s">
        <v>1544</v>
      </c>
      <c r="E2261" s="195" t="str">
        <f>CONCATENATE(Tabela132[[#This Row],[TRAMITE_SETOR]],"_Atualiz")</f>
        <v xml:space="preserve"> CIP _Atualiz</v>
      </c>
      <c r="F2261" s="196" t="s">
        <v>1544</v>
      </c>
      <c r="H2261" s="3">
        <v>43019.723611111112</v>
      </c>
      <c r="I2261" s="3">
        <v>43053.717361111114</v>
      </c>
      <c r="J2261" s="45"/>
      <c r="K2261" s="19">
        <f t="shared" si="99"/>
        <v>33.993750000001455</v>
      </c>
      <c r="L2261" s="38">
        <f t="shared" si="100"/>
        <v>33.993750000001455</v>
      </c>
      <c r="M2261" s="184">
        <f>NETWORKDAYS.INTL(DATE(YEAR(H2261),MONTH(I2261),DAY(H2261)),DATE(YEAR(I2261),MONTH(I2261),DAY(I2261)),1,LISTAFERIADOS!$B$2:$B$194)</f>
        <v>2</v>
      </c>
      <c r="N2261" s="170" t="str">
        <f>CONCATENATE(HOUR(Tabela132[[#This Row],[DATA INICIO]]),":",MINUTE(Tabela132[[#This Row],[DATA INICIO]]))</f>
        <v>17:22</v>
      </c>
    </row>
    <row r="2262" spans="1:14" ht="25.5" customHeight="1" x14ac:dyDescent="0.25">
      <c r="A2262" s="49" t="s">
        <v>278</v>
      </c>
      <c r="B2262" s="52" t="s">
        <v>1517</v>
      </c>
      <c r="C2262" s="7" t="s">
        <v>577</v>
      </c>
      <c r="D2262" s="66" t="s">
        <v>1515</v>
      </c>
      <c r="E2262" s="197" t="str">
        <f>CONCATENATE(Tabela132[[#This Row],[TRAMITE_SETOR]],"_Atualiz")</f>
        <v xml:space="preserve"> GABDG  _Atualiz</v>
      </c>
      <c r="F2262" s="66" t="s">
        <v>1515</v>
      </c>
      <c r="G2262" s="190"/>
      <c r="H2262" s="51">
        <v>43053.717361111114</v>
      </c>
      <c r="I2262" s="51">
        <v>43055.581944444442</v>
      </c>
      <c r="J2262" s="52"/>
      <c r="K2262" s="19">
        <f t="shared" si="99"/>
        <v>1.8645833333284827</v>
      </c>
      <c r="L2262" s="76">
        <f t="shared" si="100"/>
        <v>1.8645833333284827</v>
      </c>
      <c r="M2262" s="192">
        <f>NETWORKDAYS.INTL(DATE(YEAR(H2262),MONTH(I2262),DAY(H2262)),DATE(YEAR(I2262),MONTH(I2262),DAY(I2262)),1,LISTAFERIADOS!$B$2:$B$194)</f>
        <v>3</v>
      </c>
      <c r="N2262" s="193" t="str">
        <f>CONCATENATE(HOUR(Tabela132[[#This Row],[DATA INICIO]]),":",MINUTE(Tabela132[[#This Row],[DATA INICIO]]))</f>
        <v>17:13</v>
      </c>
    </row>
    <row r="2263" spans="1:14" ht="25.5" customHeight="1" x14ac:dyDescent="0.25">
      <c r="A2263" s="48" t="s">
        <v>278</v>
      </c>
      <c r="B2263" s="45" t="s">
        <v>1518</v>
      </c>
      <c r="C2263" s="2" t="s">
        <v>270</v>
      </c>
      <c r="D2263" s="196" t="s">
        <v>1535</v>
      </c>
      <c r="E2263" s="195" t="str">
        <f>CONCATENATE(Tabela132[[#This Row],[TRAMITE_SETOR]],"_Atualiz")</f>
        <v>SOP _Atualiz</v>
      </c>
      <c r="F2263" s="196" t="s">
        <v>1535</v>
      </c>
      <c r="H2263" s="3" t="s">
        <v>7</v>
      </c>
      <c r="I2263" s="3">
        <v>42768.64166666667</v>
      </c>
      <c r="J2263" s="45"/>
      <c r="K2263" s="19">
        <f t="shared" ref="K2263:K2294" si="101">IF(OR(H2263="-",I2263="-"),0,I2263-H2263)</f>
        <v>0</v>
      </c>
      <c r="L2263" s="38">
        <f t="shared" ref="L2263:L2294" si="102">K2263</f>
        <v>0</v>
      </c>
      <c r="M2263" s="184" t="e">
        <f>NETWORKDAYS.INTL(DATE(YEAR(H2263),MONTH(I2263),DAY(H2263)),DATE(YEAR(I2263),MONTH(I2263),DAY(I2263)),1,LISTAFERIADOS!$B$2:$B$194)</f>
        <v>#VALUE!</v>
      </c>
      <c r="N2263" s="170" t="e">
        <f>CONCATENATE(HOUR(Tabela132[[#This Row],[DATA INICIO]]),":",MINUTE(Tabela132[[#This Row],[DATA INICIO]]))</f>
        <v>#VALUE!</v>
      </c>
    </row>
    <row r="2264" spans="1:14" ht="25.5" customHeight="1" x14ac:dyDescent="0.25">
      <c r="A2264" s="48" t="s">
        <v>278</v>
      </c>
      <c r="B2264" s="45" t="s">
        <v>1518</v>
      </c>
      <c r="C2264" s="2" t="s">
        <v>270</v>
      </c>
      <c r="D2264" s="196" t="s">
        <v>1543</v>
      </c>
      <c r="E2264" s="195" t="str">
        <f>CONCATENATE(Tabela132[[#This Row],[TRAMITE_SETOR]],"_Atualiz")</f>
        <v>CIP _Atualiz</v>
      </c>
      <c r="F2264" s="196" t="s">
        <v>1543</v>
      </c>
      <c r="H2264" s="3">
        <v>42768.64166666667</v>
      </c>
      <c r="I2264" s="3">
        <v>42768.819444444445</v>
      </c>
      <c r="J2264" s="45"/>
      <c r="K2264" s="19">
        <f t="shared" si="101"/>
        <v>0.17777777777519077</v>
      </c>
      <c r="L2264" s="38">
        <f t="shared" si="102"/>
        <v>0.17777777777519077</v>
      </c>
      <c r="M2264" s="184">
        <f>NETWORKDAYS.INTL(DATE(YEAR(H2264),MONTH(I2264),DAY(H2264)),DATE(YEAR(I2264),MONTH(I2264),DAY(I2264)),1,LISTAFERIADOS!$B$2:$B$194)</f>
        <v>1</v>
      </c>
      <c r="N2264" s="170" t="str">
        <f>CONCATENATE(HOUR(Tabela132[[#This Row],[DATA INICIO]]),":",MINUTE(Tabela132[[#This Row],[DATA INICIO]]))</f>
        <v>15:24</v>
      </c>
    </row>
    <row r="2265" spans="1:14" ht="25.5" customHeight="1" x14ac:dyDescent="0.25">
      <c r="A2265" s="48" t="s">
        <v>278</v>
      </c>
      <c r="B2265" s="45" t="s">
        <v>1518</v>
      </c>
      <c r="C2265" s="2" t="s">
        <v>270</v>
      </c>
      <c r="D2265" s="196" t="s">
        <v>1476</v>
      </c>
      <c r="E2265" s="195" t="str">
        <f>CONCATENATE(Tabela132[[#This Row],[TRAMITE_SETOR]],"_Atualiz")</f>
        <v>SECGS  _Atualiz</v>
      </c>
      <c r="F2265" s="196" t="s">
        <v>1476</v>
      </c>
      <c r="H2265" s="3">
        <v>42768.819444444445</v>
      </c>
      <c r="I2265" s="3">
        <v>42796.713888888888</v>
      </c>
      <c r="J2265" s="45"/>
      <c r="K2265" s="19">
        <f t="shared" si="101"/>
        <v>27.894444444442343</v>
      </c>
      <c r="L2265" s="38">
        <f t="shared" si="102"/>
        <v>27.894444444442343</v>
      </c>
      <c r="M2265" s="184">
        <f>NETWORKDAYS.INTL(DATE(YEAR(H2265),MONTH(I2265),DAY(H2265)),DATE(YEAR(I2265),MONTH(I2265),DAY(I2265)),1,LISTAFERIADOS!$B$2:$B$194)</f>
        <v>1</v>
      </c>
      <c r="N2265" s="170" t="str">
        <f>CONCATENATE(HOUR(Tabela132[[#This Row],[DATA INICIO]]),":",MINUTE(Tabela132[[#This Row],[DATA INICIO]]))</f>
        <v>19:40</v>
      </c>
    </row>
    <row r="2266" spans="1:14" ht="25.5" customHeight="1" x14ac:dyDescent="0.25">
      <c r="A2266" s="48" t="s">
        <v>278</v>
      </c>
      <c r="B2266" s="45" t="s">
        <v>1518</v>
      </c>
      <c r="C2266" s="2" t="s">
        <v>270</v>
      </c>
      <c r="D2266" s="196" t="s">
        <v>1477</v>
      </c>
      <c r="E2266" s="195" t="str">
        <f>CONCATENATE(Tabela132[[#This Row],[TRAMITE_SETOR]],"_Atualiz")</f>
        <v>DG  _Atualiz</v>
      </c>
      <c r="F2266" s="196" t="s">
        <v>1477</v>
      </c>
      <c r="H2266" s="3">
        <v>42796.713888888888</v>
      </c>
      <c r="I2266" s="3">
        <v>42888.536111111112</v>
      </c>
      <c r="J2266" s="45"/>
      <c r="K2266" s="19">
        <f t="shared" si="101"/>
        <v>91.822222222224809</v>
      </c>
      <c r="L2266" s="38">
        <f t="shared" si="102"/>
        <v>91.822222222224809</v>
      </c>
      <c r="M2266" s="184">
        <f>NETWORKDAYS.INTL(DATE(YEAR(H2266),MONTH(I2266),DAY(H2266)),DATE(YEAR(I2266),MONTH(I2266),DAY(I2266)),1,LISTAFERIADOS!$B$2:$B$194)</f>
        <v>1</v>
      </c>
      <c r="N2266" s="170" t="str">
        <f>CONCATENATE(HOUR(Tabela132[[#This Row],[DATA INICIO]]),":",MINUTE(Tabela132[[#This Row],[DATA INICIO]]))</f>
        <v>17:8</v>
      </c>
    </row>
    <row r="2267" spans="1:14" ht="25.5" customHeight="1" x14ac:dyDescent="0.25">
      <c r="A2267" s="48" t="s">
        <v>278</v>
      </c>
      <c r="B2267" s="45" t="s">
        <v>1518</v>
      </c>
      <c r="C2267" s="2" t="s">
        <v>270</v>
      </c>
      <c r="D2267" s="196" t="s">
        <v>1476</v>
      </c>
      <c r="E2267" s="195" t="str">
        <f>CONCATENATE(Tabela132[[#This Row],[TRAMITE_SETOR]],"_Atualiz")</f>
        <v>SECGS  _Atualiz</v>
      </c>
      <c r="F2267" s="196" t="s">
        <v>1476</v>
      </c>
      <c r="H2267" s="3">
        <v>42888.536111111112</v>
      </c>
      <c r="I2267" s="3">
        <v>42918.518055555556</v>
      </c>
      <c r="J2267" s="45"/>
      <c r="K2267" s="19">
        <f t="shared" si="101"/>
        <v>29.981944444443798</v>
      </c>
      <c r="L2267" s="38">
        <f t="shared" si="102"/>
        <v>29.981944444443798</v>
      </c>
      <c r="M2267" s="184">
        <f>NETWORKDAYS.INTL(DATE(YEAR(H2267),MONTH(I2267),DAY(H2267)),DATE(YEAR(I2267),MONTH(I2267),DAY(I2267)),1,LISTAFERIADOS!$B$2:$B$194)</f>
        <v>0</v>
      </c>
      <c r="N2267" s="170" t="str">
        <f>CONCATENATE(HOUR(Tabela132[[#This Row],[DATA INICIO]]),":",MINUTE(Tabela132[[#This Row],[DATA INICIO]]))</f>
        <v>12:52</v>
      </c>
    </row>
    <row r="2268" spans="1:14" ht="25.5" customHeight="1" x14ac:dyDescent="0.25">
      <c r="A2268" s="48" t="s">
        <v>278</v>
      </c>
      <c r="B2268" s="45" t="s">
        <v>1518</v>
      </c>
      <c r="C2268" s="2" t="s">
        <v>270</v>
      </c>
      <c r="D2268" s="196" t="s">
        <v>1478</v>
      </c>
      <c r="E2268" s="195" t="str">
        <f>CONCATENATE(Tabela132[[#This Row],[TRAMITE_SETOR]],"_Atualiz")</f>
        <v>PRESID  _Atualiz</v>
      </c>
      <c r="F2268" s="196" t="s">
        <v>1478</v>
      </c>
      <c r="H2268" s="3">
        <v>42888.536111111112</v>
      </c>
      <c r="I2268" s="3">
        <v>43010.818055555559</v>
      </c>
      <c r="J2268" s="45"/>
      <c r="K2268" s="19">
        <f t="shared" si="101"/>
        <v>122.28194444444671</v>
      </c>
      <c r="L2268" s="38">
        <f t="shared" si="102"/>
        <v>122.28194444444671</v>
      </c>
      <c r="M2268" s="184">
        <f>NETWORKDAYS.INTL(DATE(YEAR(H2268),MONTH(I2268),DAY(H2268)),DATE(YEAR(I2268),MONTH(I2268),DAY(I2268)),1,LISTAFERIADOS!$B$2:$B$194)</f>
        <v>1</v>
      </c>
      <c r="N2268" s="170" t="str">
        <f>CONCATENATE(HOUR(Tabela132[[#This Row],[DATA INICIO]]),":",MINUTE(Tabela132[[#This Row],[DATA INICIO]]))</f>
        <v>12:52</v>
      </c>
    </row>
    <row r="2269" spans="1:14" ht="25.5" customHeight="1" x14ac:dyDescent="0.25">
      <c r="A2269" s="48" t="s">
        <v>278</v>
      </c>
      <c r="B2269" s="45" t="s">
        <v>1518</v>
      </c>
      <c r="C2269" s="2" t="s">
        <v>270</v>
      </c>
      <c r="D2269" s="196" t="s">
        <v>1477</v>
      </c>
      <c r="E2269" s="195" t="str">
        <f>CONCATENATE(Tabela132[[#This Row],[TRAMITE_SETOR]],"_Atualiz")</f>
        <v>DG  _Atualiz</v>
      </c>
      <c r="F2269" s="196" t="s">
        <v>1477</v>
      </c>
      <c r="H2269" s="3">
        <v>43010.818055555559</v>
      </c>
      <c r="I2269" s="3">
        <v>43010.870138888888</v>
      </c>
      <c r="J2269" s="45"/>
      <c r="K2269" s="19">
        <f t="shared" si="101"/>
        <v>5.2083333328482695E-2</v>
      </c>
      <c r="L2269" s="38">
        <f t="shared" si="102"/>
        <v>5.2083333328482695E-2</v>
      </c>
      <c r="M2269" s="184">
        <f>NETWORKDAYS.INTL(DATE(YEAR(H2269),MONTH(I2269),DAY(H2269)),DATE(YEAR(I2269),MONTH(I2269),DAY(I2269)),1,LISTAFERIADOS!$B$2:$B$194)</f>
        <v>1</v>
      </c>
      <c r="N2269" s="170" t="str">
        <f>CONCATENATE(HOUR(Tabela132[[#This Row],[DATA INICIO]]),":",MINUTE(Tabela132[[#This Row],[DATA INICIO]]))</f>
        <v>19:38</v>
      </c>
    </row>
    <row r="2270" spans="1:14" ht="25.5" customHeight="1" x14ac:dyDescent="0.25">
      <c r="A2270" s="48" t="s">
        <v>278</v>
      </c>
      <c r="B2270" s="45" t="s">
        <v>1518</v>
      </c>
      <c r="C2270" s="2" t="s">
        <v>270</v>
      </c>
      <c r="D2270" s="196" t="s">
        <v>1476</v>
      </c>
      <c r="E2270" s="195" t="str">
        <f>CONCATENATE(Tabela132[[#This Row],[TRAMITE_SETOR]],"_Atualiz")</f>
        <v>SECGS  _Atualiz</v>
      </c>
      <c r="F2270" s="196" t="s">
        <v>1476</v>
      </c>
      <c r="H2270" s="3">
        <v>42776.870138888888</v>
      </c>
      <c r="I2270" s="3">
        <v>42779.442361111112</v>
      </c>
      <c r="J2270" s="45"/>
      <c r="K2270" s="19">
        <f t="shared" si="101"/>
        <v>2.5722222222248092</v>
      </c>
      <c r="L2270" s="38">
        <f t="shared" si="102"/>
        <v>2.5722222222248092</v>
      </c>
      <c r="M2270" s="184">
        <f>NETWORKDAYS.INTL(DATE(YEAR(H2270),MONTH(I2270),DAY(H2270)),DATE(YEAR(I2270),MONTH(I2270),DAY(I2270)),1,LISTAFERIADOS!$B$2:$B$194)</f>
        <v>2</v>
      </c>
      <c r="N2270" s="170" t="str">
        <f>CONCATENATE(HOUR(Tabela132[[#This Row],[DATA INICIO]]),":",MINUTE(Tabela132[[#This Row],[DATA INICIO]]))</f>
        <v>20:53</v>
      </c>
    </row>
    <row r="2271" spans="1:14" ht="25.5" customHeight="1" x14ac:dyDescent="0.25">
      <c r="A2271" s="48" t="s">
        <v>278</v>
      </c>
      <c r="B2271" s="45" t="s">
        <v>1518</v>
      </c>
      <c r="C2271" s="2" t="s">
        <v>270</v>
      </c>
      <c r="D2271" s="196" t="s">
        <v>1535</v>
      </c>
      <c r="E2271" s="195" t="str">
        <f>CONCATENATE(Tabela132[[#This Row],[TRAMITE_SETOR]],"_Atualiz")</f>
        <v>SOP _Atualiz</v>
      </c>
      <c r="F2271" s="196" t="s">
        <v>1535</v>
      </c>
      <c r="H2271" s="3">
        <v>42779.442361111112</v>
      </c>
      <c r="I2271" s="3">
        <v>42780.594444444447</v>
      </c>
      <c r="J2271" s="45"/>
      <c r="K2271" s="19">
        <f t="shared" si="101"/>
        <v>1.1520833333343035</v>
      </c>
      <c r="L2271" s="38">
        <f t="shared" si="102"/>
        <v>1.1520833333343035</v>
      </c>
      <c r="M2271" s="184">
        <f>NETWORKDAYS.INTL(DATE(YEAR(H2271),MONTH(I2271),DAY(H2271)),DATE(YEAR(I2271),MONTH(I2271),DAY(I2271)),1,LISTAFERIADOS!$B$2:$B$194)</f>
        <v>2</v>
      </c>
      <c r="N2271" s="170" t="str">
        <f>CONCATENATE(HOUR(Tabela132[[#This Row],[DATA INICIO]]),":",MINUTE(Tabela132[[#This Row],[DATA INICIO]]))</f>
        <v>10:37</v>
      </c>
    </row>
    <row r="2272" spans="1:14" ht="25.5" customHeight="1" x14ac:dyDescent="0.25">
      <c r="A2272" s="48" t="s">
        <v>278</v>
      </c>
      <c r="B2272" s="45" t="s">
        <v>1518</v>
      </c>
      <c r="C2272" s="2" t="s">
        <v>270</v>
      </c>
      <c r="D2272" s="196" t="s">
        <v>1479</v>
      </c>
      <c r="E2272" s="195" t="str">
        <f>CONCATENATE(Tabela132[[#This Row],[TRAMITE_SETOR]],"_Atualiz")</f>
        <v xml:space="preserve"> 107ZE  _Atualiz</v>
      </c>
      <c r="F2272" s="196" t="s">
        <v>1479</v>
      </c>
      <c r="H2272" s="3">
        <v>42780.594444444447</v>
      </c>
      <c r="I2272" s="3">
        <v>42780.633333333331</v>
      </c>
      <c r="J2272" s="45"/>
      <c r="K2272" s="19">
        <f t="shared" si="101"/>
        <v>3.8888888884685002E-2</v>
      </c>
      <c r="L2272" s="38">
        <f t="shared" si="102"/>
        <v>3.8888888884685002E-2</v>
      </c>
      <c r="M2272" s="184">
        <f>NETWORKDAYS.INTL(DATE(YEAR(H2272),MONTH(I2272),DAY(H2272)),DATE(YEAR(I2272),MONTH(I2272),DAY(I2272)),1,LISTAFERIADOS!$B$2:$B$194)</f>
        <v>1</v>
      </c>
      <c r="N2272" s="170" t="str">
        <f>CONCATENATE(HOUR(Tabela132[[#This Row],[DATA INICIO]]),":",MINUTE(Tabela132[[#This Row],[DATA INICIO]]))</f>
        <v>14:16</v>
      </c>
    </row>
    <row r="2273" spans="1:14" ht="25.5" customHeight="1" x14ac:dyDescent="0.25">
      <c r="A2273" s="48" t="s">
        <v>278</v>
      </c>
      <c r="B2273" s="45" t="s">
        <v>1518</v>
      </c>
      <c r="C2273" s="2" t="s">
        <v>270</v>
      </c>
      <c r="D2273" s="196" t="s">
        <v>1536</v>
      </c>
      <c r="E2273" s="195" t="str">
        <f>CONCATENATE(Tabela132[[#This Row],[TRAMITE_SETOR]],"_Atualiz")</f>
        <v xml:space="preserve"> SOP _Atualiz</v>
      </c>
      <c r="F2273" s="196" t="s">
        <v>1536</v>
      </c>
      <c r="H2273" s="3">
        <v>42780.633333333331</v>
      </c>
      <c r="I2273" s="3">
        <v>42796.77847222222</v>
      </c>
      <c r="J2273" s="45"/>
      <c r="K2273" s="19">
        <f t="shared" si="101"/>
        <v>16.145138888889051</v>
      </c>
      <c r="L2273" s="38">
        <f t="shared" si="102"/>
        <v>16.145138888889051</v>
      </c>
      <c r="M2273" s="184">
        <f>NETWORKDAYS.INTL(DATE(YEAR(H2273),MONTH(I2273),DAY(H2273)),DATE(YEAR(I2273),MONTH(I2273),DAY(I2273)),1,LISTAFERIADOS!$B$2:$B$194)</f>
        <v>-9</v>
      </c>
      <c r="N2273" s="170" t="str">
        <f>CONCATENATE(HOUR(Tabela132[[#This Row],[DATA INICIO]]),":",MINUTE(Tabela132[[#This Row],[DATA INICIO]]))</f>
        <v>15:12</v>
      </c>
    </row>
    <row r="2274" spans="1:14" ht="25.5" customHeight="1" x14ac:dyDescent="0.25">
      <c r="A2274" s="48" t="s">
        <v>278</v>
      </c>
      <c r="B2274" s="45" t="s">
        <v>1518</v>
      </c>
      <c r="C2274" s="2" t="s">
        <v>270</v>
      </c>
      <c r="D2274" s="196" t="s">
        <v>1480</v>
      </c>
      <c r="E2274" s="195" t="str">
        <f>CONCATENATE(Tabela132[[#This Row],[TRAMITE_SETOR]],"_Atualiz")</f>
        <v xml:space="preserve"> SECGS  _Atualiz</v>
      </c>
      <c r="F2274" s="196" t="s">
        <v>1480</v>
      </c>
      <c r="H2274" s="3">
        <v>42769.77847222222</v>
      </c>
      <c r="I2274" s="3">
        <v>42797.604166666664</v>
      </c>
      <c r="J2274" s="45"/>
      <c r="K2274" s="19">
        <f t="shared" si="101"/>
        <v>27.825694444443798</v>
      </c>
      <c r="L2274" s="38">
        <f t="shared" si="102"/>
        <v>27.825694444443798</v>
      </c>
      <c r="M2274" s="184">
        <f>NETWORKDAYS.INTL(DATE(YEAR(H2274),MONTH(I2274),DAY(H2274)),DATE(YEAR(I2274),MONTH(I2274),DAY(I2274)),1,LISTAFERIADOS!$B$2:$B$194)</f>
        <v>1</v>
      </c>
      <c r="N2274" s="170" t="str">
        <f>CONCATENATE(HOUR(Tabela132[[#This Row],[DATA INICIO]]),":",MINUTE(Tabela132[[#This Row],[DATA INICIO]]))</f>
        <v>18:41</v>
      </c>
    </row>
    <row r="2275" spans="1:14" ht="25.5" customHeight="1" x14ac:dyDescent="0.25">
      <c r="A2275" s="48" t="s">
        <v>278</v>
      </c>
      <c r="B2275" s="45" t="s">
        <v>1518</v>
      </c>
      <c r="C2275" s="2" t="s">
        <v>270</v>
      </c>
      <c r="D2275" s="196" t="s">
        <v>1544</v>
      </c>
      <c r="E2275" s="195" t="str">
        <f>CONCATENATE(Tabela132[[#This Row],[TRAMITE_SETOR]],"_Atualiz")</f>
        <v xml:space="preserve"> CIP _Atualiz</v>
      </c>
      <c r="F2275" s="196" t="s">
        <v>1544</v>
      </c>
      <c r="H2275" s="3">
        <v>42769.77847222222</v>
      </c>
      <c r="I2275" s="3">
        <v>42797.751388888886</v>
      </c>
      <c r="J2275" s="45"/>
      <c r="K2275" s="19">
        <f t="shared" si="101"/>
        <v>27.972916666665697</v>
      </c>
      <c r="L2275" s="38">
        <f t="shared" si="102"/>
        <v>27.972916666665697</v>
      </c>
      <c r="M2275" s="184">
        <f>NETWORKDAYS.INTL(DATE(YEAR(H2275),MONTH(I2275),DAY(H2275)),DATE(YEAR(I2275),MONTH(I2275),DAY(I2275)),1,LISTAFERIADOS!$B$2:$B$194)</f>
        <v>1</v>
      </c>
      <c r="N2275" s="170" t="str">
        <f>CONCATENATE(HOUR(Tabela132[[#This Row],[DATA INICIO]]),":",MINUTE(Tabela132[[#This Row],[DATA INICIO]]))</f>
        <v>18:41</v>
      </c>
    </row>
    <row r="2276" spans="1:14" ht="25.5" customHeight="1" x14ac:dyDescent="0.25">
      <c r="A2276" s="48" t="s">
        <v>278</v>
      </c>
      <c r="B2276" s="45" t="s">
        <v>1518</v>
      </c>
      <c r="C2276" s="2" t="s">
        <v>270</v>
      </c>
      <c r="D2276" s="196" t="s">
        <v>1536</v>
      </c>
      <c r="E2276" s="195" t="str">
        <f>CONCATENATE(Tabela132[[#This Row],[TRAMITE_SETOR]],"_Atualiz")</f>
        <v xml:space="preserve"> SOP _Atualiz</v>
      </c>
      <c r="F2276" s="196" t="s">
        <v>1536</v>
      </c>
      <c r="H2276" s="3">
        <v>42797.751388888886</v>
      </c>
      <c r="I2276" s="3">
        <v>42821.661805555559</v>
      </c>
      <c r="J2276" s="45"/>
      <c r="K2276" s="19">
        <f t="shared" si="101"/>
        <v>23.910416666672972</v>
      </c>
      <c r="L2276" s="38">
        <f t="shared" si="102"/>
        <v>23.910416666672972</v>
      </c>
      <c r="M2276" s="184">
        <f>NETWORKDAYS.INTL(DATE(YEAR(H2276),MONTH(I2276),DAY(H2276)),DATE(YEAR(I2276),MONTH(I2276),DAY(I2276)),1,LISTAFERIADOS!$B$2:$B$194)</f>
        <v>17</v>
      </c>
      <c r="N2276" s="170" t="str">
        <f>CONCATENATE(HOUR(Tabela132[[#This Row],[DATA INICIO]]),":",MINUTE(Tabela132[[#This Row],[DATA INICIO]]))</f>
        <v>18:2</v>
      </c>
    </row>
    <row r="2277" spans="1:14" ht="25.5" customHeight="1" x14ac:dyDescent="0.25">
      <c r="A2277" s="48" t="s">
        <v>278</v>
      </c>
      <c r="B2277" s="45" t="s">
        <v>1518</v>
      </c>
      <c r="C2277" s="2" t="s">
        <v>270</v>
      </c>
      <c r="D2277" s="196" t="s">
        <v>1544</v>
      </c>
      <c r="E2277" s="195" t="str">
        <f>CONCATENATE(Tabela132[[#This Row],[TRAMITE_SETOR]],"_Atualiz")</f>
        <v xml:space="preserve"> CIP _Atualiz</v>
      </c>
      <c r="F2277" s="196" t="s">
        <v>1544</v>
      </c>
      <c r="H2277" s="3">
        <v>42821.661805555559</v>
      </c>
      <c r="I2277" s="3">
        <v>42821.688888888886</v>
      </c>
      <c r="J2277" s="45"/>
      <c r="K2277" s="19">
        <f t="shared" si="101"/>
        <v>2.7083333327027503E-2</v>
      </c>
      <c r="L2277" s="38">
        <f t="shared" si="102"/>
        <v>2.7083333327027503E-2</v>
      </c>
      <c r="M2277" s="184">
        <f>NETWORKDAYS.INTL(DATE(YEAR(H2277),MONTH(I2277),DAY(H2277)),DATE(YEAR(I2277),MONTH(I2277),DAY(I2277)),1,LISTAFERIADOS!$B$2:$B$194)</f>
        <v>1</v>
      </c>
      <c r="N2277" s="170" t="str">
        <f>CONCATENATE(HOUR(Tabela132[[#This Row],[DATA INICIO]]),":",MINUTE(Tabela132[[#This Row],[DATA INICIO]]))</f>
        <v>15:53</v>
      </c>
    </row>
    <row r="2278" spans="1:14" ht="25.5" customHeight="1" x14ac:dyDescent="0.25">
      <c r="A2278" s="48" t="s">
        <v>278</v>
      </c>
      <c r="B2278" s="45" t="s">
        <v>1518</v>
      </c>
      <c r="C2278" s="2" t="s">
        <v>270</v>
      </c>
      <c r="D2278" s="196" t="s">
        <v>1480</v>
      </c>
      <c r="E2278" s="195" t="str">
        <f>CONCATENATE(Tabela132[[#This Row],[TRAMITE_SETOR]],"_Atualiz")</f>
        <v xml:space="preserve"> SECGS  _Atualiz</v>
      </c>
      <c r="F2278" s="196" t="s">
        <v>1480</v>
      </c>
      <c r="H2278" s="3">
        <v>42821.688888888886</v>
      </c>
      <c r="I2278" s="3">
        <v>42821.727083333331</v>
      </c>
      <c r="J2278" s="45"/>
      <c r="K2278" s="19">
        <f t="shared" si="101"/>
        <v>3.8194444445252884E-2</v>
      </c>
      <c r="L2278" s="38">
        <f t="shared" si="102"/>
        <v>3.8194444445252884E-2</v>
      </c>
      <c r="M2278" s="184">
        <f>NETWORKDAYS.INTL(DATE(YEAR(H2278),MONTH(I2278),DAY(H2278)),DATE(YEAR(I2278),MONTH(I2278),DAY(I2278)),1,LISTAFERIADOS!$B$2:$B$194)</f>
        <v>1</v>
      </c>
      <c r="N2278" s="170" t="str">
        <f>CONCATENATE(HOUR(Tabela132[[#This Row],[DATA INICIO]]),":",MINUTE(Tabela132[[#This Row],[DATA INICIO]]))</f>
        <v>16:32</v>
      </c>
    </row>
    <row r="2279" spans="1:14" ht="25.5" customHeight="1" x14ac:dyDescent="0.25">
      <c r="A2279" s="48" t="s">
        <v>278</v>
      </c>
      <c r="B2279" s="45" t="s">
        <v>1518</v>
      </c>
      <c r="C2279" s="2" t="s">
        <v>270</v>
      </c>
      <c r="D2279" s="196" t="s">
        <v>1481</v>
      </c>
      <c r="E2279" s="195" t="str">
        <f>CONCATENATE(Tabela132[[#This Row],[TRAMITE_SETOR]],"_Atualiz")</f>
        <v xml:space="preserve"> DG  _Atualiz</v>
      </c>
      <c r="F2279" s="196" t="s">
        <v>1481</v>
      </c>
      <c r="H2279" s="3">
        <v>42821.727083333331</v>
      </c>
      <c r="I2279" s="3">
        <v>42822.822916666664</v>
      </c>
      <c r="J2279" s="45"/>
      <c r="K2279" s="19">
        <f t="shared" si="101"/>
        <v>1.0958333333328483</v>
      </c>
      <c r="L2279" s="38">
        <f t="shared" si="102"/>
        <v>1.0958333333328483</v>
      </c>
      <c r="M2279" s="184">
        <f>NETWORKDAYS.INTL(DATE(YEAR(H2279),MONTH(I2279),DAY(H2279)),DATE(YEAR(I2279),MONTH(I2279),DAY(I2279)),1,LISTAFERIADOS!$B$2:$B$194)</f>
        <v>2</v>
      </c>
      <c r="N2279" s="170" t="str">
        <f>CONCATENATE(HOUR(Tabela132[[#This Row],[DATA INICIO]]),":",MINUTE(Tabela132[[#This Row],[DATA INICIO]]))</f>
        <v>17:27</v>
      </c>
    </row>
    <row r="2280" spans="1:14" ht="25.5" customHeight="1" x14ac:dyDescent="0.25">
      <c r="A2280" s="48" t="s">
        <v>278</v>
      </c>
      <c r="B2280" s="45" t="s">
        <v>1518</v>
      </c>
      <c r="C2280" s="2" t="s">
        <v>270</v>
      </c>
      <c r="D2280" s="196" t="s">
        <v>1482</v>
      </c>
      <c r="E2280" s="195" t="str">
        <f>CONCATENATE(Tabela132[[#This Row],[TRAMITE_SETOR]],"_Atualiz")</f>
        <v xml:space="preserve"> SECGA  _Atualiz</v>
      </c>
      <c r="F2280" s="196" t="s">
        <v>1482</v>
      </c>
      <c r="H2280" s="3">
        <v>42822.822916666664</v>
      </c>
      <c r="I2280" s="3">
        <v>42824.571527777778</v>
      </c>
      <c r="J2280" s="45"/>
      <c r="K2280" s="19">
        <f t="shared" si="101"/>
        <v>1.7486111111138598</v>
      </c>
      <c r="L2280" s="38">
        <f t="shared" si="102"/>
        <v>1.7486111111138598</v>
      </c>
      <c r="M2280" s="184">
        <f>NETWORKDAYS.INTL(DATE(YEAR(H2280),MONTH(I2280),DAY(H2280)),DATE(YEAR(I2280),MONTH(I2280),DAY(I2280)),1,LISTAFERIADOS!$B$2:$B$194)</f>
        <v>3</v>
      </c>
      <c r="N2280" s="170" t="str">
        <f>CONCATENATE(HOUR(Tabela132[[#This Row],[DATA INICIO]]),":",MINUTE(Tabela132[[#This Row],[DATA INICIO]]))</f>
        <v>19:45</v>
      </c>
    </row>
    <row r="2281" spans="1:14" ht="25.5" customHeight="1" x14ac:dyDescent="0.25">
      <c r="A2281" s="48" t="s">
        <v>278</v>
      </c>
      <c r="B2281" s="45" t="s">
        <v>1518</v>
      </c>
      <c r="C2281" s="2" t="s">
        <v>270</v>
      </c>
      <c r="D2281" s="196" t="s">
        <v>1480</v>
      </c>
      <c r="E2281" s="195" t="str">
        <f>CONCATENATE(Tabela132[[#This Row],[TRAMITE_SETOR]],"_Atualiz")</f>
        <v xml:space="preserve"> SECGS  _Atualiz</v>
      </c>
      <c r="F2281" s="196" t="s">
        <v>1480</v>
      </c>
      <c r="H2281" s="3">
        <v>42824.571527777778</v>
      </c>
      <c r="I2281" s="3">
        <v>42825.712500000001</v>
      </c>
      <c r="J2281" s="45"/>
      <c r="K2281" s="19">
        <f t="shared" si="101"/>
        <v>1.140972222223354</v>
      </c>
      <c r="L2281" s="38">
        <f t="shared" si="102"/>
        <v>1.140972222223354</v>
      </c>
      <c r="M2281" s="184">
        <f>NETWORKDAYS.INTL(DATE(YEAR(H2281),MONTH(I2281),DAY(H2281)),DATE(YEAR(I2281),MONTH(I2281),DAY(I2281)),1,LISTAFERIADOS!$B$2:$B$194)</f>
        <v>2</v>
      </c>
      <c r="N2281" s="170" t="str">
        <f>CONCATENATE(HOUR(Tabela132[[#This Row],[DATA INICIO]]),":",MINUTE(Tabela132[[#This Row],[DATA INICIO]]))</f>
        <v>13:43</v>
      </c>
    </row>
    <row r="2282" spans="1:14" ht="25.5" customHeight="1" x14ac:dyDescent="0.25">
      <c r="A2282" s="48" t="s">
        <v>278</v>
      </c>
      <c r="B2282" s="45" t="s">
        <v>1518</v>
      </c>
      <c r="C2282" s="2" t="s">
        <v>270</v>
      </c>
      <c r="D2282" s="196" t="s">
        <v>1544</v>
      </c>
      <c r="E2282" s="195" t="str">
        <f>CONCATENATE(Tabela132[[#This Row],[TRAMITE_SETOR]],"_Atualiz")</f>
        <v xml:space="preserve"> CIP _Atualiz</v>
      </c>
      <c r="F2282" s="196" t="s">
        <v>1544</v>
      </c>
      <c r="H2282" s="3">
        <v>42825.712500000001</v>
      </c>
      <c r="I2282" s="3">
        <v>42825.722222222219</v>
      </c>
      <c r="J2282" s="45"/>
      <c r="K2282" s="19">
        <f t="shared" si="101"/>
        <v>9.7222222175332718E-3</v>
      </c>
      <c r="L2282" s="38">
        <f t="shared" si="102"/>
        <v>9.7222222175332718E-3</v>
      </c>
      <c r="M2282" s="184">
        <f>NETWORKDAYS.INTL(DATE(YEAR(H2282),MONTH(I2282),DAY(H2282)),DATE(YEAR(I2282),MONTH(I2282),DAY(I2282)),1,LISTAFERIADOS!$B$2:$B$194)</f>
        <v>1</v>
      </c>
      <c r="N2282" s="170" t="str">
        <f>CONCATENATE(HOUR(Tabela132[[#This Row],[DATA INICIO]]),":",MINUTE(Tabela132[[#This Row],[DATA INICIO]]))</f>
        <v>17:6</v>
      </c>
    </row>
    <row r="2283" spans="1:14" ht="25.5" customHeight="1" x14ac:dyDescent="0.25">
      <c r="A2283" s="48" t="s">
        <v>278</v>
      </c>
      <c r="B2283" s="45" t="s">
        <v>1518</v>
      </c>
      <c r="C2283" s="2" t="s">
        <v>270</v>
      </c>
      <c r="D2283" s="196" t="s">
        <v>1536</v>
      </c>
      <c r="E2283" s="195" t="str">
        <f>CONCATENATE(Tabela132[[#This Row],[TRAMITE_SETOR]],"_Atualiz")</f>
        <v xml:space="preserve"> SOP _Atualiz</v>
      </c>
      <c r="F2283" s="196" t="s">
        <v>1536</v>
      </c>
      <c r="H2283" s="3">
        <v>42825.722222222219</v>
      </c>
      <c r="I2283" s="3">
        <v>42828.61041666667</v>
      </c>
      <c r="J2283" s="45"/>
      <c r="K2283" s="19">
        <f t="shared" si="101"/>
        <v>2.8881944444510737</v>
      </c>
      <c r="L2283" s="38">
        <f t="shared" si="102"/>
        <v>2.8881944444510737</v>
      </c>
      <c r="M2283" s="184">
        <f>NETWORKDAYS.INTL(DATE(YEAR(H2283),MONTH(I2283),DAY(H2283)),DATE(YEAR(I2283),MONTH(I2283),DAY(I2283)),1,LISTAFERIADOS!$B$2:$B$194)</f>
        <v>-16</v>
      </c>
      <c r="N2283" s="170" t="str">
        <f>CONCATENATE(HOUR(Tabela132[[#This Row],[DATA INICIO]]),":",MINUTE(Tabela132[[#This Row],[DATA INICIO]]))</f>
        <v>17:20</v>
      </c>
    </row>
    <row r="2284" spans="1:14" ht="25.5" customHeight="1" x14ac:dyDescent="0.25">
      <c r="A2284" s="48" t="s">
        <v>278</v>
      </c>
      <c r="B2284" s="45" t="s">
        <v>1518</v>
      </c>
      <c r="C2284" s="2" t="s">
        <v>270</v>
      </c>
      <c r="D2284" s="196" t="s">
        <v>1544</v>
      </c>
      <c r="E2284" s="195" t="str">
        <f>CONCATENATE(Tabela132[[#This Row],[TRAMITE_SETOR]],"_Atualiz")</f>
        <v xml:space="preserve"> CIP _Atualiz</v>
      </c>
      <c r="F2284" s="196" t="s">
        <v>1544</v>
      </c>
      <c r="H2284" s="3">
        <v>42798.61041666667</v>
      </c>
      <c r="I2284" s="3">
        <v>42798.784722222219</v>
      </c>
      <c r="J2284" s="45"/>
      <c r="K2284" s="19">
        <f t="shared" si="101"/>
        <v>0.17430555554892635</v>
      </c>
      <c r="L2284" s="38">
        <f t="shared" si="102"/>
        <v>0.17430555554892635</v>
      </c>
      <c r="M2284" s="184">
        <f>NETWORKDAYS.INTL(DATE(YEAR(H2284),MONTH(I2284),DAY(H2284)),DATE(YEAR(I2284),MONTH(I2284),DAY(I2284)),1,LISTAFERIADOS!$B$2:$B$194)</f>
        <v>0</v>
      </c>
      <c r="N2284" s="170" t="str">
        <f>CONCATENATE(HOUR(Tabela132[[#This Row],[DATA INICIO]]),":",MINUTE(Tabela132[[#This Row],[DATA INICIO]]))</f>
        <v>14:39</v>
      </c>
    </row>
    <row r="2285" spans="1:14" ht="25.5" customHeight="1" x14ac:dyDescent="0.25">
      <c r="A2285" s="48" t="s">
        <v>278</v>
      </c>
      <c r="B2285" s="45" t="s">
        <v>1518</v>
      </c>
      <c r="C2285" s="2" t="s">
        <v>270</v>
      </c>
      <c r="D2285" s="196" t="s">
        <v>1480</v>
      </c>
      <c r="E2285" s="195" t="str">
        <f>CONCATENATE(Tabela132[[#This Row],[TRAMITE_SETOR]],"_Atualiz")</f>
        <v xml:space="preserve"> SECGS  _Atualiz</v>
      </c>
      <c r="F2285" s="196" t="s">
        <v>1480</v>
      </c>
      <c r="H2285" s="3">
        <v>42798.784722222219</v>
      </c>
      <c r="I2285" s="3">
        <v>42829.560416666667</v>
      </c>
      <c r="J2285" s="45"/>
      <c r="K2285" s="19">
        <f t="shared" si="101"/>
        <v>30.775694444448163</v>
      </c>
      <c r="L2285" s="38">
        <f t="shared" si="102"/>
        <v>30.775694444448163</v>
      </c>
      <c r="M2285" s="184">
        <f>NETWORKDAYS.INTL(DATE(YEAR(H2285),MONTH(I2285),DAY(H2285)),DATE(YEAR(I2285),MONTH(I2285),DAY(I2285)),1,LISTAFERIADOS!$B$2:$B$194)</f>
        <v>1</v>
      </c>
      <c r="N2285" s="170" t="str">
        <f>CONCATENATE(HOUR(Tabela132[[#This Row],[DATA INICIO]]),":",MINUTE(Tabela132[[#This Row],[DATA INICIO]]))</f>
        <v>18:50</v>
      </c>
    </row>
    <row r="2286" spans="1:14" ht="25.5" customHeight="1" x14ac:dyDescent="0.25">
      <c r="A2286" s="48" t="s">
        <v>278</v>
      </c>
      <c r="B2286" s="45" t="s">
        <v>1518</v>
      </c>
      <c r="C2286" s="2" t="s">
        <v>270</v>
      </c>
      <c r="D2286" s="196" t="s">
        <v>1483</v>
      </c>
      <c r="E2286" s="195" t="str">
        <f>CONCATENATE(Tabela132[[#This Row],[TRAMITE_SETOR]],"_Atualiz")</f>
        <v xml:space="preserve"> SPO  _Atualiz</v>
      </c>
      <c r="F2286" s="196" t="s">
        <v>1483</v>
      </c>
      <c r="H2286" s="3">
        <v>42829.560416666667</v>
      </c>
      <c r="I2286" s="3">
        <v>42829.637499999997</v>
      </c>
      <c r="J2286" s="45"/>
      <c r="K2286" s="19">
        <f t="shared" si="101"/>
        <v>7.7083333329937886E-2</v>
      </c>
      <c r="L2286" s="38">
        <f t="shared" si="102"/>
        <v>7.7083333329937886E-2</v>
      </c>
      <c r="M2286" s="184">
        <f>NETWORKDAYS.INTL(DATE(YEAR(H2286),MONTH(I2286),DAY(H2286)),DATE(YEAR(I2286),MONTH(I2286),DAY(I2286)),1,LISTAFERIADOS!$B$2:$B$194)</f>
        <v>1</v>
      </c>
      <c r="N2286" s="170" t="str">
        <f>CONCATENATE(HOUR(Tabela132[[#This Row],[DATA INICIO]]),":",MINUTE(Tabela132[[#This Row],[DATA INICIO]]))</f>
        <v>13:27</v>
      </c>
    </row>
    <row r="2287" spans="1:14" ht="25.5" customHeight="1" x14ac:dyDescent="0.25">
      <c r="A2287" s="48" t="s">
        <v>278</v>
      </c>
      <c r="B2287" s="45" t="s">
        <v>1518</v>
      </c>
      <c r="C2287" s="2" t="s">
        <v>270</v>
      </c>
      <c r="D2287" s="196" t="s">
        <v>1484</v>
      </c>
      <c r="E2287" s="195" t="str">
        <f>CONCATENATE(Tabela132[[#This Row],[TRAMITE_SETOR]],"_Atualiz")</f>
        <v xml:space="preserve"> CO  _Atualiz</v>
      </c>
      <c r="F2287" s="196" t="s">
        <v>1484</v>
      </c>
      <c r="H2287" s="3">
        <v>42829.637499999997</v>
      </c>
      <c r="I2287" s="3">
        <v>42829.7</v>
      </c>
      <c r="J2287" s="45"/>
      <c r="K2287" s="19">
        <f t="shared" si="101"/>
        <v>6.25E-2</v>
      </c>
      <c r="L2287" s="38">
        <f t="shared" si="102"/>
        <v>6.25E-2</v>
      </c>
      <c r="M2287" s="184">
        <f>NETWORKDAYS.INTL(DATE(YEAR(H2287),MONTH(I2287),DAY(H2287)),DATE(YEAR(I2287),MONTH(I2287),DAY(I2287)),1,LISTAFERIADOS!$B$2:$B$194)</f>
        <v>1</v>
      </c>
      <c r="N2287" s="170" t="str">
        <f>CONCATENATE(HOUR(Tabela132[[#This Row],[DATA INICIO]]),":",MINUTE(Tabela132[[#This Row],[DATA INICIO]]))</f>
        <v>15:18</v>
      </c>
    </row>
    <row r="2288" spans="1:14" ht="25.5" customHeight="1" x14ac:dyDescent="0.25">
      <c r="A2288" s="48" t="s">
        <v>278</v>
      </c>
      <c r="B2288" s="45" t="s">
        <v>1518</v>
      </c>
      <c r="C2288" s="2" t="s">
        <v>270</v>
      </c>
      <c r="D2288" s="196" t="s">
        <v>1485</v>
      </c>
      <c r="E2288" s="195" t="str">
        <f>CONCATENATE(Tabela132[[#This Row],[TRAMITE_SETOR]],"_Atualiz")</f>
        <v xml:space="preserve"> SECOFC  _Atualiz</v>
      </c>
      <c r="F2288" s="196" t="s">
        <v>1485</v>
      </c>
      <c r="H2288" s="3">
        <v>42829.7</v>
      </c>
      <c r="I2288" s="3">
        <v>42829.707638888889</v>
      </c>
      <c r="J2288" s="45"/>
      <c r="K2288" s="19">
        <f t="shared" si="101"/>
        <v>7.6388888919609599E-3</v>
      </c>
      <c r="L2288" s="38">
        <f t="shared" si="102"/>
        <v>7.6388888919609599E-3</v>
      </c>
      <c r="M2288" s="184">
        <f>NETWORKDAYS.INTL(DATE(YEAR(H2288),MONTH(I2288),DAY(H2288)),DATE(YEAR(I2288),MONTH(I2288),DAY(I2288)),1,LISTAFERIADOS!$B$2:$B$194)</f>
        <v>1</v>
      </c>
      <c r="N2288" s="170" t="str">
        <f>CONCATENATE(HOUR(Tabela132[[#This Row],[DATA INICIO]]),":",MINUTE(Tabela132[[#This Row],[DATA INICIO]]))</f>
        <v>16:48</v>
      </c>
    </row>
    <row r="2289" spans="1:14" ht="25.5" customHeight="1" x14ac:dyDescent="0.25">
      <c r="A2289" s="48" t="s">
        <v>278</v>
      </c>
      <c r="B2289" s="45" t="s">
        <v>1518</v>
      </c>
      <c r="C2289" s="2" t="s">
        <v>270</v>
      </c>
      <c r="D2289" s="196" t="s">
        <v>1481</v>
      </c>
      <c r="E2289" s="195" t="str">
        <f>CONCATENATE(Tabela132[[#This Row],[TRAMITE_SETOR]],"_Atualiz")</f>
        <v xml:space="preserve"> DG  _Atualiz</v>
      </c>
      <c r="F2289" s="196" t="s">
        <v>1481</v>
      </c>
      <c r="H2289" s="3">
        <v>42829.707638888889</v>
      </c>
      <c r="I2289" s="3">
        <v>42829.800694444442</v>
      </c>
      <c r="J2289" s="45"/>
      <c r="K2289" s="19">
        <f t="shared" si="101"/>
        <v>9.3055555553291924E-2</v>
      </c>
      <c r="L2289" s="38">
        <f t="shared" si="102"/>
        <v>9.3055555553291924E-2</v>
      </c>
      <c r="M2289" s="184">
        <f>NETWORKDAYS.INTL(DATE(YEAR(H2289),MONTH(I2289),DAY(H2289)),DATE(YEAR(I2289),MONTH(I2289),DAY(I2289)),1,LISTAFERIADOS!$B$2:$B$194)</f>
        <v>1</v>
      </c>
      <c r="N2289" s="170" t="str">
        <f>CONCATENATE(HOUR(Tabela132[[#This Row],[DATA INICIO]]),":",MINUTE(Tabela132[[#This Row],[DATA INICIO]]))</f>
        <v>16:59</v>
      </c>
    </row>
    <row r="2290" spans="1:14" ht="25.5" customHeight="1" x14ac:dyDescent="0.25">
      <c r="A2290" s="48" t="s">
        <v>278</v>
      </c>
      <c r="B2290" s="45" t="s">
        <v>1518</v>
      </c>
      <c r="C2290" s="2" t="s">
        <v>270</v>
      </c>
      <c r="D2290" s="196" t="s">
        <v>1536</v>
      </c>
      <c r="E2290" s="195" t="str">
        <f>CONCATENATE(Tabela132[[#This Row],[TRAMITE_SETOR]],"_Atualiz")</f>
        <v xml:space="preserve"> SOP _Atualiz</v>
      </c>
      <c r="F2290" s="196" t="s">
        <v>1536</v>
      </c>
      <c r="H2290" s="3">
        <v>42829.800694444442</v>
      </c>
      <c r="I2290" s="3">
        <v>42859.61041666667</v>
      </c>
      <c r="J2290" s="45"/>
      <c r="K2290" s="19">
        <f t="shared" si="101"/>
        <v>29.80972222222772</v>
      </c>
      <c r="L2290" s="38">
        <f t="shared" si="102"/>
        <v>29.80972222222772</v>
      </c>
      <c r="M2290" s="184">
        <f>NETWORKDAYS.INTL(DATE(YEAR(H2290),MONTH(I2290),DAY(H2290)),DATE(YEAR(I2290),MONTH(I2290),DAY(I2290)),1,LISTAFERIADOS!$B$2:$B$194)</f>
        <v>1</v>
      </c>
      <c r="N2290" s="170" t="str">
        <f>CONCATENATE(HOUR(Tabela132[[#This Row],[DATA INICIO]]),":",MINUTE(Tabela132[[#This Row],[DATA INICIO]]))</f>
        <v>19:13</v>
      </c>
    </row>
    <row r="2291" spans="1:14" ht="25.5" customHeight="1" x14ac:dyDescent="0.25">
      <c r="A2291" s="48" t="s">
        <v>278</v>
      </c>
      <c r="B2291" s="45" t="s">
        <v>1518</v>
      </c>
      <c r="C2291" s="2" t="s">
        <v>270</v>
      </c>
      <c r="D2291" s="196" t="s">
        <v>1486</v>
      </c>
      <c r="E2291" s="195" t="str">
        <f>CONCATENATE(Tabela132[[#This Row],[TRAMITE_SETOR]],"_Atualiz")</f>
        <v xml:space="preserve"> LEANDRO.SOPCHAKI  _Atualiz</v>
      </c>
      <c r="F2291" s="196" t="s">
        <v>1486</v>
      </c>
      <c r="H2291" s="3">
        <v>42859.61041666667</v>
      </c>
      <c r="I2291" s="3">
        <v>42859.769444444442</v>
      </c>
      <c r="J2291" s="45"/>
      <c r="K2291" s="19">
        <f t="shared" si="101"/>
        <v>0.15902777777228039</v>
      </c>
      <c r="L2291" s="38">
        <f t="shared" si="102"/>
        <v>0.15902777777228039</v>
      </c>
      <c r="M2291" s="184">
        <f>NETWORKDAYS.INTL(DATE(YEAR(H2291),MONTH(I2291),DAY(H2291)),DATE(YEAR(I2291),MONTH(I2291),DAY(I2291)),1,LISTAFERIADOS!$B$2:$B$194)</f>
        <v>1</v>
      </c>
      <c r="N2291" s="170" t="str">
        <f>CONCATENATE(HOUR(Tabela132[[#This Row],[DATA INICIO]]),":",MINUTE(Tabela132[[#This Row],[DATA INICIO]]))</f>
        <v>14:39</v>
      </c>
    </row>
    <row r="2292" spans="1:14" ht="25.5" customHeight="1" x14ac:dyDescent="0.25">
      <c r="A2292" s="48" t="s">
        <v>278</v>
      </c>
      <c r="B2292" s="45" t="s">
        <v>1518</v>
      </c>
      <c r="C2292" s="2" t="s">
        <v>270</v>
      </c>
      <c r="D2292" s="196" t="s">
        <v>1536</v>
      </c>
      <c r="E2292" s="195" t="str">
        <f>CONCATENATE(Tabela132[[#This Row],[TRAMITE_SETOR]],"_Atualiz")</f>
        <v xml:space="preserve"> SOP _Atualiz</v>
      </c>
      <c r="F2292" s="196" t="s">
        <v>1536</v>
      </c>
      <c r="H2292" s="3">
        <v>42859.769444444442</v>
      </c>
      <c r="I2292" s="3">
        <v>42859.774305555555</v>
      </c>
      <c r="J2292" s="45"/>
      <c r="K2292" s="19">
        <f t="shared" si="101"/>
        <v>4.8611111124046147E-3</v>
      </c>
      <c r="L2292" s="38">
        <f t="shared" si="102"/>
        <v>4.8611111124046147E-3</v>
      </c>
      <c r="M2292" s="184">
        <f>NETWORKDAYS.INTL(DATE(YEAR(H2292),MONTH(I2292),DAY(H2292)),DATE(YEAR(I2292),MONTH(I2292),DAY(I2292)),1,LISTAFERIADOS!$B$2:$B$194)</f>
        <v>1</v>
      </c>
      <c r="N2292" s="170" t="str">
        <f>CONCATENATE(HOUR(Tabela132[[#This Row],[DATA INICIO]]),":",MINUTE(Tabela132[[#This Row],[DATA INICIO]]))</f>
        <v>18:28</v>
      </c>
    </row>
    <row r="2293" spans="1:14" ht="25.5" customHeight="1" x14ac:dyDescent="0.25">
      <c r="A2293" s="48" t="s">
        <v>278</v>
      </c>
      <c r="B2293" s="45" t="s">
        <v>1518</v>
      </c>
      <c r="C2293" s="2" t="s">
        <v>270</v>
      </c>
      <c r="D2293" s="196" t="s">
        <v>1544</v>
      </c>
      <c r="E2293" s="195" t="str">
        <f>CONCATENATE(Tabela132[[#This Row],[TRAMITE_SETOR]],"_Atualiz")</f>
        <v xml:space="preserve"> CIP _Atualiz</v>
      </c>
      <c r="F2293" s="196" t="s">
        <v>1544</v>
      </c>
      <c r="H2293" s="3">
        <v>42859.774305555555</v>
      </c>
      <c r="I2293" s="3">
        <v>42920.556250000001</v>
      </c>
      <c r="J2293" s="45"/>
      <c r="K2293" s="19">
        <f t="shared" si="101"/>
        <v>60.781944444446708</v>
      </c>
      <c r="L2293" s="38">
        <f t="shared" si="102"/>
        <v>60.781944444446708</v>
      </c>
      <c r="M2293" s="184">
        <f>NETWORKDAYS.INTL(DATE(YEAR(H2293),MONTH(I2293),DAY(H2293)),DATE(YEAR(I2293),MONTH(I2293),DAY(I2293)),1,LISTAFERIADOS!$B$2:$B$194)</f>
        <v>1</v>
      </c>
      <c r="N2293" s="170" t="str">
        <f>CONCATENATE(HOUR(Tabela132[[#This Row],[DATA INICIO]]),":",MINUTE(Tabela132[[#This Row],[DATA INICIO]]))</f>
        <v>18:35</v>
      </c>
    </row>
    <row r="2294" spans="1:14" ht="25.5" customHeight="1" x14ac:dyDescent="0.25">
      <c r="A2294" s="48" t="s">
        <v>278</v>
      </c>
      <c r="B2294" s="45" t="s">
        <v>1518</v>
      </c>
      <c r="C2294" s="2" t="s">
        <v>270</v>
      </c>
      <c r="D2294" s="196" t="s">
        <v>1480</v>
      </c>
      <c r="E2294" s="195" t="str">
        <f>CONCATENATE(Tabela132[[#This Row],[TRAMITE_SETOR]],"_Atualiz")</f>
        <v xml:space="preserve"> SECGS  _Atualiz</v>
      </c>
      <c r="F2294" s="196" t="s">
        <v>1480</v>
      </c>
      <c r="H2294" s="3">
        <v>42920.556250000001</v>
      </c>
      <c r="I2294" s="3">
        <v>43012.48541666667</v>
      </c>
      <c r="J2294" s="45"/>
      <c r="K2294" s="19">
        <f t="shared" si="101"/>
        <v>91.929166666668607</v>
      </c>
      <c r="L2294" s="38">
        <f t="shared" si="102"/>
        <v>91.929166666668607</v>
      </c>
      <c r="M2294" s="184">
        <f>NETWORKDAYS.INTL(DATE(YEAR(H2294),MONTH(I2294),DAY(H2294)),DATE(YEAR(I2294),MONTH(I2294),DAY(I2294)),1,LISTAFERIADOS!$B$2:$B$194)</f>
        <v>1</v>
      </c>
      <c r="N2294" s="170" t="str">
        <f>CONCATENATE(HOUR(Tabela132[[#This Row],[DATA INICIO]]),":",MINUTE(Tabela132[[#This Row],[DATA INICIO]]))</f>
        <v>13:21</v>
      </c>
    </row>
    <row r="2295" spans="1:14" ht="25.5" customHeight="1" x14ac:dyDescent="0.25">
      <c r="A2295" s="48" t="s">
        <v>278</v>
      </c>
      <c r="B2295" s="45" t="s">
        <v>1518</v>
      </c>
      <c r="C2295" s="2" t="s">
        <v>270</v>
      </c>
      <c r="D2295" s="196" t="s">
        <v>1481</v>
      </c>
      <c r="E2295" s="195" t="str">
        <f>CONCATENATE(Tabela132[[#This Row],[TRAMITE_SETOR]],"_Atualiz")</f>
        <v xml:space="preserve"> DG  _Atualiz</v>
      </c>
      <c r="F2295" s="196" t="s">
        <v>1481</v>
      </c>
      <c r="H2295" s="3">
        <v>43012.48541666667</v>
      </c>
      <c r="I2295" s="3">
        <v>43043.474999999999</v>
      </c>
      <c r="J2295" s="45"/>
      <c r="K2295" s="19">
        <f t="shared" ref="K2295:K2326" si="103">IF(OR(H2295="-",I2295="-"),0,I2295-H2295)</f>
        <v>30.989583333328483</v>
      </c>
      <c r="L2295" s="38">
        <f t="shared" ref="L2295:L2326" si="104">K2295</f>
        <v>30.989583333328483</v>
      </c>
      <c r="M2295" s="184">
        <f>NETWORKDAYS.INTL(DATE(YEAR(H2295),MONTH(I2295),DAY(H2295)),DATE(YEAR(I2295),MONTH(I2295),DAY(I2295)),1,LISTAFERIADOS!$B$2:$B$194)</f>
        <v>0</v>
      </c>
      <c r="N2295" s="170" t="str">
        <f>CONCATENATE(HOUR(Tabela132[[#This Row],[DATA INICIO]]),":",MINUTE(Tabela132[[#This Row],[DATA INICIO]]))</f>
        <v>11:39</v>
      </c>
    </row>
    <row r="2296" spans="1:14" ht="25.5" customHeight="1" x14ac:dyDescent="0.25">
      <c r="A2296" s="48" t="s">
        <v>278</v>
      </c>
      <c r="B2296" s="45" t="s">
        <v>1518</v>
      </c>
      <c r="C2296" s="2" t="s">
        <v>270</v>
      </c>
      <c r="D2296" s="196" t="s">
        <v>1485</v>
      </c>
      <c r="E2296" s="195" t="str">
        <f>CONCATENATE(Tabela132[[#This Row],[TRAMITE_SETOR]],"_Atualiz")</f>
        <v xml:space="preserve"> SECOFC  _Atualiz</v>
      </c>
      <c r="F2296" s="196" t="s">
        <v>1485</v>
      </c>
      <c r="H2296" s="3">
        <v>43043.474999999999</v>
      </c>
      <c r="I2296" s="3">
        <v>43043.80972222222</v>
      </c>
      <c r="J2296" s="45"/>
      <c r="K2296" s="19">
        <f t="shared" si="103"/>
        <v>0.33472222222189885</v>
      </c>
      <c r="L2296" s="38">
        <f t="shared" si="104"/>
        <v>0.33472222222189885</v>
      </c>
      <c r="M2296" s="184">
        <f>NETWORKDAYS.INTL(DATE(YEAR(H2296),MONTH(I2296),DAY(H2296)),DATE(YEAR(I2296),MONTH(I2296),DAY(I2296)),1,LISTAFERIADOS!$B$2:$B$194)</f>
        <v>0</v>
      </c>
      <c r="N2296" s="170" t="str">
        <f>CONCATENATE(HOUR(Tabela132[[#This Row],[DATA INICIO]]),":",MINUTE(Tabela132[[#This Row],[DATA INICIO]]))</f>
        <v>11:24</v>
      </c>
    </row>
    <row r="2297" spans="1:14" ht="25.5" customHeight="1" x14ac:dyDescent="0.25">
      <c r="A2297" s="48" t="s">
        <v>278</v>
      </c>
      <c r="B2297" s="45" t="s">
        <v>1518</v>
      </c>
      <c r="C2297" s="2" t="s">
        <v>270</v>
      </c>
      <c r="D2297" s="196" t="s">
        <v>1484</v>
      </c>
      <c r="E2297" s="195" t="str">
        <f>CONCATENATE(Tabela132[[#This Row],[TRAMITE_SETOR]],"_Atualiz")</f>
        <v xml:space="preserve"> CO  _Atualiz</v>
      </c>
      <c r="F2297" s="196" t="s">
        <v>1484</v>
      </c>
      <c r="H2297" s="3">
        <v>42836.80972222222</v>
      </c>
      <c r="I2297" s="3">
        <v>42842.572222222225</v>
      </c>
      <c r="J2297" s="45"/>
      <c r="K2297" s="19">
        <f t="shared" si="103"/>
        <v>5.7625000000043656</v>
      </c>
      <c r="L2297" s="38">
        <f t="shared" si="104"/>
        <v>5.7625000000043656</v>
      </c>
      <c r="M2297" s="184">
        <f>NETWORKDAYS.INTL(DATE(YEAR(H2297),MONTH(I2297),DAY(H2297)),DATE(YEAR(I2297),MONTH(I2297),DAY(I2297)),1,LISTAFERIADOS!$B$2:$B$194)</f>
        <v>2</v>
      </c>
      <c r="N2297" s="170" t="str">
        <f>CONCATENATE(HOUR(Tabela132[[#This Row],[DATA INICIO]]),":",MINUTE(Tabela132[[#This Row],[DATA INICIO]]))</f>
        <v>19:26</v>
      </c>
    </row>
    <row r="2298" spans="1:14" ht="25.5" customHeight="1" x14ac:dyDescent="0.25">
      <c r="A2298" s="48" t="s">
        <v>278</v>
      </c>
      <c r="B2298" s="45" t="s">
        <v>1518</v>
      </c>
      <c r="C2298" s="2" t="s">
        <v>270</v>
      </c>
      <c r="D2298" s="196" t="s">
        <v>1483</v>
      </c>
      <c r="E2298" s="195" t="str">
        <f>CONCATENATE(Tabela132[[#This Row],[TRAMITE_SETOR]],"_Atualiz")</f>
        <v xml:space="preserve"> SPO  _Atualiz</v>
      </c>
      <c r="F2298" s="196" t="s">
        <v>1483</v>
      </c>
      <c r="H2298" s="3">
        <v>42842.572222222225</v>
      </c>
      <c r="I2298" s="3">
        <v>42842.619444444441</v>
      </c>
      <c r="J2298" s="45"/>
      <c r="K2298" s="19">
        <f t="shared" si="103"/>
        <v>4.722222221607808E-2</v>
      </c>
      <c r="L2298" s="38">
        <f t="shared" si="104"/>
        <v>4.722222221607808E-2</v>
      </c>
      <c r="M2298" s="184">
        <f>NETWORKDAYS.INTL(DATE(YEAR(H2298),MONTH(I2298),DAY(H2298)),DATE(YEAR(I2298),MONTH(I2298),DAY(I2298)),1,LISTAFERIADOS!$B$2:$B$194)</f>
        <v>1</v>
      </c>
      <c r="N2298" s="170" t="str">
        <f>CONCATENATE(HOUR(Tabela132[[#This Row],[DATA INICIO]]),":",MINUTE(Tabela132[[#This Row],[DATA INICIO]]))</f>
        <v>13:44</v>
      </c>
    </row>
    <row r="2299" spans="1:14" ht="25.5" customHeight="1" x14ac:dyDescent="0.25">
      <c r="A2299" s="48" t="s">
        <v>278</v>
      </c>
      <c r="B2299" s="45" t="s">
        <v>1518</v>
      </c>
      <c r="C2299" s="2" t="s">
        <v>270</v>
      </c>
      <c r="D2299" s="196" t="s">
        <v>1484</v>
      </c>
      <c r="E2299" s="195" t="str">
        <f>CONCATENATE(Tabela132[[#This Row],[TRAMITE_SETOR]],"_Atualiz")</f>
        <v xml:space="preserve"> CO  _Atualiz</v>
      </c>
      <c r="F2299" s="196" t="s">
        <v>1484</v>
      </c>
      <c r="H2299" s="3">
        <v>42842.619444444441</v>
      </c>
      <c r="I2299" s="3">
        <v>42842.628472222219</v>
      </c>
      <c r="J2299" s="45"/>
      <c r="K2299" s="19">
        <f t="shared" si="103"/>
        <v>9.0277777781011537E-3</v>
      </c>
      <c r="L2299" s="38">
        <f t="shared" si="104"/>
        <v>9.0277777781011537E-3</v>
      </c>
      <c r="M2299" s="184">
        <f>NETWORKDAYS.INTL(DATE(YEAR(H2299),MONTH(I2299),DAY(H2299)),DATE(YEAR(I2299),MONTH(I2299),DAY(I2299)),1,LISTAFERIADOS!$B$2:$B$194)</f>
        <v>1</v>
      </c>
      <c r="N2299" s="170" t="str">
        <f>CONCATENATE(HOUR(Tabela132[[#This Row],[DATA INICIO]]),":",MINUTE(Tabela132[[#This Row],[DATA INICIO]]))</f>
        <v>14:52</v>
      </c>
    </row>
    <row r="2300" spans="1:14" ht="25.5" customHeight="1" x14ac:dyDescent="0.25">
      <c r="A2300" s="48" t="s">
        <v>278</v>
      </c>
      <c r="B2300" s="45" t="s">
        <v>1518</v>
      </c>
      <c r="C2300" s="2" t="s">
        <v>270</v>
      </c>
      <c r="D2300" s="196" t="s">
        <v>1485</v>
      </c>
      <c r="E2300" s="195" t="str">
        <f>CONCATENATE(Tabela132[[#This Row],[TRAMITE_SETOR]],"_Atualiz")</f>
        <v xml:space="preserve"> SECOFC  _Atualiz</v>
      </c>
      <c r="F2300" s="196" t="s">
        <v>1485</v>
      </c>
      <c r="H2300" s="3">
        <v>42842.628472222219</v>
      </c>
      <c r="I2300" s="3">
        <v>42843.738194444442</v>
      </c>
      <c r="J2300" s="45"/>
      <c r="K2300" s="19">
        <f t="shared" si="103"/>
        <v>1.109722222223354</v>
      </c>
      <c r="L2300" s="38">
        <f t="shared" si="104"/>
        <v>1.109722222223354</v>
      </c>
      <c r="M2300" s="184">
        <f>NETWORKDAYS.INTL(DATE(YEAR(H2300),MONTH(I2300),DAY(H2300)),DATE(YEAR(I2300),MONTH(I2300),DAY(I2300)),1,LISTAFERIADOS!$B$2:$B$194)</f>
        <v>2</v>
      </c>
      <c r="N2300" s="170" t="str">
        <f>CONCATENATE(HOUR(Tabela132[[#This Row],[DATA INICIO]]),":",MINUTE(Tabela132[[#This Row],[DATA INICIO]]))</f>
        <v>15:5</v>
      </c>
    </row>
    <row r="2301" spans="1:14" ht="25.5" customHeight="1" x14ac:dyDescent="0.25">
      <c r="A2301" s="48" t="s">
        <v>278</v>
      </c>
      <c r="B2301" s="45" t="s">
        <v>1518</v>
      </c>
      <c r="C2301" s="2" t="s">
        <v>270</v>
      </c>
      <c r="D2301" s="196" t="s">
        <v>1487</v>
      </c>
      <c r="E2301" s="195" t="str">
        <f>CONCATENATE(Tabela132[[#This Row],[TRAMITE_SETOR]],"_Atualiz")</f>
        <v xml:space="preserve"> CLC  _Atualiz</v>
      </c>
      <c r="F2301" s="196" t="s">
        <v>1487</v>
      </c>
      <c r="H2301" s="3">
        <v>42843.738194444442</v>
      </c>
      <c r="I2301" s="3">
        <v>42844.744444444441</v>
      </c>
      <c r="J2301" s="45"/>
      <c r="K2301" s="19">
        <f t="shared" si="103"/>
        <v>1.0062499999985448</v>
      </c>
      <c r="L2301" s="38">
        <f t="shared" si="104"/>
        <v>1.0062499999985448</v>
      </c>
      <c r="M2301" s="184">
        <f>NETWORKDAYS.INTL(DATE(YEAR(H2301),MONTH(I2301),DAY(H2301)),DATE(YEAR(I2301),MONTH(I2301),DAY(I2301)),1,LISTAFERIADOS!$B$2:$B$194)</f>
        <v>2</v>
      </c>
      <c r="N2301" s="170" t="str">
        <f>CONCATENATE(HOUR(Tabela132[[#This Row],[DATA INICIO]]),":",MINUTE(Tabela132[[#This Row],[DATA INICIO]]))</f>
        <v>17:43</v>
      </c>
    </row>
    <row r="2302" spans="1:14" ht="25.5" customHeight="1" x14ac:dyDescent="0.25">
      <c r="A2302" s="48" t="s">
        <v>278</v>
      </c>
      <c r="B2302" s="45" t="s">
        <v>1518</v>
      </c>
      <c r="C2302" s="2" t="s">
        <v>270</v>
      </c>
      <c r="D2302" s="196" t="s">
        <v>1488</v>
      </c>
      <c r="E2302" s="195" t="str">
        <f>CONCATENATE(Tabela132[[#This Row],[TRAMITE_SETOR]],"_Atualiz")</f>
        <v xml:space="preserve"> SC  _Atualiz</v>
      </c>
      <c r="F2302" s="196" t="s">
        <v>1488</v>
      </c>
      <c r="H2302" s="3">
        <v>42844.744444444441</v>
      </c>
      <c r="I2302" s="3">
        <v>42849.623611111114</v>
      </c>
      <c r="J2302" s="45"/>
      <c r="K2302" s="19">
        <f t="shared" si="103"/>
        <v>4.8791666666729725</v>
      </c>
      <c r="L2302" s="38">
        <f t="shared" si="104"/>
        <v>4.8791666666729725</v>
      </c>
      <c r="M2302" s="184">
        <f>NETWORKDAYS.INTL(DATE(YEAR(H2302),MONTH(I2302),DAY(H2302)),DATE(YEAR(I2302),MONTH(I2302),DAY(I2302)),1,LISTAFERIADOS!$B$2:$B$194)</f>
        <v>3</v>
      </c>
      <c r="N2302" s="170" t="str">
        <f>CONCATENATE(HOUR(Tabela132[[#This Row],[DATA INICIO]]),":",MINUTE(Tabela132[[#This Row],[DATA INICIO]]))</f>
        <v>17:52</v>
      </c>
    </row>
    <row r="2303" spans="1:14" ht="25.5" customHeight="1" x14ac:dyDescent="0.25">
      <c r="A2303" s="48" t="s">
        <v>278</v>
      </c>
      <c r="B2303" s="45" t="s">
        <v>1518</v>
      </c>
      <c r="C2303" s="2" t="s">
        <v>270</v>
      </c>
      <c r="D2303" s="196" t="s">
        <v>1487</v>
      </c>
      <c r="E2303" s="195" t="str">
        <f>CONCATENATE(Tabela132[[#This Row],[TRAMITE_SETOR]],"_Atualiz")</f>
        <v xml:space="preserve"> CLC  _Atualiz</v>
      </c>
      <c r="F2303" s="196" t="s">
        <v>1487</v>
      </c>
      <c r="H2303" s="3">
        <v>42849.623611111114</v>
      </c>
      <c r="I2303" s="3">
        <v>42853.8125</v>
      </c>
      <c r="J2303" s="45"/>
      <c r="K2303" s="19">
        <f t="shared" si="103"/>
        <v>4.1888888888861402</v>
      </c>
      <c r="L2303" s="38">
        <f t="shared" si="104"/>
        <v>4.1888888888861402</v>
      </c>
      <c r="M2303" s="184">
        <f>NETWORKDAYS.INTL(DATE(YEAR(H2303),MONTH(I2303),DAY(H2303)),DATE(YEAR(I2303),MONTH(I2303),DAY(I2303)),1,LISTAFERIADOS!$B$2:$B$194)</f>
        <v>5</v>
      </c>
      <c r="N2303" s="170" t="str">
        <f>CONCATENATE(HOUR(Tabela132[[#This Row],[DATA INICIO]]),":",MINUTE(Tabela132[[#This Row],[DATA INICIO]]))</f>
        <v>14:58</v>
      </c>
    </row>
    <row r="2304" spans="1:14" ht="25.5" customHeight="1" x14ac:dyDescent="0.25">
      <c r="A2304" s="48" t="s">
        <v>278</v>
      </c>
      <c r="B2304" s="45" t="s">
        <v>1518</v>
      </c>
      <c r="C2304" s="2" t="s">
        <v>270</v>
      </c>
      <c r="D2304" s="196" t="s">
        <v>1544</v>
      </c>
      <c r="E2304" s="195" t="str">
        <f>CONCATENATE(Tabela132[[#This Row],[TRAMITE_SETOR]],"_Atualiz")</f>
        <v xml:space="preserve"> CIP _Atualiz</v>
      </c>
      <c r="F2304" s="196" t="s">
        <v>1544</v>
      </c>
      <c r="H2304" s="3">
        <v>42853.8125</v>
      </c>
      <c r="I2304" s="3">
        <v>42857.699305555558</v>
      </c>
      <c r="J2304" s="45"/>
      <c r="K2304" s="19">
        <f t="shared" si="103"/>
        <v>3.8868055555576575</v>
      </c>
      <c r="L2304" s="38">
        <f t="shared" si="104"/>
        <v>3.8868055555576575</v>
      </c>
      <c r="M2304" s="184">
        <f>NETWORKDAYS.INTL(DATE(YEAR(H2304),MONTH(I2304),DAY(H2304)),DATE(YEAR(I2304),MONTH(I2304),DAY(I2304)),1,LISTAFERIADOS!$B$2:$B$194)</f>
        <v>-19</v>
      </c>
      <c r="N2304" s="170" t="str">
        <f>CONCATENATE(HOUR(Tabela132[[#This Row],[DATA INICIO]]),":",MINUTE(Tabela132[[#This Row],[DATA INICIO]]))</f>
        <v>19:30</v>
      </c>
    </row>
    <row r="2305" spans="1:14" ht="25.5" customHeight="1" x14ac:dyDescent="0.25">
      <c r="A2305" s="48" t="s">
        <v>278</v>
      </c>
      <c r="B2305" s="45" t="s">
        <v>1518</v>
      </c>
      <c r="C2305" s="2" t="s">
        <v>270</v>
      </c>
      <c r="D2305" s="196" t="s">
        <v>1487</v>
      </c>
      <c r="E2305" s="195" t="str">
        <f>CONCATENATE(Tabela132[[#This Row],[TRAMITE_SETOR]],"_Atualiz")</f>
        <v xml:space="preserve"> CLC  _Atualiz</v>
      </c>
      <c r="F2305" s="196" t="s">
        <v>1487</v>
      </c>
      <c r="H2305" s="3">
        <v>42771.699305555558</v>
      </c>
      <c r="I2305" s="3">
        <v>42983.794444444444</v>
      </c>
      <c r="J2305" s="45"/>
      <c r="K2305" s="19">
        <f t="shared" si="103"/>
        <v>212.09513888888614</v>
      </c>
      <c r="L2305" s="38">
        <f t="shared" si="104"/>
        <v>212.09513888888614</v>
      </c>
      <c r="M2305" s="184">
        <f>NETWORKDAYS.INTL(DATE(YEAR(H2305),MONTH(I2305),DAY(H2305)),DATE(YEAR(I2305),MONTH(I2305),DAY(I2305)),1,LISTAFERIADOS!$B$2:$B$194)</f>
        <v>1</v>
      </c>
      <c r="N2305" s="170" t="str">
        <f>CONCATENATE(HOUR(Tabela132[[#This Row],[DATA INICIO]]),":",MINUTE(Tabela132[[#This Row],[DATA INICIO]]))</f>
        <v>16:47</v>
      </c>
    </row>
    <row r="2306" spans="1:14" ht="25.5" customHeight="1" x14ac:dyDescent="0.25">
      <c r="A2306" s="48" t="s">
        <v>278</v>
      </c>
      <c r="B2306" s="45" t="s">
        <v>1518</v>
      </c>
      <c r="C2306" s="2" t="s">
        <v>270</v>
      </c>
      <c r="D2306" s="196" t="s">
        <v>1485</v>
      </c>
      <c r="E2306" s="195" t="str">
        <f>CONCATENATE(Tabela132[[#This Row],[TRAMITE_SETOR]],"_Atualiz")</f>
        <v xml:space="preserve"> SECOFC  _Atualiz</v>
      </c>
      <c r="F2306" s="196" t="s">
        <v>1485</v>
      </c>
      <c r="H2306" s="3">
        <v>42983.794444444444</v>
      </c>
      <c r="I2306" s="3">
        <v>43044.763888888891</v>
      </c>
      <c r="J2306" s="45"/>
      <c r="K2306" s="19">
        <f t="shared" si="103"/>
        <v>60.969444444446708</v>
      </c>
      <c r="L2306" s="38">
        <f t="shared" si="104"/>
        <v>60.969444444446708</v>
      </c>
      <c r="M2306" s="184">
        <f>NETWORKDAYS.INTL(DATE(YEAR(H2306),MONTH(I2306),DAY(H2306)),DATE(YEAR(I2306),MONTH(I2306),DAY(I2306)),1,LISTAFERIADOS!$B$2:$B$194)</f>
        <v>0</v>
      </c>
      <c r="N2306" s="170" t="str">
        <f>CONCATENATE(HOUR(Tabela132[[#This Row],[DATA INICIO]]),":",MINUTE(Tabela132[[#This Row],[DATA INICIO]]))</f>
        <v>19:4</v>
      </c>
    </row>
    <row r="2307" spans="1:14" ht="25.5" customHeight="1" x14ac:dyDescent="0.25">
      <c r="A2307" s="48" t="s">
        <v>278</v>
      </c>
      <c r="B2307" s="45" t="s">
        <v>1518</v>
      </c>
      <c r="C2307" s="2" t="s">
        <v>270</v>
      </c>
      <c r="D2307" s="196" t="s">
        <v>1484</v>
      </c>
      <c r="E2307" s="195" t="str">
        <f>CONCATENATE(Tabela132[[#This Row],[TRAMITE_SETOR]],"_Atualiz")</f>
        <v xml:space="preserve"> CO  _Atualiz</v>
      </c>
      <c r="F2307" s="196" t="s">
        <v>1484</v>
      </c>
      <c r="H2307" s="3">
        <v>43044.763888888891</v>
      </c>
      <c r="I2307" s="3">
        <v>43044.79583333333</v>
      </c>
      <c r="J2307" s="45"/>
      <c r="K2307" s="19">
        <f t="shared" si="103"/>
        <v>3.1944444439432118E-2</v>
      </c>
      <c r="L2307" s="38">
        <f t="shared" si="104"/>
        <v>3.1944444439432118E-2</v>
      </c>
      <c r="M2307" s="184">
        <f>NETWORKDAYS.INTL(DATE(YEAR(H2307),MONTH(I2307),DAY(H2307)),DATE(YEAR(I2307),MONTH(I2307),DAY(I2307)),1,LISTAFERIADOS!$B$2:$B$194)</f>
        <v>0</v>
      </c>
      <c r="N2307" s="170" t="str">
        <f>CONCATENATE(HOUR(Tabela132[[#This Row],[DATA INICIO]]),":",MINUTE(Tabela132[[#This Row],[DATA INICIO]]))</f>
        <v>18:20</v>
      </c>
    </row>
    <row r="2308" spans="1:14" ht="25.5" customHeight="1" x14ac:dyDescent="0.25">
      <c r="A2308" s="48" t="s">
        <v>278</v>
      </c>
      <c r="B2308" s="45" t="s">
        <v>1518</v>
      </c>
      <c r="C2308" s="2" t="s">
        <v>270</v>
      </c>
      <c r="D2308" s="196" t="s">
        <v>1483</v>
      </c>
      <c r="E2308" s="195" t="str">
        <f>CONCATENATE(Tabela132[[#This Row],[TRAMITE_SETOR]],"_Atualiz")</f>
        <v xml:space="preserve"> SPO  _Atualiz</v>
      </c>
      <c r="F2308" s="196" t="s">
        <v>1483</v>
      </c>
      <c r="H2308" s="3">
        <v>43044.79583333333</v>
      </c>
      <c r="I2308" s="3">
        <v>43074.622916666667</v>
      </c>
      <c r="J2308" s="45"/>
      <c r="K2308" s="19">
        <f t="shared" si="103"/>
        <v>29.827083333337214</v>
      </c>
      <c r="L2308" s="38">
        <f t="shared" si="104"/>
        <v>29.827083333337214</v>
      </c>
      <c r="M2308" s="184">
        <f>NETWORKDAYS.INTL(DATE(YEAR(H2308),MONTH(I2308),DAY(H2308)),DATE(YEAR(I2308),MONTH(I2308),DAY(I2308)),1,LISTAFERIADOS!$B$2:$B$194)</f>
        <v>1</v>
      </c>
      <c r="N2308" s="170" t="str">
        <f>CONCATENATE(HOUR(Tabela132[[#This Row],[DATA INICIO]]),":",MINUTE(Tabela132[[#This Row],[DATA INICIO]]))</f>
        <v>19:6</v>
      </c>
    </row>
    <row r="2309" spans="1:14" ht="25.5" customHeight="1" x14ac:dyDescent="0.25">
      <c r="A2309" s="48" t="s">
        <v>278</v>
      </c>
      <c r="B2309" s="45" t="s">
        <v>1518</v>
      </c>
      <c r="C2309" s="2" t="s">
        <v>270</v>
      </c>
      <c r="D2309" s="196" t="s">
        <v>1484</v>
      </c>
      <c r="E2309" s="195" t="str">
        <f>CONCATENATE(Tabela132[[#This Row],[TRAMITE_SETOR]],"_Atualiz")</f>
        <v xml:space="preserve"> CO  _Atualiz</v>
      </c>
      <c r="F2309" s="196" t="s">
        <v>1484</v>
      </c>
      <c r="H2309" s="3">
        <v>42867.622916666667</v>
      </c>
      <c r="I2309" s="3">
        <v>42871.541666666664</v>
      </c>
      <c r="J2309" s="45"/>
      <c r="K2309" s="19">
        <f t="shared" si="103"/>
        <v>3.9187499999970896</v>
      </c>
      <c r="L2309" s="38">
        <f t="shared" si="104"/>
        <v>3.9187499999970896</v>
      </c>
      <c r="M2309" s="184">
        <f>NETWORKDAYS.INTL(DATE(YEAR(H2309),MONTH(I2309),DAY(H2309)),DATE(YEAR(I2309),MONTH(I2309),DAY(I2309)),1,LISTAFERIADOS!$B$2:$B$194)</f>
        <v>3</v>
      </c>
      <c r="N2309" s="170" t="str">
        <f>CONCATENATE(HOUR(Tabela132[[#This Row],[DATA INICIO]]),":",MINUTE(Tabela132[[#This Row],[DATA INICIO]]))</f>
        <v>14:57</v>
      </c>
    </row>
    <row r="2310" spans="1:14" ht="25.5" customHeight="1" x14ac:dyDescent="0.25">
      <c r="A2310" s="48" t="s">
        <v>278</v>
      </c>
      <c r="B2310" s="45" t="s">
        <v>1518</v>
      </c>
      <c r="C2310" s="2" t="s">
        <v>270</v>
      </c>
      <c r="D2310" s="196" t="s">
        <v>1485</v>
      </c>
      <c r="E2310" s="195" t="str">
        <f>CONCATENATE(Tabela132[[#This Row],[TRAMITE_SETOR]],"_Atualiz")</f>
        <v xml:space="preserve"> SECOFC  _Atualiz</v>
      </c>
      <c r="F2310" s="196" t="s">
        <v>1485</v>
      </c>
      <c r="H2310" s="3">
        <v>42871.541666666664</v>
      </c>
      <c r="I2310" s="3">
        <v>42871.760416666664</v>
      </c>
      <c r="J2310" s="45"/>
      <c r="K2310" s="19">
        <f t="shared" si="103"/>
        <v>0.21875</v>
      </c>
      <c r="L2310" s="38">
        <f t="shared" si="104"/>
        <v>0.21875</v>
      </c>
      <c r="M2310" s="184">
        <f>NETWORKDAYS.INTL(DATE(YEAR(H2310),MONTH(I2310),DAY(H2310)),DATE(YEAR(I2310),MONTH(I2310),DAY(I2310)),1,LISTAFERIADOS!$B$2:$B$194)</f>
        <v>1</v>
      </c>
      <c r="N2310" s="170" t="str">
        <f>CONCATENATE(HOUR(Tabela132[[#This Row],[DATA INICIO]]),":",MINUTE(Tabela132[[#This Row],[DATA INICIO]]))</f>
        <v>13:0</v>
      </c>
    </row>
    <row r="2311" spans="1:14" ht="25.5" customHeight="1" x14ac:dyDescent="0.25">
      <c r="A2311" s="48" t="s">
        <v>278</v>
      </c>
      <c r="B2311" s="45" t="s">
        <v>1518</v>
      </c>
      <c r="C2311" s="2" t="s">
        <v>270</v>
      </c>
      <c r="D2311" s="196" t="s">
        <v>1487</v>
      </c>
      <c r="E2311" s="195" t="str">
        <f>CONCATENATE(Tabela132[[#This Row],[TRAMITE_SETOR]],"_Atualiz")</f>
        <v xml:space="preserve"> CLC  _Atualiz</v>
      </c>
      <c r="F2311" s="196" t="s">
        <v>1487</v>
      </c>
      <c r="H2311" s="3">
        <v>42871.760416666664</v>
      </c>
      <c r="I2311" s="3">
        <v>42871.788194444445</v>
      </c>
      <c r="J2311" s="45"/>
      <c r="K2311" s="19">
        <f t="shared" si="103"/>
        <v>2.7777777781011537E-2</v>
      </c>
      <c r="L2311" s="38">
        <f t="shared" si="104"/>
        <v>2.7777777781011537E-2</v>
      </c>
      <c r="M2311" s="184">
        <f>NETWORKDAYS.INTL(DATE(YEAR(H2311),MONTH(I2311),DAY(H2311)),DATE(YEAR(I2311),MONTH(I2311),DAY(I2311)),1,LISTAFERIADOS!$B$2:$B$194)</f>
        <v>1</v>
      </c>
      <c r="N2311" s="170" t="str">
        <f>CONCATENATE(HOUR(Tabela132[[#This Row],[DATA INICIO]]),":",MINUTE(Tabela132[[#This Row],[DATA INICIO]]))</f>
        <v>18:15</v>
      </c>
    </row>
    <row r="2312" spans="1:14" ht="25.5" customHeight="1" x14ac:dyDescent="0.25">
      <c r="A2312" s="48" t="s">
        <v>278</v>
      </c>
      <c r="B2312" s="45" t="s">
        <v>1518</v>
      </c>
      <c r="C2312" s="2" t="s">
        <v>270</v>
      </c>
      <c r="D2312" s="196" t="s">
        <v>1488</v>
      </c>
      <c r="E2312" s="195" t="str">
        <f>CONCATENATE(Tabela132[[#This Row],[TRAMITE_SETOR]],"_Atualiz")</f>
        <v xml:space="preserve"> SC  _Atualiz</v>
      </c>
      <c r="F2312" s="196" t="s">
        <v>1488</v>
      </c>
      <c r="H2312" s="3">
        <v>42871.788194444445</v>
      </c>
      <c r="I2312" s="3">
        <v>42874.626388888886</v>
      </c>
      <c r="J2312" s="45"/>
      <c r="K2312" s="19">
        <f t="shared" si="103"/>
        <v>2.8381944444408873</v>
      </c>
      <c r="L2312" s="38">
        <f t="shared" si="104"/>
        <v>2.8381944444408873</v>
      </c>
      <c r="M2312" s="184">
        <f>NETWORKDAYS.INTL(DATE(YEAR(H2312),MONTH(I2312),DAY(H2312)),DATE(YEAR(I2312),MONTH(I2312),DAY(I2312)),1,LISTAFERIADOS!$B$2:$B$194)</f>
        <v>4</v>
      </c>
      <c r="N2312" s="170" t="str">
        <f>CONCATENATE(HOUR(Tabela132[[#This Row],[DATA INICIO]]),":",MINUTE(Tabela132[[#This Row],[DATA INICIO]]))</f>
        <v>18:55</v>
      </c>
    </row>
    <row r="2313" spans="1:14" ht="25.5" customHeight="1" x14ac:dyDescent="0.25">
      <c r="A2313" s="48" t="s">
        <v>278</v>
      </c>
      <c r="B2313" s="45" t="s">
        <v>1518</v>
      </c>
      <c r="C2313" s="2" t="s">
        <v>270</v>
      </c>
      <c r="D2313" s="196" t="s">
        <v>1487</v>
      </c>
      <c r="E2313" s="195" t="str">
        <f>CONCATENATE(Tabela132[[#This Row],[TRAMITE_SETOR]],"_Atualiz")</f>
        <v xml:space="preserve"> CLC  _Atualiz</v>
      </c>
      <c r="F2313" s="196" t="s">
        <v>1487</v>
      </c>
      <c r="H2313" s="3">
        <v>42874.626388888886</v>
      </c>
      <c r="I2313" s="3">
        <v>42874.737500000003</v>
      </c>
      <c r="J2313" s="45"/>
      <c r="K2313" s="19">
        <f t="shared" si="103"/>
        <v>0.11111111111677019</v>
      </c>
      <c r="L2313" s="38">
        <f t="shared" si="104"/>
        <v>0.11111111111677019</v>
      </c>
      <c r="M2313" s="184">
        <f>NETWORKDAYS.INTL(DATE(YEAR(H2313),MONTH(I2313),DAY(H2313)),DATE(YEAR(I2313),MONTH(I2313),DAY(I2313)),1,LISTAFERIADOS!$B$2:$B$194)</f>
        <v>1</v>
      </c>
      <c r="N2313" s="170" t="str">
        <f>CONCATENATE(HOUR(Tabela132[[#This Row],[DATA INICIO]]),":",MINUTE(Tabela132[[#This Row],[DATA INICIO]]))</f>
        <v>15:2</v>
      </c>
    </row>
    <row r="2314" spans="1:14" ht="25.5" customHeight="1" x14ac:dyDescent="0.25">
      <c r="A2314" s="48" t="s">
        <v>278</v>
      </c>
      <c r="B2314" s="45" t="s">
        <v>1518</v>
      </c>
      <c r="C2314" s="2" t="s">
        <v>270</v>
      </c>
      <c r="D2314" s="196" t="s">
        <v>1482</v>
      </c>
      <c r="E2314" s="195" t="str">
        <f>CONCATENATE(Tabela132[[#This Row],[TRAMITE_SETOR]],"_Atualiz")</f>
        <v xml:space="preserve"> SECGA  _Atualiz</v>
      </c>
      <c r="F2314" s="196" t="s">
        <v>1482</v>
      </c>
      <c r="H2314" s="3">
        <v>42874.737500000003</v>
      </c>
      <c r="I2314" s="3">
        <v>42877.800694444442</v>
      </c>
      <c r="J2314" s="45"/>
      <c r="K2314" s="19">
        <f t="shared" si="103"/>
        <v>3.0631944444394321</v>
      </c>
      <c r="L2314" s="38">
        <f t="shared" si="104"/>
        <v>3.0631944444394321</v>
      </c>
      <c r="M2314" s="184">
        <f>NETWORKDAYS.INTL(DATE(YEAR(H2314),MONTH(I2314),DAY(H2314)),DATE(YEAR(I2314),MONTH(I2314),DAY(I2314)),1,LISTAFERIADOS!$B$2:$B$194)</f>
        <v>2</v>
      </c>
      <c r="N2314" s="170" t="str">
        <f>CONCATENATE(HOUR(Tabela132[[#This Row],[DATA INICIO]]),":",MINUTE(Tabela132[[#This Row],[DATA INICIO]]))</f>
        <v>17:42</v>
      </c>
    </row>
    <row r="2315" spans="1:14" ht="25.5" customHeight="1" x14ac:dyDescent="0.25">
      <c r="A2315" s="48" t="s">
        <v>278</v>
      </c>
      <c r="B2315" s="45" t="s">
        <v>1518</v>
      </c>
      <c r="C2315" s="2" t="s">
        <v>270</v>
      </c>
      <c r="D2315" s="196" t="s">
        <v>1480</v>
      </c>
      <c r="E2315" s="195" t="str">
        <f>CONCATENATE(Tabela132[[#This Row],[TRAMITE_SETOR]],"_Atualiz")</f>
        <v xml:space="preserve"> SECGS  _Atualiz</v>
      </c>
      <c r="F2315" s="196" t="s">
        <v>1480</v>
      </c>
      <c r="H2315" s="3">
        <v>42877.800694444442</v>
      </c>
      <c r="I2315" s="3">
        <v>42878.488888888889</v>
      </c>
      <c r="J2315" s="45"/>
      <c r="K2315" s="19">
        <f t="shared" si="103"/>
        <v>0.68819444444670808</v>
      </c>
      <c r="L2315" s="38">
        <f t="shared" si="104"/>
        <v>0.68819444444670808</v>
      </c>
      <c r="M2315" s="184">
        <f>NETWORKDAYS.INTL(DATE(YEAR(H2315),MONTH(I2315),DAY(H2315)),DATE(YEAR(I2315),MONTH(I2315),DAY(I2315)),1,LISTAFERIADOS!$B$2:$B$194)</f>
        <v>2</v>
      </c>
      <c r="N2315" s="170" t="str">
        <f>CONCATENATE(HOUR(Tabela132[[#This Row],[DATA INICIO]]),":",MINUTE(Tabela132[[#This Row],[DATA INICIO]]))</f>
        <v>19:13</v>
      </c>
    </row>
    <row r="2316" spans="1:14" ht="25.5" customHeight="1" x14ac:dyDescent="0.25">
      <c r="A2316" s="48" t="s">
        <v>278</v>
      </c>
      <c r="B2316" s="45" t="s">
        <v>1518</v>
      </c>
      <c r="C2316" s="2" t="s">
        <v>270</v>
      </c>
      <c r="D2316" s="196" t="s">
        <v>1482</v>
      </c>
      <c r="E2316" s="195" t="str">
        <f>CONCATENATE(Tabela132[[#This Row],[TRAMITE_SETOR]],"_Atualiz")</f>
        <v xml:space="preserve"> SECGA  _Atualiz</v>
      </c>
      <c r="F2316" s="196" t="s">
        <v>1482</v>
      </c>
      <c r="H2316" s="3">
        <v>42878.488888888889</v>
      </c>
      <c r="I2316" s="3">
        <v>42880.707638888889</v>
      </c>
      <c r="J2316" s="45"/>
      <c r="K2316" s="19">
        <f t="shared" si="103"/>
        <v>2.21875</v>
      </c>
      <c r="L2316" s="38">
        <f t="shared" si="104"/>
        <v>2.21875</v>
      </c>
      <c r="M2316" s="184">
        <f>NETWORKDAYS.INTL(DATE(YEAR(H2316),MONTH(I2316),DAY(H2316)),DATE(YEAR(I2316),MONTH(I2316),DAY(I2316)),1,LISTAFERIADOS!$B$2:$B$194)</f>
        <v>3</v>
      </c>
      <c r="N2316" s="170" t="str">
        <f>CONCATENATE(HOUR(Tabela132[[#This Row],[DATA INICIO]]),":",MINUTE(Tabela132[[#This Row],[DATA INICIO]]))</f>
        <v>11:44</v>
      </c>
    </row>
    <row r="2317" spans="1:14" ht="25.5" customHeight="1" x14ac:dyDescent="0.25">
      <c r="A2317" s="48" t="s">
        <v>278</v>
      </c>
      <c r="B2317" s="45" t="s">
        <v>1518</v>
      </c>
      <c r="C2317" s="2" t="s">
        <v>270</v>
      </c>
      <c r="D2317" s="196" t="s">
        <v>1487</v>
      </c>
      <c r="E2317" s="195" t="str">
        <f>CONCATENATE(Tabela132[[#This Row],[TRAMITE_SETOR]],"_Atualiz")</f>
        <v xml:space="preserve"> CLC  _Atualiz</v>
      </c>
      <c r="F2317" s="196" t="s">
        <v>1487</v>
      </c>
      <c r="H2317" s="3">
        <v>42880.707638888889</v>
      </c>
      <c r="I2317" s="3">
        <v>42881.76458333333</v>
      </c>
      <c r="J2317" s="45"/>
      <c r="K2317" s="19">
        <f t="shared" si="103"/>
        <v>1.0569444444408873</v>
      </c>
      <c r="L2317" s="38">
        <f t="shared" si="104"/>
        <v>1.0569444444408873</v>
      </c>
      <c r="M2317" s="184">
        <f>NETWORKDAYS.INTL(DATE(YEAR(H2317),MONTH(I2317),DAY(H2317)),DATE(YEAR(I2317),MONTH(I2317),DAY(I2317)),1,LISTAFERIADOS!$B$2:$B$194)</f>
        <v>2</v>
      </c>
      <c r="N2317" s="170" t="str">
        <f>CONCATENATE(HOUR(Tabela132[[#This Row],[DATA INICIO]]),":",MINUTE(Tabela132[[#This Row],[DATA INICIO]]))</f>
        <v>16:59</v>
      </c>
    </row>
    <row r="2318" spans="1:14" ht="25.5" customHeight="1" x14ac:dyDescent="0.25">
      <c r="A2318" s="48" t="s">
        <v>278</v>
      </c>
      <c r="B2318" s="45" t="s">
        <v>1518</v>
      </c>
      <c r="C2318" s="2" t="s">
        <v>270</v>
      </c>
      <c r="D2318" s="196" t="s">
        <v>1489</v>
      </c>
      <c r="E2318" s="195" t="str">
        <f>CONCATENATE(Tabela132[[#This Row],[TRAMITE_SETOR]],"_Atualiz")</f>
        <v xml:space="preserve"> SLIC  _Atualiz</v>
      </c>
      <c r="F2318" s="196" t="s">
        <v>1489</v>
      </c>
      <c r="H2318" s="3">
        <v>42881.76458333333</v>
      </c>
      <c r="I2318" s="3">
        <v>42922.786805555559</v>
      </c>
      <c r="J2318" s="45"/>
      <c r="K2318" s="19">
        <f t="shared" si="103"/>
        <v>41.022222222229175</v>
      </c>
      <c r="L2318" s="38">
        <f t="shared" si="104"/>
        <v>41.022222222229175</v>
      </c>
      <c r="M2318" s="184">
        <f>NETWORKDAYS.INTL(DATE(YEAR(H2318),MONTH(I2318),DAY(H2318)),DATE(YEAR(I2318),MONTH(I2318),DAY(I2318)),1,LISTAFERIADOS!$B$2:$B$194)</f>
        <v>-15</v>
      </c>
      <c r="N2318" s="170" t="str">
        <f>CONCATENATE(HOUR(Tabela132[[#This Row],[DATA INICIO]]),":",MINUTE(Tabela132[[#This Row],[DATA INICIO]]))</f>
        <v>18:21</v>
      </c>
    </row>
    <row r="2319" spans="1:14" ht="25.5" customHeight="1" x14ac:dyDescent="0.25">
      <c r="A2319" s="48" t="s">
        <v>278</v>
      </c>
      <c r="B2319" s="45" t="s">
        <v>1518</v>
      </c>
      <c r="C2319" s="2" t="s">
        <v>270</v>
      </c>
      <c r="D2319" s="196" t="s">
        <v>1490</v>
      </c>
      <c r="E2319" s="195" t="str">
        <f>CONCATENATE(Tabela132[[#This Row],[TRAMITE_SETOR]],"_Atualiz")</f>
        <v xml:space="preserve"> SCON  _Atualiz</v>
      </c>
      <c r="F2319" s="196" t="s">
        <v>1490</v>
      </c>
      <c r="H2319" s="3">
        <v>42893.786805555559</v>
      </c>
      <c r="I2319" s="3">
        <v>42900.795138888891</v>
      </c>
      <c r="J2319" s="45"/>
      <c r="K2319" s="19">
        <f t="shared" si="103"/>
        <v>7.0083333333313931</v>
      </c>
      <c r="L2319" s="38">
        <f t="shared" si="104"/>
        <v>7.0083333333313931</v>
      </c>
      <c r="M2319" s="184">
        <f>NETWORKDAYS.INTL(DATE(YEAR(H2319),MONTH(I2319),DAY(H2319)),DATE(YEAR(I2319),MONTH(I2319),DAY(I2319)),1,LISTAFERIADOS!$B$2:$B$194)</f>
        <v>6</v>
      </c>
      <c r="N2319" s="170" t="str">
        <f>CONCATENATE(HOUR(Tabela132[[#This Row],[DATA INICIO]]),":",MINUTE(Tabela132[[#This Row],[DATA INICIO]]))</f>
        <v>18:53</v>
      </c>
    </row>
    <row r="2320" spans="1:14" ht="25.5" customHeight="1" x14ac:dyDescent="0.25">
      <c r="A2320" s="48" t="s">
        <v>278</v>
      </c>
      <c r="B2320" s="45" t="s">
        <v>1518</v>
      </c>
      <c r="C2320" s="2" t="s">
        <v>270</v>
      </c>
      <c r="D2320" s="196" t="s">
        <v>1489</v>
      </c>
      <c r="E2320" s="195" t="str">
        <f>CONCATENATE(Tabela132[[#This Row],[TRAMITE_SETOR]],"_Atualiz")</f>
        <v xml:space="preserve"> SLIC  _Atualiz</v>
      </c>
      <c r="F2320" s="196" t="s">
        <v>1489</v>
      </c>
      <c r="H2320" s="3">
        <v>42900.795138888891</v>
      </c>
      <c r="I2320" s="3">
        <v>42902.728472222225</v>
      </c>
      <c r="J2320" s="45"/>
      <c r="K2320" s="19">
        <f t="shared" si="103"/>
        <v>1.9333333333343035</v>
      </c>
      <c r="L2320" s="38">
        <f t="shared" si="104"/>
        <v>1.9333333333343035</v>
      </c>
      <c r="M2320" s="184">
        <f>NETWORKDAYS.INTL(DATE(YEAR(H2320),MONTH(I2320),DAY(H2320)),DATE(YEAR(I2320),MONTH(I2320),DAY(I2320)),1,LISTAFERIADOS!$B$2:$B$194)</f>
        <v>2</v>
      </c>
      <c r="N2320" s="170" t="str">
        <f>CONCATENATE(HOUR(Tabela132[[#This Row],[DATA INICIO]]),":",MINUTE(Tabela132[[#This Row],[DATA INICIO]]))</f>
        <v>19:5</v>
      </c>
    </row>
    <row r="2321" spans="1:14" ht="25.5" customHeight="1" x14ac:dyDescent="0.25">
      <c r="A2321" s="48" t="s">
        <v>278</v>
      </c>
      <c r="B2321" s="45" t="s">
        <v>1518</v>
      </c>
      <c r="C2321" s="2" t="s">
        <v>270</v>
      </c>
      <c r="D2321" s="196" t="s">
        <v>1487</v>
      </c>
      <c r="E2321" s="195" t="str">
        <f>CONCATENATE(Tabela132[[#This Row],[TRAMITE_SETOR]],"_Atualiz")</f>
        <v xml:space="preserve"> CLC  _Atualiz</v>
      </c>
      <c r="F2321" s="196" t="s">
        <v>1487</v>
      </c>
      <c r="H2321" s="3">
        <v>42902.728472222225</v>
      </c>
      <c r="I2321" s="3">
        <v>42902.744444444441</v>
      </c>
      <c r="J2321" s="45"/>
      <c r="K2321" s="19">
        <f t="shared" si="103"/>
        <v>1.597222221607808E-2</v>
      </c>
      <c r="L2321" s="38">
        <f t="shared" si="104"/>
        <v>1.597222221607808E-2</v>
      </c>
      <c r="M2321" s="184">
        <f>NETWORKDAYS.INTL(DATE(YEAR(H2321),MONTH(I2321),DAY(H2321)),DATE(YEAR(I2321),MONTH(I2321),DAY(I2321)),1,LISTAFERIADOS!$B$2:$B$194)</f>
        <v>1</v>
      </c>
      <c r="N2321" s="170" t="str">
        <f>CONCATENATE(HOUR(Tabela132[[#This Row],[DATA INICIO]]),":",MINUTE(Tabela132[[#This Row],[DATA INICIO]]))</f>
        <v>17:29</v>
      </c>
    </row>
    <row r="2322" spans="1:14" ht="25.5" customHeight="1" x14ac:dyDescent="0.25">
      <c r="A2322" s="48" t="s">
        <v>278</v>
      </c>
      <c r="B2322" s="45" t="s">
        <v>1518</v>
      </c>
      <c r="C2322" s="2" t="s">
        <v>270</v>
      </c>
      <c r="D2322" s="196" t="s">
        <v>1482</v>
      </c>
      <c r="E2322" s="195" t="str">
        <f>CONCATENATE(Tabela132[[#This Row],[TRAMITE_SETOR]],"_Atualiz")</f>
        <v xml:space="preserve"> SECGA  _Atualiz</v>
      </c>
      <c r="F2322" s="196" t="s">
        <v>1482</v>
      </c>
      <c r="H2322" s="3">
        <v>42902.744444444441</v>
      </c>
      <c r="I2322" s="3">
        <v>42905.67291666667</v>
      </c>
      <c r="J2322" s="45"/>
      <c r="K2322" s="19">
        <f t="shared" si="103"/>
        <v>2.9284722222291748</v>
      </c>
      <c r="L2322" s="38">
        <f t="shared" si="104"/>
        <v>2.9284722222291748</v>
      </c>
      <c r="M2322" s="184">
        <f>NETWORKDAYS.INTL(DATE(YEAR(H2322),MONTH(I2322),DAY(H2322)),DATE(YEAR(I2322),MONTH(I2322),DAY(I2322)),1,LISTAFERIADOS!$B$2:$B$194)</f>
        <v>2</v>
      </c>
      <c r="N2322" s="170" t="str">
        <f>CONCATENATE(HOUR(Tabela132[[#This Row],[DATA INICIO]]),":",MINUTE(Tabela132[[#This Row],[DATA INICIO]]))</f>
        <v>17:52</v>
      </c>
    </row>
    <row r="2323" spans="1:14" ht="25.5" customHeight="1" x14ac:dyDescent="0.25">
      <c r="A2323" s="48" t="s">
        <v>278</v>
      </c>
      <c r="B2323" s="45" t="s">
        <v>1518</v>
      </c>
      <c r="C2323" s="2" t="s">
        <v>270</v>
      </c>
      <c r="D2323" s="196" t="s">
        <v>1491</v>
      </c>
      <c r="E2323" s="195" t="str">
        <f>CONCATENATE(Tabela132[[#This Row],[TRAMITE_SETOR]],"_Atualiz")</f>
        <v xml:space="preserve"> CPL  _Atualiz</v>
      </c>
      <c r="F2323" s="196" t="s">
        <v>1491</v>
      </c>
      <c r="H2323" s="3">
        <v>42905.67291666667</v>
      </c>
      <c r="I2323" s="3">
        <v>42906.668749999997</v>
      </c>
      <c r="J2323" s="45"/>
      <c r="K2323" s="19">
        <f t="shared" si="103"/>
        <v>0.9958333333270275</v>
      </c>
      <c r="L2323" s="38">
        <f t="shared" si="104"/>
        <v>0.9958333333270275</v>
      </c>
      <c r="M2323" s="184">
        <f>NETWORKDAYS.INTL(DATE(YEAR(H2323),MONTH(I2323),DAY(H2323)),DATE(YEAR(I2323),MONTH(I2323),DAY(I2323)),1,LISTAFERIADOS!$B$2:$B$194)</f>
        <v>2</v>
      </c>
      <c r="N2323" s="170" t="str">
        <f>CONCATENATE(HOUR(Tabela132[[#This Row],[DATA INICIO]]),":",MINUTE(Tabela132[[#This Row],[DATA INICIO]]))</f>
        <v>16:9</v>
      </c>
    </row>
    <row r="2324" spans="1:14" ht="25.5" customHeight="1" x14ac:dyDescent="0.25">
      <c r="A2324" s="48" t="s">
        <v>278</v>
      </c>
      <c r="B2324" s="45" t="s">
        <v>1518</v>
      </c>
      <c r="C2324" s="2" t="s">
        <v>270</v>
      </c>
      <c r="D2324" s="196" t="s">
        <v>1492</v>
      </c>
      <c r="E2324" s="195" t="str">
        <f>CONCATENATE(Tabela132[[#This Row],[TRAMITE_SETOR]],"_Atualiz")</f>
        <v xml:space="preserve"> ASSDG  _Atualiz</v>
      </c>
      <c r="F2324" s="196" t="s">
        <v>1492</v>
      </c>
      <c r="H2324" s="3">
        <v>42906.668749999997</v>
      </c>
      <c r="I2324" s="3">
        <v>42908.731249999997</v>
      </c>
      <c r="J2324" s="45"/>
      <c r="K2324" s="19">
        <f t="shared" si="103"/>
        <v>2.0625</v>
      </c>
      <c r="L2324" s="38">
        <f t="shared" si="104"/>
        <v>2.0625</v>
      </c>
      <c r="M2324" s="184">
        <f>NETWORKDAYS.INTL(DATE(YEAR(H2324),MONTH(I2324),DAY(H2324)),DATE(YEAR(I2324),MONTH(I2324),DAY(I2324)),1,LISTAFERIADOS!$B$2:$B$194)</f>
        <v>3</v>
      </c>
      <c r="N2324" s="170" t="str">
        <f>CONCATENATE(HOUR(Tabela132[[#This Row],[DATA INICIO]]),":",MINUTE(Tabela132[[#This Row],[DATA INICIO]]))</f>
        <v>16:3</v>
      </c>
    </row>
    <row r="2325" spans="1:14" ht="25.5" customHeight="1" x14ac:dyDescent="0.25">
      <c r="A2325" s="48" t="s">
        <v>278</v>
      </c>
      <c r="B2325" s="45" t="s">
        <v>1518</v>
      </c>
      <c r="C2325" s="2" t="s">
        <v>270</v>
      </c>
      <c r="D2325" s="196" t="s">
        <v>1481</v>
      </c>
      <c r="E2325" s="195" t="str">
        <f>CONCATENATE(Tabela132[[#This Row],[TRAMITE_SETOR]],"_Atualiz")</f>
        <v xml:space="preserve"> DG  _Atualiz</v>
      </c>
      <c r="F2325" s="196" t="s">
        <v>1481</v>
      </c>
      <c r="H2325" s="3">
        <v>42908.731249999997</v>
      </c>
      <c r="I2325" s="3">
        <v>42908.768055555556</v>
      </c>
      <c r="J2325" s="45"/>
      <c r="K2325" s="19">
        <f t="shared" si="103"/>
        <v>3.680555555911269E-2</v>
      </c>
      <c r="L2325" s="38">
        <f t="shared" si="104"/>
        <v>3.680555555911269E-2</v>
      </c>
      <c r="M2325" s="184">
        <f>NETWORKDAYS.INTL(DATE(YEAR(H2325),MONTH(I2325),DAY(H2325)),DATE(YEAR(I2325),MONTH(I2325),DAY(I2325)),1,LISTAFERIADOS!$B$2:$B$194)</f>
        <v>1</v>
      </c>
      <c r="N2325" s="170" t="str">
        <f>CONCATENATE(HOUR(Tabela132[[#This Row],[DATA INICIO]]),":",MINUTE(Tabela132[[#This Row],[DATA INICIO]]))</f>
        <v>17:33</v>
      </c>
    </row>
    <row r="2326" spans="1:14" ht="25.5" customHeight="1" x14ac:dyDescent="0.25">
      <c r="A2326" s="48" t="s">
        <v>278</v>
      </c>
      <c r="B2326" s="45" t="s">
        <v>1518</v>
      </c>
      <c r="C2326" s="2" t="s">
        <v>270</v>
      </c>
      <c r="D2326" s="196" t="s">
        <v>1489</v>
      </c>
      <c r="E2326" s="195" t="str">
        <f>CONCATENATE(Tabela132[[#This Row],[TRAMITE_SETOR]],"_Atualiz")</f>
        <v xml:space="preserve"> SLIC  _Atualiz</v>
      </c>
      <c r="F2326" s="196" t="s">
        <v>1489</v>
      </c>
      <c r="H2326" s="3">
        <v>42908.768055555556</v>
      </c>
      <c r="I2326" s="3">
        <v>42908.782638888886</v>
      </c>
      <c r="J2326" s="45"/>
      <c r="K2326" s="19">
        <f t="shared" si="103"/>
        <v>1.4583333329937886E-2</v>
      </c>
      <c r="L2326" s="38">
        <f t="shared" si="104"/>
        <v>1.4583333329937886E-2</v>
      </c>
      <c r="M2326" s="184">
        <f>NETWORKDAYS.INTL(DATE(YEAR(H2326),MONTH(I2326),DAY(H2326)),DATE(YEAR(I2326),MONTH(I2326),DAY(I2326)),1,LISTAFERIADOS!$B$2:$B$194)</f>
        <v>1</v>
      </c>
      <c r="N2326" s="170" t="str">
        <f>CONCATENATE(HOUR(Tabela132[[#This Row],[DATA INICIO]]),":",MINUTE(Tabela132[[#This Row],[DATA INICIO]]))</f>
        <v>18:26</v>
      </c>
    </row>
    <row r="2327" spans="1:14" ht="25.5" customHeight="1" x14ac:dyDescent="0.25">
      <c r="A2327" s="48" t="s">
        <v>278</v>
      </c>
      <c r="B2327" s="45" t="s">
        <v>1518</v>
      </c>
      <c r="C2327" s="2" t="s">
        <v>270</v>
      </c>
      <c r="D2327" s="196" t="s">
        <v>1491</v>
      </c>
      <c r="E2327" s="195" t="str">
        <f>CONCATENATE(Tabela132[[#This Row],[TRAMITE_SETOR]],"_Atualiz")</f>
        <v xml:space="preserve"> CPL  _Atualiz</v>
      </c>
      <c r="F2327" s="196" t="s">
        <v>1491</v>
      </c>
      <c r="H2327" s="3">
        <v>42908.782638888886</v>
      </c>
      <c r="I2327" s="3">
        <v>42909.578472222223</v>
      </c>
      <c r="J2327" s="45"/>
      <c r="K2327" s="19">
        <f t="shared" ref="K2327:K2332" si="105">IF(OR(H2327="-",I2327="-"),0,I2327-H2327)</f>
        <v>0.79583333333721384</v>
      </c>
      <c r="L2327" s="38">
        <f t="shared" ref="L2327:L2332" si="106">K2327</f>
        <v>0.79583333333721384</v>
      </c>
      <c r="M2327" s="184">
        <f>NETWORKDAYS.INTL(DATE(YEAR(H2327),MONTH(I2327),DAY(H2327)),DATE(YEAR(I2327),MONTH(I2327),DAY(I2327)),1,LISTAFERIADOS!$B$2:$B$194)</f>
        <v>2</v>
      </c>
      <c r="N2327" s="170" t="str">
        <f>CONCATENATE(HOUR(Tabela132[[#This Row],[DATA INICIO]]),":",MINUTE(Tabela132[[#This Row],[DATA INICIO]]))</f>
        <v>18:47</v>
      </c>
    </row>
    <row r="2328" spans="1:14" ht="25.5" customHeight="1" x14ac:dyDescent="0.25">
      <c r="A2328" s="48" t="s">
        <v>278</v>
      </c>
      <c r="B2328" s="45" t="s">
        <v>1518</v>
      </c>
      <c r="C2328" s="2" t="s">
        <v>270</v>
      </c>
      <c r="D2328" s="196" t="s">
        <v>1489</v>
      </c>
      <c r="E2328" s="195" t="str">
        <f>CONCATENATE(Tabela132[[#This Row],[TRAMITE_SETOR]],"_Atualiz")</f>
        <v xml:space="preserve"> SLIC  _Atualiz</v>
      </c>
      <c r="F2328" s="196" t="s">
        <v>1489</v>
      </c>
      <c r="H2328" s="3">
        <v>42909.578472222223</v>
      </c>
      <c r="I2328" s="3">
        <v>42909.60833333333</v>
      </c>
      <c r="J2328" s="45"/>
      <c r="K2328" s="19">
        <f t="shared" si="105"/>
        <v>2.9861111106583849E-2</v>
      </c>
      <c r="L2328" s="38">
        <f t="shared" si="106"/>
        <v>2.9861111106583849E-2</v>
      </c>
      <c r="M2328" s="184">
        <f>NETWORKDAYS.INTL(DATE(YEAR(H2328),MONTH(I2328),DAY(H2328)),DATE(YEAR(I2328),MONTH(I2328),DAY(I2328)),1,LISTAFERIADOS!$B$2:$B$194)</f>
        <v>1</v>
      </c>
      <c r="N2328" s="170" t="str">
        <f>CONCATENATE(HOUR(Tabela132[[#This Row],[DATA INICIO]]),":",MINUTE(Tabela132[[#This Row],[DATA INICIO]]))</f>
        <v>13:53</v>
      </c>
    </row>
    <row r="2329" spans="1:14" ht="25.5" customHeight="1" x14ac:dyDescent="0.25">
      <c r="A2329" s="48" t="s">
        <v>278</v>
      </c>
      <c r="B2329" s="45" t="s">
        <v>1518</v>
      </c>
      <c r="C2329" s="2" t="s">
        <v>270</v>
      </c>
      <c r="D2329" s="196" t="s">
        <v>1491</v>
      </c>
      <c r="E2329" s="195" t="str">
        <f>CONCATENATE(Tabela132[[#This Row],[TRAMITE_SETOR]],"_Atualiz")</f>
        <v xml:space="preserve"> CPL  _Atualiz</v>
      </c>
      <c r="F2329" s="196" t="s">
        <v>1491</v>
      </c>
      <c r="H2329" s="3">
        <v>42909.60833333333</v>
      </c>
      <c r="I2329" s="3">
        <v>43076.729861111111</v>
      </c>
      <c r="J2329" s="45"/>
      <c r="K2329" s="19">
        <f t="shared" si="105"/>
        <v>167.12152777778101</v>
      </c>
      <c r="L2329" s="38">
        <f t="shared" si="106"/>
        <v>167.12152777778101</v>
      </c>
      <c r="M2329" s="184">
        <f>NETWORKDAYS.INTL(DATE(YEAR(H2329),MONTH(I2329),DAY(H2329)),DATE(YEAR(I2329),MONTH(I2329),DAY(I2329)),1,LISTAFERIADOS!$B$2:$B$194)</f>
        <v>-12</v>
      </c>
      <c r="N2329" s="170" t="str">
        <f>CONCATENATE(HOUR(Tabela132[[#This Row],[DATA INICIO]]),":",MINUTE(Tabela132[[#This Row],[DATA INICIO]]))</f>
        <v>14:36</v>
      </c>
    </row>
    <row r="2330" spans="1:14" ht="25.5" customHeight="1" x14ac:dyDescent="0.25">
      <c r="A2330" s="48" t="s">
        <v>278</v>
      </c>
      <c r="B2330" s="45" t="s">
        <v>1518</v>
      </c>
      <c r="C2330" s="2" t="s">
        <v>270</v>
      </c>
      <c r="D2330" s="196" t="s">
        <v>1492</v>
      </c>
      <c r="E2330" s="195" t="str">
        <f>CONCATENATE(Tabela132[[#This Row],[TRAMITE_SETOR]],"_Atualiz")</f>
        <v xml:space="preserve"> ASSDG  _Atualiz</v>
      </c>
      <c r="F2330" s="196" t="s">
        <v>1492</v>
      </c>
      <c r="H2330" s="3">
        <v>42928.729861111111</v>
      </c>
      <c r="I2330" s="3">
        <v>42929.704861111109</v>
      </c>
      <c r="J2330" s="45"/>
      <c r="K2330" s="19">
        <f t="shared" si="105"/>
        <v>0.97499999999854481</v>
      </c>
      <c r="L2330" s="38">
        <f t="shared" si="106"/>
        <v>0.97499999999854481</v>
      </c>
      <c r="M2330" s="184">
        <f>NETWORKDAYS.INTL(DATE(YEAR(H2330),MONTH(I2330),DAY(H2330)),DATE(YEAR(I2330),MONTH(I2330),DAY(I2330)),1,LISTAFERIADOS!$B$2:$B$194)</f>
        <v>2</v>
      </c>
      <c r="N2330" s="170" t="str">
        <f>CONCATENATE(HOUR(Tabela132[[#This Row],[DATA INICIO]]),":",MINUTE(Tabela132[[#This Row],[DATA INICIO]]))</f>
        <v>17:31</v>
      </c>
    </row>
    <row r="2331" spans="1:14" ht="25.5" customHeight="1" x14ac:dyDescent="0.25">
      <c r="A2331" s="48" t="s">
        <v>278</v>
      </c>
      <c r="B2331" s="45" t="s">
        <v>1518</v>
      </c>
      <c r="C2331" s="2" t="s">
        <v>270</v>
      </c>
      <c r="D2331" s="196" t="s">
        <v>1481</v>
      </c>
      <c r="E2331" s="195" t="str">
        <f>CONCATENATE(Tabela132[[#This Row],[TRAMITE_SETOR]],"_Atualiz")</f>
        <v xml:space="preserve"> DG  _Atualiz</v>
      </c>
      <c r="F2331" s="196" t="s">
        <v>1481</v>
      </c>
      <c r="H2331" s="3">
        <v>42929.704861111109</v>
      </c>
      <c r="I2331" s="3">
        <v>42929.818749999999</v>
      </c>
      <c r="J2331" s="45"/>
      <c r="K2331" s="19">
        <f t="shared" si="105"/>
        <v>0.11388888888905058</v>
      </c>
      <c r="L2331" s="38">
        <f t="shared" si="106"/>
        <v>0.11388888888905058</v>
      </c>
      <c r="M2331" s="184">
        <f>NETWORKDAYS.INTL(DATE(YEAR(H2331),MONTH(I2331),DAY(H2331)),DATE(YEAR(I2331),MONTH(I2331),DAY(I2331)),1,LISTAFERIADOS!$B$2:$B$194)</f>
        <v>1</v>
      </c>
      <c r="N2331" s="170" t="str">
        <f>CONCATENATE(HOUR(Tabela132[[#This Row],[DATA INICIO]]),":",MINUTE(Tabela132[[#This Row],[DATA INICIO]]))</f>
        <v>16:55</v>
      </c>
    </row>
    <row r="2332" spans="1:14" ht="25.5" customHeight="1" x14ac:dyDescent="0.25">
      <c r="A2332" s="49" t="s">
        <v>278</v>
      </c>
      <c r="B2332" s="52" t="s">
        <v>1518</v>
      </c>
      <c r="C2332" s="7" t="s">
        <v>270</v>
      </c>
      <c r="D2332" s="66" t="s">
        <v>1493</v>
      </c>
      <c r="E2332" s="197" t="str">
        <f>CONCATENATE(Tabela132[[#This Row],[TRAMITE_SETOR]],"_Atualiz")</f>
        <v xml:space="preserve"> COC  _Atualiz</v>
      </c>
      <c r="F2332" s="66" t="s">
        <v>1493</v>
      </c>
      <c r="G2332" s="190"/>
      <c r="H2332" s="51">
        <v>42929.818749999999</v>
      </c>
      <c r="I2332" s="51">
        <v>42930.527777777781</v>
      </c>
      <c r="J2332" s="52"/>
      <c r="K2332" s="19">
        <f t="shared" si="105"/>
        <v>0.70902777778246673</v>
      </c>
      <c r="L2332" s="76">
        <f t="shared" si="106"/>
        <v>0.70902777778246673</v>
      </c>
      <c r="M2332" s="192">
        <f>NETWORKDAYS.INTL(DATE(YEAR(H2332),MONTH(I2332),DAY(H2332)),DATE(YEAR(I2332),MONTH(I2332),DAY(I2332)),1,LISTAFERIADOS!$B$2:$B$194)</f>
        <v>2</v>
      </c>
      <c r="N2332" s="193" t="str">
        <f>CONCATENATE(HOUR(Tabela132[[#This Row],[DATA INICIO]]),":",MINUTE(Tabela132[[#This Row],[DATA INICIO]]))</f>
        <v>19:39</v>
      </c>
    </row>
    <row r="2333" spans="1:14" ht="25.5" customHeight="1" x14ac:dyDescent="0.25">
      <c r="A2333" s="48" t="s">
        <v>278</v>
      </c>
      <c r="B2333" s="45" t="s">
        <v>1519</v>
      </c>
      <c r="C2333" s="2" t="s">
        <v>270</v>
      </c>
      <c r="D2333" s="196" t="s">
        <v>1535</v>
      </c>
      <c r="E2333" s="195" t="str">
        <f>CONCATENATE(Tabela132[[#This Row],[TRAMITE_SETOR]],"_Atualiz")</f>
        <v>SOP _Atualiz</v>
      </c>
      <c r="F2333" s="196" t="s">
        <v>1535</v>
      </c>
      <c r="H2333" s="3" t="s">
        <v>7</v>
      </c>
      <c r="I2333" s="3">
        <v>42920.682638888888</v>
      </c>
      <c r="J2333" s="45"/>
      <c r="K2333" s="19">
        <f t="shared" ref="K2333:K2371" si="107">IF(OR(H2333="-",I2333="-"),0,I2333-H2333)</f>
        <v>0</v>
      </c>
      <c r="L2333" s="38">
        <f t="shared" ref="L2333:L2371" si="108">K2333</f>
        <v>0</v>
      </c>
      <c r="M2333" s="184" t="e">
        <f>NETWORKDAYS.INTL(DATE(YEAR(H2333),MONTH(I2333),DAY(H2333)),DATE(YEAR(I2333),MONTH(I2333),DAY(I2333)),1,LISTAFERIADOS!$B$2:$B$194)</f>
        <v>#VALUE!</v>
      </c>
      <c r="N2333" s="170" t="e">
        <f>CONCATENATE(HOUR(Tabela132[[#This Row],[DATA INICIO]]),":",MINUTE(Tabela132[[#This Row],[DATA INICIO]]))</f>
        <v>#VALUE!</v>
      </c>
    </row>
    <row r="2334" spans="1:14" ht="25.5" customHeight="1" x14ac:dyDescent="0.25">
      <c r="A2334" s="48" t="s">
        <v>278</v>
      </c>
      <c r="B2334" s="45" t="s">
        <v>1519</v>
      </c>
      <c r="C2334" s="2" t="s">
        <v>270</v>
      </c>
      <c r="D2334" s="196" t="s">
        <v>1520</v>
      </c>
      <c r="E2334" s="195" t="str">
        <f>CONCATENATE(Tabela132[[#This Row],[TRAMITE_SETOR]],"_Atualiz")</f>
        <v>SREDE  _Atualiz</v>
      </c>
      <c r="F2334" s="196" t="s">
        <v>1520</v>
      </c>
      <c r="H2334" s="3">
        <v>42920.682638888888</v>
      </c>
      <c r="I2334" s="3">
        <v>43043.651388888888</v>
      </c>
      <c r="J2334" s="45"/>
      <c r="K2334" s="19">
        <f t="shared" si="107"/>
        <v>122.96875</v>
      </c>
      <c r="L2334" s="38">
        <f t="shared" si="108"/>
        <v>122.96875</v>
      </c>
      <c r="M2334" s="184">
        <f>NETWORKDAYS.INTL(DATE(YEAR(H2334),MONTH(I2334),DAY(H2334)),DATE(YEAR(I2334),MONTH(I2334),DAY(I2334)),1,LISTAFERIADOS!$B$2:$B$194)</f>
        <v>0</v>
      </c>
      <c r="N2334" s="170" t="str">
        <f>CONCATENATE(HOUR(Tabela132[[#This Row],[DATA INICIO]]),":",MINUTE(Tabela132[[#This Row],[DATA INICIO]]))</f>
        <v>16:23</v>
      </c>
    </row>
    <row r="2335" spans="1:14" ht="25.5" customHeight="1" x14ac:dyDescent="0.25">
      <c r="A2335" s="48" t="s">
        <v>278</v>
      </c>
      <c r="B2335" s="45" t="s">
        <v>1519</v>
      </c>
      <c r="C2335" s="2" t="s">
        <v>270</v>
      </c>
      <c r="D2335" s="196" t="s">
        <v>1521</v>
      </c>
      <c r="E2335" s="195" t="str">
        <f>CONCATENATE(Tabela132[[#This Row],[TRAMITE_SETOR]],"_Atualiz")</f>
        <v>SESOP  _Atualiz</v>
      </c>
      <c r="F2335" s="196" t="s">
        <v>1521</v>
      </c>
      <c r="H2335" s="3">
        <v>42832.682638888888</v>
      </c>
      <c r="I2335" s="3">
        <v>42845.584722222222</v>
      </c>
      <c r="J2335" s="45"/>
      <c r="K2335" s="19">
        <f t="shared" si="107"/>
        <v>12.902083333334303</v>
      </c>
      <c r="L2335" s="38">
        <f t="shared" si="108"/>
        <v>12.902083333334303</v>
      </c>
      <c r="M2335" s="184">
        <f>NETWORKDAYS.INTL(DATE(YEAR(H2335),MONTH(I2335),DAY(H2335)),DATE(YEAR(I2335),MONTH(I2335),DAY(I2335)),1,LISTAFERIADOS!$B$2:$B$194)</f>
        <v>7</v>
      </c>
      <c r="N2335" s="170" t="str">
        <f>CONCATENATE(HOUR(Tabela132[[#This Row],[DATA INICIO]]),":",MINUTE(Tabela132[[#This Row],[DATA INICIO]]))</f>
        <v>16:23</v>
      </c>
    </row>
    <row r="2336" spans="1:14" ht="25.5" customHeight="1" x14ac:dyDescent="0.25">
      <c r="A2336" s="48" t="s">
        <v>278</v>
      </c>
      <c r="B2336" s="45" t="s">
        <v>1519</v>
      </c>
      <c r="C2336" s="2" t="s">
        <v>270</v>
      </c>
      <c r="D2336" s="196" t="s">
        <v>1543</v>
      </c>
      <c r="E2336" s="195" t="str">
        <f>CONCATENATE(Tabela132[[#This Row],[TRAMITE_SETOR]],"_Atualiz")</f>
        <v>CIP _Atualiz</v>
      </c>
      <c r="F2336" s="196" t="s">
        <v>1543</v>
      </c>
      <c r="H2336" s="3">
        <v>42832.682638888888</v>
      </c>
      <c r="I2336" s="3">
        <v>42845.729166666664</v>
      </c>
      <c r="J2336" s="45"/>
      <c r="K2336" s="19">
        <f t="shared" si="107"/>
        <v>13.046527777776646</v>
      </c>
      <c r="L2336" s="38">
        <f t="shared" si="108"/>
        <v>13.046527777776646</v>
      </c>
      <c r="M2336" s="184">
        <f>NETWORKDAYS.INTL(DATE(YEAR(H2336),MONTH(I2336),DAY(H2336)),DATE(YEAR(I2336),MONTH(I2336),DAY(I2336)),1,LISTAFERIADOS!$B$2:$B$194)</f>
        <v>7</v>
      </c>
      <c r="N2336" s="170" t="str">
        <f>CONCATENATE(HOUR(Tabela132[[#This Row],[DATA INICIO]]),":",MINUTE(Tabela132[[#This Row],[DATA INICIO]]))</f>
        <v>16:23</v>
      </c>
    </row>
    <row r="2337" spans="1:14" ht="25.5" customHeight="1" x14ac:dyDescent="0.25">
      <c r="A2337" s="48" t="s">
        <v>278</v>
      </c>
      <c r="B2337" s="45" t="s">
        <v>1519</v>
      </c>
      <c r="C2337" s="2" t="s">
        <v>270</v>
      </c>
      <c r="D2337" s="196" t="s">
        <v>1522</v>
      </c>
      <c r="E2337" s="195" t="str">
        <f>CONCATENATE(Tabela132[[#This Row],[TRAMITE_SETOR]],"_Atualiz")</f>
        <v>AVI  _Atualiz</v>
      </c>
      <c r="F2337" s="196" t="s">
        <v>1522</v>
      </c>
      <c r="H2337" s="3">
        <v>42832.682638888888</v>
      </c>
      <c r="I2337" s="3">
        <v>42849.736111111109</v>
      </c>
      <c r="J2337" s="45"/>
      <c r="K2337" s="19">
        <f t="shared" si="107"/>
        <v>17.053472222221899</v>
      </c>
      <c r="L2337" s="38">
        <f t="shared" si="108"/>
        <v>17.053472222221899</v>
      </c>
      <c r="M2337" s="184">
        <f>NETWORKDAYS.INTL(DATE(YEAR(H2337),MONTH(I2337),DAY(H2337)),DATE(YEAR(I2337),MONTH(I2337),DAY(I2337)),1,LISTAFERIADOS!$B$2:$B$194)</f>
        <v>8</v>
      </c>
      <c r="N2337" s="170" t="str">
        <f>CONCATENATE(HOUR(Tabela132[[#This Row],[DATA INICIO]]),":",MINUTE(Tabela132[[#This Row],[DATA INICIO]]))</f>
        <v>16:23</v>
      </c>
    </row>
    <row r="2338" spans="1:14" ht="25.5" customHeight="1" x14ac:dyDescent="0.25">
      <c r="A2338" s="48" t="s">
        <v>278</v>
      </c>
      <c r="B2338" s="45" t="s">
        <v>1519</v>
      </c>
      <c r="C2338" s="2" t="s">
        <v>270</v>
      </c>
      <c r="D2338" s="196" t="s">
        <v>1523</v>
      </c>
      <c r="E2338" s="195" t="str">
        <f>CONCATENATE(Tabela132[[#This Row],[TRAMITE_SETOR]],"_Atualiz")</f>
        <v>CSESS  _Atualiz</v>
      </c>
      <c r="F2338" s="196" t="s">
        <v>1523</v>
      </c>
      <c r="H2338" s="3">
        <v>42832.682638888888</v>
      </c>
      <c r="I2338" s="3">
        <v>42857.63958333333</v>
      </c>
      <c r="J2338" s="45"/>
      <c r="K2338" s="19">
        <f t="shared" si="107"/>
        <v>24.956944444442343</v>
      </c>
      <c r="L2338" s="38">
        <f t="shared" si="108"/>
        <v>24.956944444442343</v>
      </c>
      <c r="M2338" s="184">
        <f>NETWORKDAYS.INTL(DATE(YEAR(H2338),MONTH(I2338),DAY(H2338)),DATE(YEAR(I2338),MONTH(I2338),DAY(I2338)),1,LISTAFERIADOS!$B$2:$B$194)</f>
        <v>-4</v>
      </c>
      <c r="N2338" s="170" t="str">
        <f>CONCATENATE(HOUR(Tabela132[[#This Row],[DATA INICIO]]),":",MINUTE(Tabela132[[#This Row],[DATA INICIO]]))</f>
        <v>16:23</v>
      </c>
    </row>
    <row r="2339" spans="1:14" ht="25.5" customHeight="1" x14ac:dyDescent="0.25">
      <c r="A2339" s="48" t="s">
        <v>278</v>
      </c>
      <c r="B2339" s="45" t="s">
        <v>1519</v>
      </c>
      <c r="C2339" s="2" t="s">
        <v>270</v>
      </c>
      <c r="D2339" s="196" t="s">
        <v>1535</v>
      </c>
      <c r="E2339" s="195" t="str">
        <f>CONCATENATE(Tabela132[[#This Row],[TRAMITE_SETOR]],"_Atualiz")</f>
        <v>SOP _Atualiz</v>
      </c>
      <c r="F2339" s="196" t="s">
        <v>1535</v>
      </c>
      <c r="H2339" s="3">
        <v>42771.63958333333</v>
      </c>
      <c r="I2339" s="3">
        <v>42871.371527777781</v>
      </c>
      <c r="J2339" s="45"/>
      <c r="K2339" s="19">
        <f t="shared" si="107"/>
        <v>99.731944444451074</v>
      </c>
      <c r="L2339" s="38">
        <f t="shared" si="108"/>
        <v>99.731944444451074</v>
      </c>
      <c r="M2339" s="184">
        <f>NETWORKDAYS.INTL(DATE(YEAR(H2339),MONTH(I2339),DAY(H2339)),DATE(YEAR(I2339),MONTH(I2339),DAY(I2339)),1,LISTAFERIADOS!$B$2:$B$194)</f>
        <v>8</v>
      </c>
      <c r="N2339" s="170" t="str">
        <f>CONCATENATE(HOUR(Tabela132[[#This Row],[DATA INICIO]]),":",MINUTE(Tabela132[[#This Row],[DATA INICIO]]))</f>
        <v>15:21</v>
      </c>
    </row>
    <row r="2340" spans="1:14" ht="25.5" customHeight="1" x14ac:dyDescent="0.25">
      <c r="A2340" s="48" t="s">
        <v>278</v>
      </c>
      <c r="B2340" s="45" t="s">
        <v>1519</v>
      </c>
      <c r="C2340" s="2" t="s">
        <v>270</v>
      </c>
      <c r="D2340" s="196" t="s">
        <v>1476</v>
      </c>
      <c r="E2340" s="195" t="str">
        <f>CONCATENATE(Tabela132[[#This Row],[TRAMITE_SETOR]],"_Atualiz")</f>
        <v>SECGS  _Atualiz</v>
      </c>
      <c r="F2340" s="196" t="s">
        <v>1476</v>
      </c>
      <c r="H2340" s="3">
        <v>42871.371527777781</v>
      </c>
      <c r="I2340" s="3">
        <v>42871.73333333333</v>
      </c>
      <c r="J2340" s="45"/>
      <c r="K2340" s="19">
        <f t="shared" si="107"/>
        <v>0.36180555554892635</v>
      </c>
      <c r="L2340" s="38">
        <f t="shared" si="108"/>
        <v>0.36180555554892635</v>
      </c>
      <c r="M2340" s="184">
        <f>NETWORKDAYS.INTL(DATE(YEAR(H2340),MONTH(I2340),DAY(H2340)),DATE(YEAR(I2340),MONTH(I2340),DAY(I2340)),1,LISTAFERIADOS!$B$2:$B$194)</f>
        <v>1</v>
      </c>
      <c r="N2340" s="170" t="str">
        <f>CONCATENATE(HOUR(Tabela132[[#This Row],[DATA INICIO]]),":",MINUTE(Tabela132[[#This Row],[DATA INICIO]]))</f>
        <v>8:55</v>
      </c>
    </row>
    <row r="2341" spans="1:14" ht="25.5" customHeight="1" x14ac:dyDescent="0.25">
      <c r="A2341" s="48" t="s">
        <v>278</v>
      </c>
      <c r="B2341" s="45" t="s">
        <v>1519</v>
      </c>
      <c r="C2341" s="2" t="s">
        <v>270</v>
      </c>
      <c r="D2341" s="196" t="s">
        <v>1543</v>
      </c>
      <c r="E2341" s="195" t="str">
        <f>CONCATENATE(Tabela132[[#This Row],[TRAMITE_SETOR]],"_Atualiz")</f>
        <v>CIP _Atualiz</v>
      </c>
      <c r="F2341" s="196" t="s">
        <v>1543</v>
      </c>
      <c r="H2341" s="3">
        <v>42871.371527777781</v>
      </c>
      <c r="I2341" s="3">
        <v>42872.806944444441</v>
      </c>
      <c r="J2341" s="45"/>
      <c r="K2341" s="19">
        <f t="shared" si="107"/>
        <v>1.4354166666598758</v>
      </c>
      <c r="L2341" s="38">
        <f t="shared" si="108"/>
        <v>1.4354166666598758</v>
      </c>
      <c r="M2341" s="184">
        <f>NETWORKDAYS.INTL(DATE(YEAR(H2341),MONTH(I2341),DAY(H2341)),DATE(YEAR(I2341),MONTH(I2341),DAY(I2341)),1,LISTAFERIADOS!$B$2:$B$194)</f>
        <v>2</v>
      </c>
      <c r="N2341" s="170" t="str">
        <f>CONCATENATE(HOUR(Tabela132[[#This Row],[DATA INICIO]]),":",MINUTE(Tabela132[[#This Row],[DATA INICIO]]))</f>
        <v>8:55</v>
      </c>
    </row>
    <row r="2342" spans="1:14" ht="25.5" customHeight="1" x14ac:dyDescent="0.25">
      <c r="A2342" s="48" t="s">
        <v>278</v>
      </c>
      <c r="B2342" s="45" t="s">
        <v>1519</v>
      </c>
      <c r="C2342" s="2" t="s">
        <v>270</v>
      </c>
      <c r="D2342" s="196" t="s">
        <v>1536</v>
      </c>
      <c r="E2342" s="195" t="str">
        <f>CONCATENATE(Tabela132[[#This Row],[TRAMITE_SETOR]],"_Atualiz")</f>
        <v xml:space="preserve"> SOP _Atualiz</v>
      </c>
      <c r="F2342" s="196" t="s">
        <v>1536</v>
      </c>
      <c r="H2342" s="3">
        <v>42872.806944444441</v>
      </c>
      <c r="I2342" s="3">
        <v>42874.815972222219</v>
      </c>
      <c r="J2342" s="45"/>
      <c r="K2342" s="19">
        <f t="shared" si="107"/>
        <v>2.0090277777781012</v>
      </c>
      <c r="L2342" s="38">
        <f t="shared" si="108"/>
        <v>2.0090277777781012</v>
      </c>
      <c r="M2342" s="184">
        <f>NETWORKDAYS.INTL(DATE(YEAR(H2342),MONTH(I2342),DAY(H2342)),DATE(YEAR(I2342),MONTH(I2342),DAY(I2342)),1,LISTAFERIADOS!$B$2:$B$194)</f>
        <v>3</v>
      </c>
      <c r="N2342" s="170" t="str">
        <f>CONCATENATE(HOUR(Tabela132[[#This Row],[DATA INICIO]]),":",MINUTE(Tabela132[[#This Row],[DATA INICIO]]))</f>
        <v>19:22</v>
      </c>
    </row>
    <row r="2343" spans="1:14" ht="25.5" customHeight="1" x14ac:dyDescent="0.25">
      <c r="A2343" s="48" t="s">
        <v>278</v>
      </c>
      <c r="B2343" s="45" t="s">
        <v>1519</v>
      </c>
      <c r="C2343" s="2" t="s">
        <v>270</v>
      </c>
      <c r="D2343" s="196" t="s">
        <v>1544</v>
      </c>
      <c r="E2343" s="195" t="str">
        <f>CONCATENATE(Tabela132[[#This Row],[TRAMITE_SETOR]],"_Atualiz")</f>
        <v xml:space="preserve"> CIP _Atualiz</v>
      </c>
      <c r="F2343" s="196" t="s">
        <v>1544</v>
      </c>
      <c r="H2343" s="3">
        <v>42874.815972222219</v>
      </c>
      <c r="I2343" s="3">
        <v>42877.561805555553</v>
      </c>
      <c r="J2343" s="45"/>
      <c r="K2343" s="19">
        <f t="shared" si="107"/>
        <v>2.7458333333343035</v>
      </c>
      <c r="L2343" s="38">
        <f t="shared" si="108"/>
        <v>2.7458333333343035</v>
      </c>
      <c r="M2343" s="184">
        <f>NETWORKDAYS.INTL(DATE(YEAR(H2343),MONTH(I2343),DAY(H2343)),DATE(YEAR(I2343),MONTH(I2343),DAY(I2343)),1,LISTAFERIADOS!$B$2:$B$194)</f>
        <v>2</v>
      </c>
      <c r="N2343" s="170" t="str">
        <f>CONCATENATE(HOUR(Tabela132[[#This Row],[DATA INICIO]]),":",MINUTE(Tabela132[[#This Row],[DATA INICIO]]))</f>
        <v>19:35</v>
      </c>
    </row>
    <row r="2344" spans="1:14" ht="25.5" customHeight="1" x14ac:dyDescent="0.25">
      <c r="A2344" s="48" t="s">
        <v>278</v>
      </c>
      <c r="B2344" s="45" t="s">
        <v>1519</v>
      </c>
      <c r="C2344" s="2" t="s">
        <v>270</v>
      </c>
      <c r="D2344" s="196" t="s">
        <v>1480</v>
      </c>
      <c r="E2344" s="195" t="str">
        <f>CONCATENATE(Tabela132[[#This Row],[TRAMITE_SETOR]],"_Atualiz")</f>
        <v xml:space="preserve"> SECGS  _Atualiz</v>
      </c>
      <c r="F2344" s="196" t="s">
        <v>1480</v>
      </c>
      <c r="H2344" s="3">
        <v>42877.561805555553</v>
      </c>
      <c r="I2344" s="3">
        <v>42877.731249999997</v>
      </c>
      <c r="J2344" s="45"/>
      <c r="K2344" s="19">
        <f t="shared" si="107"/>
        <v>0.16944444444379769</v>
      </c>
      <c r="L2344" s="38">
        <f t="shared" si="108"/>
        <v>0.16944444444379769</v>
      </c>
      <c r="M2344" s="184">
        <f>NETWORKDAYS.INTL(DATE(YEAR(H2344),MONTH(I2344),DAY(H2344)),DATE(YEAR(I2344),MONTH(I2344),DAY(I2344)),1,LISTAFERIADOS!$B$2:$B$194)</f>
        <v>1</v>
      </c>
      <c r="N2344" s="170" t="str">
        <f>CONCATENATE(HOUR(Tabela132[[#This Row],[DATA INICIO]]),":",MINUTE(Tabela132[[#This Row],[DATA INICIO]]))</f>
        <v>13:29</v>
      </c>
    </row>
    <row r="2345" spans="1:14" ht="25.5" customHeight="1" x14ac:dyDescent="0.25">
      <c r="A2345" s="48" t="s">
        <v>278</v>
      </c>
      <c r="B2345" s="45" t="s">
        <v>1519</v>
      </c>
      <c r="C2345" s="2" t="s">
        <v>270</v>
      </c>
      <c r="D2345" s="196" t="s">
        <v>1536</v>
      </c>
      <c r="E2345" s="195" t="str">
        <f>CONCATENATE(Tabela132[[#This Row],[TRAMITE_SETOR]],"_Atualiz")</f>
        <v xml:space="preserve"> SOP _Atualiz</v>
      </c>
      <c r="F2345" s="196" t="s">
        <v>1536</v>
      </c>
      <c r="H2345" s="3">
        <v>42877.731249999997</v>
      </c>
      <c r="I2345" s="3">
        <v>42878.697916666664</v>
      </c>
      <c r="J2345" s="45"/>
      <c r="K2345" s="19">
        <f t="shared" si="107"/>
        <v>0.96666666666715173</v>
      </c>
      <c r="L2345" s="38">
        <f t="shared" si="108"/>
        <v>0.96666666666715173</v>
      </c>
      <c r="M2345" s="184">
        <f>NETWORKDAYS.INTL(DATE(YEAR(H2345),MONTH(I2345),DAY(H2345)),DATE(YEAR(I2345),MONTH(I2345),DAY(I2345)),1,LISTAFERIADOS!$B$2:$B$194)</f>
        <v>2</v>
      </c>
      <c r="N2345" s="170" t="str">
        <f>CONCATENATE(HOUR(Tabela132[[#This Row],[DATA INICIO]]),":",MINUTE(Tabela132[[#This Row],[DATA INICIO]]))</f>
        <v>17:33</v>
      </c>
    </row>
    <row r="2346" spans="1:14" ht="25.5" customHeight="1" x14ac:dyDescent="0.25">
      <c r="A2346" s="48" t="s">
        <v>278</v>
      </c>
      <c r="B2346" s="45" t="s">
        <v>1519</v>
      </c>
      <c r="C2346" s="2" t="s">
        <v>270</v>
      </c>
      <c r="D2346" s="196" t="s">
        <v>1544</v>
      </c>
      <c r="E2346" s="195" t="str">
        <f>CONCATENATE(Tabela132[[#This Row],[TRAMITE_SETOR]],"_Atualiz")</f>
        <v xml:space="preserve"> CIP _Atualiz</v>
      </c>
      <c r="F2346" s="196" t="s">
        <v>1544</v>
      </c>
      <c r="H2346" s="3">
        <v>42878.697916666664</v>
      </c>
      <c r="I2346" s="3">
        <v>42879.697916666664</v>
      </c>
      <c r="J2346" s="45"/>
      <c r="K2346" s="19">
        <f t="shared" si="107"/>
        <v>1</v>
      </c>
      <c r="L2346" s="38">
        <f t="shared" si="108"/>
        <v>1</v>
      </c>
      <c r="M2346" s="184">
        <f>NETWORKDAYS.INTL(DATE(YEAR(H2346),MONTH(I2346),DAY(H2346)),DATE(YEAR(I2346),MONTH(I2346),DAY(I2346)),1,LISTAFERIADOS!$B$2:$B$194)</f>
        <v>2</v>
      </c>
      <c r="N2346" s="170" t="str">
        <f>CONCATENATE(HOUR(Tabela132[[#This Row],[DATA INICIO]]),":",MINUTE(Tabela132[[#This Row],[DATA INICIO]]))</f>
        <v>16:45</v>
      </c>
    </row>
    <row r="2347" spans="1:14" ht="25.5" customHeight="1" x14ac:dyDescent="0.25">
      <c r="A2347" s="48" t="s">
        <v>278</v>
      </c>
      <c r="B2347" s="45" t="s">
        <v>1519</v>
      </c>
      <c r="C2347" s="2" t="s">
        <v>270</v>
      </c>
      <c r="D2347" s="196" t="s">
        <v>1480</v>
      </c>
      <c r="E2347" s="195" t="str">
        <f>CONCATENATE(Tabela132[[#This Row],[TRAMITE_SETOR]],"_Atualiz")</f>
        <v xml:space="preserve"> SECGS  _Atualiz</v>
      </c>
      <c r="F2347" s="196" t="s">
        <v>1480</v>
      </c>
      <c r="H2347" s="3">
        <v>42879.697916666664</v>
      </c>
      <c r="I2347" s="3">
        <v>42879.743055555555</v>
      </c>
      <c r="J2347" s="45"/>
      <c r="K2347" s="19">
        <f t="shared" si="107"/>
        <v>4.5138888890505768E-2</v>
      </c>
      <c r="L2347" s="38">
        <f t="shared" si="108"/>
        <v>4.5138888890505768E-2</v>
      </c>
      <c r="M2347" s="184">
        <f>NETWORKDAYS.INTL(DATE(YEAR(H2347),MONTH(I2347),DAY(H2347)),DATE(YEAR(I2347),MONTH(I2347),DAY(I2347)),1,LISTAFERIADOS!$B$2:$B$194)</f>
        <v>1</v>
      </c>
      <c r="N2347" s="170" t="str">
        <f>CONCATENATE(HOUR(Tabela132[[#This Row],[DATA INICIO]]),":",MINUTE(Tabela132[[#This Row],[DATA INICIO]]))</f>
        <v>16:45</v>
      </c>
    </row>
    <row r="2348" spans="1:14" ht="25.5" customHeight="1" x14ac:dyDescent="0.25">
      <c r="A2348" s="48" t="s">
        <v>278</v>
      </c>
      <c r="B2348" s="45" t="s">
        <v>1519</v>
      </c>
      <c r="C2348" s="2" t="s">
        <v>270</v>
      </c>
      <c r="D2348" s="196" t="s">
        <v>1485</v>
      </c>
      <c r="E2348" s="195" t="str">
        <f>CONCATENATE(Tabela132[[#This Row],[TRAMITE_SETOR]],"_Atualiz")</f>
        <v xml:space="preserve"> SECOFC  _Atualiz</v>
      </c>
      <c r="F2348" s="196" t="s">
        <v>1485</v>
      </c>
      <c r="H2348" s="3">
        <v>42879.743055555555</v>
      </c>
      <c r="I2348" s="3">
        <v>42879.761805555558</v>
      </c>
      <c r="J2348" s="45"/>
      <c r="K2348" s="19">
        <f t="shared" si="107"/>
        <v>1.8750000002910383E-2</v>
      </c>
      <c r="L2348" s="38">
        <f t="shared" si="108"/>
        <v>1.8750000002910383E-2</v>
      </c>
      <c r="M2348" s="184">
        <f>NETWORKDAYS.INTL(DATE(YEAR(H2348),MONTH(I2348),DAY(H2348)),DATE(YEAR(I2348),MONTH(I2348),DAY(I2348)),1,LISTAFERIADOS!$B$2:$B$194)</f>
        <v>1</v>
      </c>
      <c r="N2348" s="170" t="str">
        <f>CONCATENATE(HOUR(Tabela132[[#This Row],[DATA INICIO]]),":",MINUTE(Tabela132[[#This Row],[DATA INICIO]]))</f>
        <v>17:50</v>
      </c>
    </row>
    <row r="2349" spans="1:14" ht="25.5" customHeight="1" x14ac:dyDescent="0.25">
      <c r="A2349" s="48" t="s">
        <v>278</v>
      </c>
      <c r="B2349" s="45" t="s">
        <v>1519</v>
      </c>
      <c r="C2349" s="2" t="s">
        <v>270</v>
      </c>
      <c r="D2349" s="196" t="s">
        <v>1484</v>
      </c>
      <c r="E2349" s="195" t="str">
        <f>CONCATENATE(Tabela132[[#This Row],[TRAMITE_SETOR]],"_Atualiz")</f>
        <v xml:space="preserve"> CO  _Atualiz</v>
      </c>
      <c r="F2349" s="196" t="s">
        <v>1484</v>
      </c>
      <c r="H2349" s="3">
        <v>42879.761805555558</v>
      </c>
      <c r="I2349" s="3">
        <v>42879.797222222223</v>
      </c>
      <c r="J2349" s="45"/>
      <c r="K2349" s="19">
        <f t="shared" si="107"/>
        <v>3.5416666665696539E-2</v>
      </c>
      <c r="L2349" s="38">
        <f t="shared" si="108"/>
        <v>3.5416666665696539E-2</v>
      </c>
      <c r="M2349" s="184">
        <f>NETWORKDAYS.INTL(DATE(YEAR(H2349),MONTH(I2349),DAY(H2349)),DATE(YEAR(I2349),MONTH(I2349),DAY(I2349)),1,LISTAFERIADOS!$B$2:$B$194)</f>
        <v>1</v>
      </c>
      <c r="N2349" s="170" t="str">
        <f>CONCATENATE(HOUR(Tabela132[[#This Row],[DATA INICIO]]),":",MINUTE(Tabela132[[#This Row],[DATA INICIO]]))</f>
        <v>18:17</v>
      </c>
    </row>
    <row r="2350" spans="1:14" ht="25.5" customHeight="1" x14ac:dyDescent="0.25">
      <c r="A2350" s="48" t="s">
        <v>278</v>
      </c>
      <c r="B2350" s="45" t="s">
        <v>1519</v>
      </c>
      <c r="C2350" s="2" t="s">
        <v>270</v>
      </c>
      <c r="D2350" s="196" t="s">
        <v>1483</v>
      </c>
      <c r="E2350" s="195" t="str">
        <f>CONCATENATE(Tabela132[[#This Row],[TRAMITE_SETOR]],"_Atualiz")</f>
        <v xml:space="preserve"> SPO  _Atualiz</v>
      </c>
      <c r="F2350" s="196" t="s">
        <v>1483</v>
      </c>
      <c r="H2350" s="3">
        <v>42879.797222222223</v>
      </c>
      <c r="I2350" s="3">
        <v>42880.643750000003</v>
      </c>
      <c r="J2350" s="45"/>
      <c r="K2350" s="19">
        <f t="shared" si="107"/>
        <v>0.84652777777955635</v>
      </c>
      <c r="L2350" s="38">
        <f t="shared" si="108"/>
        <v>0.84652777777955635</v>
      </c>
      <c r="M2350" s="184">
        <f>NETWORKDAYS.INTL(DATE(YEAR(H2350),MONTH(I2350),DAY(H2350)),DATE(YEAR(I2350),MONTH(I2350),DAY(I2350)),1,LISTAFERIADOS!$B$2:$B$194)</f>
        <v>2</v>
      </c>
      <c r="N2350" s="170" t="str">
        <f>CONCATENATE(HOUR(Tabela132[[#This Row],[DATA INICIO]]),":",MINUTE(Tabela132[[#This Row],[DATA INICIO]]))</f>
        <v>19:8</v>
      </c>
    </row>
    <row r="2351" spans="1:14" ht="25.5" customHeight="1" x14ac:dyDescent="0.25">
      <c r="A2351" s="48" t="s">
        <v>278</v>
      </c>
      <c r="B2351" s="45" t="s">
        <v>1519</v>
      </c>
      <c r="C2351" s="2" t="s">
        <v>270</v>
      </c>
      <c r="D2351" s="196" t="s">
        <v>1484</v>
      </c>
      <c r="E2351" s="195" t="str">
        <f>CONCATENATE(Tabela132[[#This Row],[TRAMITE_SETOR]],"_Atualiz")</f>
        <v xml:space="preserve"> CO  _Atualiz</v>
      </c>
      <c r="F2351" s="196" t="s">
        <v>1484</v>
      </c>
      <c r="H2351" s="3">
        <v>42880.643750000003</v>
      </c>
      <c r="I2351" s="3">
        <v>42880.711805555555</v>
      </c>
      <c r="J2351" s="45"/>
      <c r="K2351" s="19">
        <f t="shared" si="107"/>
        <v>6.8055555551836733E-2</v>
      </c>
      <c r="L2351" s="38">
        <f t="shared" si="108"/>
        <v>6.8055555551836733E-2</v>
      </c>
      <c r="M2351" s="184">
        <f>NETWORKDAYS.INTL(DATE(YEAR(H2351),MONTH(I2351),DAY(H2351)),DATE(YEAR(I2351),MONTH(I2351),DAY(I2351)),1,LISTAFERIADOS!$B$2:$B$194)</f>
        <v>1</v>
      </c>
      <c r="N2351" s="170" t="str">
        <f>CONCATENATE(HOUR(Tabela132[[#This Row],[DATA INICIO]]),":",MINUTE(Tabela132[[#This Row],[DATA INICIO]]))</f>
        <v>15:27</v>
      </c>
    </row>
    <row r="2352" spans="1:14" ht="25.5" customHeight="1" x14ac:dyDescent="0.25">
      <c r="A2352" s="48" t="s">
        <v>278</v>
      </c>
      <c r="B2352" s="45" t="s">
        <v>1519</v>
      </c>
      <c r="C2352" s="2" t="s">
        <v>270</v>
      </c>
      <c r="D2352" s="196" t="s">
        <v>1485</v>
      </c>
      <c r="E2352" s="195" t="str">
        <f>CONCATENATE(Tabela132[[#This Row],[TRAMITE_SETOR]],"_Atualiz")</f>
        <v xml:space="preserve"> SECOFC  _Atualiz</v>
      </c>
      <c r="F2352" s="196" t="s">
        <v>1485</v>
      </c>
      <c r="H2352" s="3">
        <v>42880.711805555555</v>
      </c>
      <c r="I2352" s="3">
        <v>42880.777777777781</v>
      </c>
      <c r="J2352" s="45"/>
      <c r="K2352" s="19">
        <f t="shared" si="107"/>
        <v>6.5972222226264421E-2</v>
      </c>
      <c r="L2352" s="38">
        <f t="shared" si="108"/>
        <v>6.5972222226264421E-2</v>
      </c>
      <c r="M2352" s="184">
        <f>NETWORKDAYS.INTL(DATE(YEAR(H2352),MONTH(I2352),DAY(H2352)),DATE(YEAR(I2352),MONTH(I2352),DAY(I2352)),1,LISTAFERIADOS!$B$2:$B$194)</f>
        <v>1</v>
      </c>
      <c r="N2352" s="170" t="str">
        <f>CONCATENATE(HOUR(Tabela132[[#This Row],[DATA INICIO]]),":",MINUTE(Tabela132[[#This Row],[DATA INICIO]]))</f>
        <v>17:5</v>
      </c>
    </row>
    <row r="2353" spans="1:14" ht="25.5" customHeight="1" x14ac:dyDescent="0.25">
      <c r="A2353" s="48" t="s">
        <v>278</v>
      </c>
      <c r="B2353" s="45" t="s">
        <v>1519</v>
      </c>
      <c r="C2353" s="2" t="s">
        <v>270</v>
      </c>
      <c r="D2353" s="196" t="s">
        <v>1482</v>
      </c>
      <c r="E2353" s="195" t="str">
        <f>CONCATENATE(Tabela132[[#This Row],[TRAMITE_SETOR]],"_Atualiz")</f>
        <v xml:space="preserve"> SECGA  _Atualiz</v>
      </c>
      <c r="F2353" s="196" t="s">
        <v>1482</v>
      </c>
      <c r="H2353" s="3">
        <v>42880.777777777781</v>
      </c>
      <c r="I2353" s="3">
        <v>42881.798611111109</v>
      </c>
      <c r="J2353" s="45"/>
      <c r="K2353" s="19">
        <f t="shared" si="107"/>
        <v>1.0208333333284827</v>
      </c>
      <c r="L2353" s="38">
        <f t="shared" si="108"/>
        <v>1.0208333333284827</v>
      </c>
      <c r="M2353" s="184">
        <f>NETWORKDAYS.INTL(DATE(YEAR(H2353),MONTH(I2353),DAY(H2353)),DATE(YEAR(I2353),MONTH(I2353),DAY(I2353)),1,LISTAFERIADOS!$B$2:$B$194)</f>
        <v>2</v>
      </c>
      <c r="N2353" s="170" t="str">
        <f>CONCATENATE(HOUR(Tabela132[[#This Row],[DATA INICIO]]),":",MINUTE(Tabela132[[#This Row],[DATA INICIO]]))</f>
        <v>18:40</v>
      </c>
    </row>
    <row r="2354" spans="1:14" ht="25.5" customHeight="1" x14ac:dyDescent="0.25">
      <c r="A2354" s="48" t="s">
        <v>278</v>
      </c>
      <c r="B2354" s="45" t="s">
        <v>1519</v>
      </c>
      <c r="C2354" s="2" t="s">
        <v>270</v>
      </c>
      <c r="D2354" s="196" t="s">
        <v>1487</v>
      </c>
      <c r="E2354" s="195" t="str">
        <f>CONCATENATE(Tabela132[[#This Row],[TRAMITE_SETOR]],"_Atualiz")</f>
        <v xml:space="preserve"> CLC  _Atualiz</v>
      </c>
      <c r="F2354" s="196" t="s">
        <v>1487</v>
      </c>
      <c r="H2354" s="3">
        <v>42881.798611111109</v>
      </c>
      <c r="I2354" s="3">
        <v>42884.53125</v>
      </c>
      <c r="J2354" s="45"/>
      <c r="K2354" s="19">
        <f t="shared" si="107"/>
        <v>2.7326388888905058</v>
      </c>
      <c r="L2354" s="38">
        <f t="shared" si="108"/>
        <v>2.7326388888905058</v>
      </c>
      <c r="M2354" s="184">
        <f>NETWORKDAYS.INTL(DATE(YEAR(H2354),MONTH(I2354),DAY(H2354)),DATE(YEAR(I2354),MONTH(I2354),DAY(I2354)),1,LISTAFERIADOS!$B$2:$B$194)</f>
        <v>2</v>
      </c>
      <c r="N2354" s="170" t="str">
        <f>CONCATENATE(HOUR(Tabela132[[#This Row],[DATA INICIO]]),":",MINUTE(Tabela132[[#This Row],[DATA INICIO]]))</f>
        <v>19:10</v>
      </c>
    </row>
    <row r="2355" spans="1:14" ht="25.5" customHeight="1" x14ac:dyDescent="0.25">
      <c r="A2355" s="48" t="s">
        <v>278</v>
      </c>
      <c r="B2355" s="45" t="s">
        <v>1519</v>
      </c>
      <c r="C2355" s="2" t="s">
        <v>270</v>
      </c>
      <c r="D2355" s="196" t="s">
        <v>1482</v>
      </c>
      <c r="E2355" s="195" t="str">
        <f>CONCATENATE(Tabela132[[#This Row],[TRAMITE_SETOR]],"_Atualiz")</f>
        <v xml:space="preserve"> SECGA  _Atualiz</v>
      </c>
      <c r="F2355" s="196" t="s">
        <v>1482</v>
      </c>
      <c r="H2355" s="3">
        <v>42884.53125</v>
      </c>
      <c r="I2355" s="3">
        <v>42884.705555555556</v>
      </c>
      <c r="J2355" s="45"/>
      <c r="K2355" s="19">
        <f t="shared" si="107"/>
        <v>0.17430555555620231</v>
      </c>
      <c r="L2355" s="38">
        <f t="shared" si="108"/>
        <v>0.17430555555620231</v>
      </c>
      <c r="M2355" s="184">
        <f>NETWORKDAYS.INTL(DATE(YEAR(H2355),MONTH(I2355),DAY(H2355)),DATE(YEAR(I2355),MONTH(I2355),DAY(I2355)),1,LISTAFERIADOS!$B$2:$B$194)</f>
        <v>1</v>
      </c>
      <c r="N2355" s="170" t="str">
        <f>CONCATENATE(HOUR(Tabela132[[#This Row],[DATA INICIO]]),":",MINUTE(Tabela132[[#This Row],[DATA INICIO]]))</f>
        <v>12:45</v>
      </c>
    </row>
    <row r="2356" spans="1:14" ht="25.5" customHeight="1" x14ac:dyDescent="0.25">
      <c r="A2356" s="48" t="s">
        <v>278</v>
      </c>
      <c r="B2356" s="45" t="s">
        <v>1519</v>
      </c>
      <c r="C2356" s="2" t="s">
        <v>270</v>
      </c>
      <c r="D2356" s="196" t="s">
        <v>1487</v>
      </c>
      <c r="E2356" s="195" t="str">
        <f>CONCATENATE(Tabela132[[#This Row],[TRAMITE_SETOR]],"_Atualiz")</f>
        <v xml:space="preserve"> CLC  _Atualiz</v>
      </c>
      <c r="F2356" s="196" t="s">
        <v>1487</v>
      </c>
      <c r="H2356" s="3">
        <v>42884.705555555556</v>
      </c>
      <c r="I2356" s="3">
        <v>42884.729166666664</v>
      </c>
      <c r="J2356" s="45"/>
      <c r="K2356" s="19">
        <f t="shared" si="107"/>
        <v>2.361111110803904E-2</v>
      </c>
      <c r="L2356" s="38">
        <f t="shared" si="108"/>
        <v>2.361111110803904E-2</v>
      </c>
      <c r="M2356" s="184">
        <f>NETWORKDAYS.INTL(DATE(YEAR(H2356),MONTH(I2356),DAY(H2356)),DATE(YEAR(I2356),MONTH(I2356),DAY(I2356)),1,LISTAFERIADOS!$B$2:$B$194)</f>
        <v>1</v>
      </c>
      <c r="N2356" s="170" t="str">
        <f>CONCATENATE(HOUR(Tabela132[[#This Row],[DATA INICIO]]),":",MINUTE(Tabela132[[#This Row],[DATA INICIO]]))</f>
        <v>16:56</v>
      </c>
    </row>
    <row r="2357" spans="1:14" ht="25.5" customHeight="1" x14ac:dyDescent="0.25">
      <c r="A2357" s="48" t="s">
        <v>278</v>
      </c>
      <c r="B2357" s="45" t="s">
        <v>1519</v>
      </c>
      <c r="C2357" s="2" t="s">
        <v>270</v>
      </c>
      <c r="D2357" s="196" t="s">
        <v>1489</v>
      </c>
      <c r="E2357" s="195" t="str">
        <f>CONCATENATE(Tabela132[[#This Row],[TRAMITE_SETOR]],"_Atualiz")</f>
        <v xml:space="preserve"> SLIC  _Atualiz</v>
      </c>
      <c r="F2357" s="196" t="s">
        <v>1489</v>
      </c>
      <c r="H2357" s="3">
        <v>42884.729166666664</v>
      </c>
      <c r="I2357" s="3">
        <v>42885.666666666664</v>
      </c>
      <c r="J2357" s="45"/>
      <c r="K2357" s="19">
        <f t="shared" si="107"/>
        <v>0.9375</v>
      </c>
      <c r="L2357" s="38">
        <f t="shared" si="108"/>
        <v>0.9375</v>
      </c>
      <c r="M2357" s="184">
        <f>NETWORKDAYS.INTL(DATE(YEAR(H2357),MONTH(I2357),DAY(H2357)),DATE(YEAR(I2357),MONTH(I2357),DAY(I2357)),1,LISTAFERIADOS!$B$2:$B$194)</f>
        <v>2</v>
      </c>
      <c r="N2357" s="170" t="str">
        <f>CONCATENATE(HOUR(Tabela132[[#This Row],[DATA INICIO]]),":",MINUTE(Tabela132[[#This Row],[DATA INICIO]]))</f>
        <v>17:30</v>
      </c>
    </row>
    <row r="2358" spans="1:14" ht="25.5" customHeight="1" x14ac:dyDescent="0.25">
      <c r="A2358" s="48" t="s">
        <v>278</v>
      </c>
      <c r="B2358" s="45" t="s">
        <v>1519</v>
      </c>
      <c r="C2358" s="2" t="s">
        <v>270</v>
      </c>
      <c r="D2358" s="196" t="s">
        <v>1490</v>
      </c>
      <c r="E2358" s="195" t="str">
        <f>CONCATENATE(Tabela132[[#This Row],[TRAMITE_SETOR]],"_Atualiz")</f>
        <v xml:space="preserve"> SCON  _Atualiz</v>
      </c>
      <c r="F2358" s="196" t="s">
        <v>1490</v>
      </c>
      <c r="H2358" s="3">
        <v>42885.666666666664</v>
      </c>
      <c r="I2358" s="3">
        <v>42891.686805555553</v>
      </c>
      <c r="J2358" s="45"/>
      <c r="K2358" s="19">
        <f t="shared" si="107"/>
        <v>6.0201388888890506</v>
      </c>
      <c r="L2358" s="38">
        <f t="shared" si="108"/>
        <v>6.0201388888890506</v>
      </c>
      <c r="M2358" s="184">
        <f>NETWORKDAYS.INTL(DATE(YEAR(H2358),MONTH(I2358),DAY(H2358)),DATE(YEAR(I2358),MONTH(I2358),DAY(I2358)),1,LISTAFERIADOS!$B$2:$B$194)</f>
        <v>-19</v>
      </c>
      <c r="N2358" s="170" t="str">
        <f>CONCATENATE(HOUR(Tabela132[[#This Row],[DATA INICIO]]),":",MINUTE(Tabela132[[#This Row],[DATA INICIO]]))</f>
        <v>16:0</v>
      </c>
    </row>
    <row r="2359" spans="1:14" ht="25.5" customHeight="1" x14ac:dyDescent="0.25">
      <c r="A2359" s="48" t="s">
        <v>278</v>
      </c>
      <c r="B2359" s="45" t="s">
        <v>1519</v>
      </c>
      <c r="C2359" s="2" t="s">
        <v>270</v>
      </c>
      <c r="D2359" s="196" t="s">
        <v>1489</v>
      </c>
      <c r="E2359" s="195" t="str">
        <f>CONCATENATE(Tabela132[[#This Row],[TRAMITE_SETOR]],"_Atualiz")</f>
        <v xml:space="preserve"> SLIC  _Atualiz</v>
      </c>
      <c r="F2359" s="196" t="s">
        <v>1489</v>
      </c>
      <c r="H2359" s="3">
        <v>42861.686805555553</v>
      </c>
      <c r="I2359" s="3">
        <v>42861.759027777778</v>
      </c>
      <c r="J2359" s="45"/>
      <c r="K2359" s="19">
        <f t="shared" si="107"/>
        <v>7.2222222224809229E-2</v>
      </c>
      <c r="L2359" s="38">
        <f t="shared" si="108"/>
        <v>7.2222222224809229E-2</v>
      </c>
      <c r="M2359" s="184">
        <f>NETWORKDAYS.INTL(DATE(YEAR(H2359),MONTH(I2359),DAY(H2359)),DATE(YEAR(I2359),MONTH(I2359),DAY(I2359)),1,LISTAFERIADOS!$B$2:$B$194)</f>
        <v>0</v>
      </c>
      <c r="N2359" s="170" t="str">
        <f>CONCATENATE(HOUR(Tabela132[[#This Row],[DATA INICIO]]),":",MINUTE(Tabela132[[#This Row],[DATA INICIO]]))</f>
        <v>16:29</v>
      </c>
    </row>
    <row r="2360" spans="1:14" ht="25.5" customHeight="1" x14ac:dyDescent="0.25">
      <c r="A2360" s="48" t="s">
        <v>278</v>
      </c>
      <c r="B2360" s="45" t="s">
        <v>1519</v>
      </c>
      <c r="C2360" s="2" t="s">
        <v>270</v>
      </c>
      <c r="D2360" s="196" t="s">
        <v>1487</v>
      </c>
      <c r="E2360" s="195" t="str">
        <f>CONCATENATE(Tabela132[[#This Row],[TRAMITE_SETOR]],"_Atualiz")</f>
        <v xml:space="preserve"> CLC  _Atualiz</v>
      </c>
      <c r="F2360" s="196" t="s">
        <v>1487</v>
      </c>
      <c r="H2360" s="3">
        <v>42861.759027777778</v>
      </c>
      <c r="I2360" s="3">
        <v>42861.82916666667</v>
      </c>
      <c r="J2360" s="45"/>
      <c r="K2360" s="19">
        <f t="shared" si="107"/>
        <v>7.013888889196096E-2</v>
      </c>
      <c r="L2360" s="38">
        <f t="shared" si="108"/>
        <v>7.013888889196096E-2</v>
      </c>
      <c r="M2360" s="184">
        <f>NETWORKDAYS.INTL(DATE(YEAR(H2360),MONTH(I2360),DAY(H2360)),DATE(YEAR(I2360),MONTH(I2360),DAY(I2360)),1,LISTAFERIADOS!$B$2:$B$194)</f>
        <v>0</v>
      </c>
      <c r="N2360" s="170" t="str">
        <f>CONCATENATE(HOUR(Tabela132[[#This Row],[DATA INICIO]]),":",MINUTE(Tabela132[[#This Row],[DATA INICIO]]))</f>
        <v>18:13</v>
      </c>
    </row>
    <row r="2361" spans="1:14" ht="25.5" customHeight="1" x14ac:dyDescent="0.25">
      <c r="A2361" s="48" t="s">
        <v>278</v>
      </c>
      <c r="B2361" s="45" t="s">
        <v>1519</v>
      </c>
      <c r="C2361" s="2" t="s">
        <v>270</v>
      </c>
      <c r="D2361" s="196" t="s">
        <v>1482</v>
      </c>
      <c r="E2361" s="195" t="str">
        <f>CONCATENATE(Tabela132[[#This Row],[TRAMITE_SETOR]],"_Atualiz")</f>
        <v xml:space="preserve"> SECGA  _Atualiz</v>
      </c>
      <c r="F2361" s="196" t="s">
        <v>1482</v>
      </c>
      <c r="H2361" s="3">
        <v>42861.82916666667</v>
      </c>
      <c r="I2361" s="3">
        <v>42892.5625</v>
      </c>
      <c r="J2361" s="45"/>
      <c r="K2361" s="19">
        <f t="shared" si="107"/>
        <v>30.733333333329938</v>
      </c>
      <c r="L2361" s="38">
        <f t="shared" si="108"/>
        <v>30.733333333329938</v>
      </c>
      <c r="M2361" s="184">
        <f>NETWORKDAYS.INTL(DATE(YEAR(H2361),MONTH(I2361),DAY(H2361)),DATE(YEAR(I2361),MONTH(I2361),DAY(I2361)),1,LISTAFERIADOS!$B$2:$B$194)</f>
        <v>1</v>
      </c>
      <c r="N2361" s="170" t="str">
        <f>CONCATENATE(HOUR(Tabela132[[#This Row],[DATA INICIO]]),":",MINUTE(Tabela132[[#This Row],[DATA INICIO]]))</f>
        <v>19:54</v>
      </c>
    </row>
    <row r="2362" spans="1:14" ht="25.5" customHeight="1" x14ac:dyDescent="0.25">
      <c r="A2362" s="48" t="s">
        <v>278</v>
      </c>
      <c r="B2362" s="45" t="s">
        <v>1519</v>
      </c>
      <c r="C2362" s="2" t="s">
        <v>270</v>
      </c>
      <c r="D2362" s="196" t="s">
        <v>1491</v>
      </c>
      <c r="E2362" s="195" t="str">
        <f>CONCATENATE(Tabela132[[#This Row],[TRAMITE_SETOR]],"_Atualiz")</f>
        <v xml:space="preserve"> CPL  _Atualiz</v>
      </c>
      <c r="F2362" s="196" t="s">
        <v>1491</v>
      </c>
      <c r="H2362" s="3">
        <v>42892.5625</v>
      </c>
      <c r="I2362" s="3">
        <v>42892.57916666667</v>
      </c>
      <c r="J2362" s="45"/>
      <c r="K2362" s="19">
        <f t="shared" si="107"/>
        <v>1.6666666670062114E-2</v>
      </c>
      <c r="L2362" s="38">
        <f t="shared" si="108"/>
        <v>1.6666666670062114E-2</v>
      </c>
      <c r="M2362" s="184">
        <f>NETWORKDAYS.INTL(DATE(YEAR(H2362),MONTH(I2362),DAY(H2362)),DATE(YEAR(I2362),MONTH(I2362),DAY(I2362)),1,LISTAFERIADOS!$B$2:$B$194)</f>
        <v>1</v>
      </c>
      <c r="N2362" s="170" t="str">
        <f>CONCATENATE(HOUR(Tabela132[[#This Row],[DATA INICIO]]),":",MINUTE(Tabela132[[#This Row],[DATA INICIO]]))</f>
        <v>13:30</v>
      </c>
    </row>
    <row r="2363" spans="1:14" ht="25.5" customHeight="1" x14ac:dyDescent="0.25">
      <c r="A2363" s="48" t="s">
        <v>278</v>
      </c>
      <c r="B2363" s="45" t="s">
        <v>1519</v>
      </c>
      <c r="C2363" s="2" t="s">
        <v>270</v>
      </c>
      <c r="D2363" s="196" t="s">
        <v>1492</v>
      </c>
      <c r="E2363" s="195" t="str">
        <f>CONCATENATE(Tabela132[[#This Row],[TRAMITE_SETOR]],"_Atualiz")</f>
        <v xml:space="preserve"> ASSDG  _Atualiz</v>
      </c>
      <c r="F2363" s="196" t="s">
        <v>1492</v>
      </c>
      <c r="H2363" s="3">
        <v>42892.57916666667</v>
      </c>
      <c r="I2363" s="3">
        <v>42953.607638888891</v>
      </c>
      <c r="J2363" s="45"/>
      <c r="K2363" s="19">
        <f t="shared" si="107"/>
        <v>61.028472222220444</v>
      </c>
      <c r="L2363" s="38">
        <f t="shared" si="108"/>
        <v>61.028472222220444</v>
      </c>
      <c r="M2363" s="184">
        <f>NETWORKDAYS.INTL(DATE(YEAR(H2363),MONTH(I2363),DAY(H2363)),DATE(YEAR(I2363),MONTH(I2363),DAY(I2363)),1,LISTAFERIADOS!$B$2:$B$194)</f>
        <v>0</v>
      </c>
      <c r="N2363" s="170" t="str">
        <f>CONCATENATE(HOUR(Tabela132[[#This Row],[DATA INICIO]]),":",MINUTE(Tabela132[[#This Row],[DATA INICIO]]))</f>
        <v>13:54</v>
      </c>
    </row>
    <row r="2364" spans="1:14" ht="25.5" customHeight="1" x14ac:dyDescent="0.25">
      <c r="A2364" s="48" t="s">
        <v>278</v>
      </c>
      <c r="B2364" s="45" t="s">
        <v>1519</v>
      </c>
      <c r="C2364" s="2" t="s">
        <v>270</v>
      </c>
      <c r="D2364" s="196" t="s">
        <v>1481</v>
      </c>
      <c r="E2364" s="195" t="str">
        <f>CONCATENATE(Tabela132[[#This Row],[TRAMITE_SETOR]],"_Atualiz")</f>
        <v xml:space="preserve"> DG  _Atualiz</v>
      </c>
      <c r="F2364" s="196" t="s">
        <v>1481</v>
      </c>
      <c r="H2364" s="3">
        <v>42953.607638888891</v>
      </c>
      <c r="I2364" s="3">
        <v>42953.652777777781</v>
      </c>
      <c r="J2364" s="45"/>
      <c r="K2364" s="19">
        <f t="shared" si="107"/>
        <v>4.5138888890505768E-2</v>
      </c>
      <c r="L2364" s="38">
        <f t="shared" si="108"/>
        <v>4.5138888890505768E-2</v>
      </c>
      <c r="M2364" s="184">
        <f>NETWORKDAYS.INTL(DATE(YEAR(H2364),MONTH(I2364),DAY(H2364)),DATE(YEAR(I2364),MONTH(I2364),DAY(I2364)),1,LISTAFERIADOS!$B$2:$B$194)</f>
        <v>0</v>
      </c>
      <c r="N2364" s="170" t="str">
        <f>CONCATENATE(HOUR(Tabela132[[#This Row],[DATA INICIO]]),":",MINUTE(Tabela132[[#This Row],[DATA INICIO]]))</f>
        <v>14:35</v>
      </c>
    </row>
    <row r="2365" spans="1:14" ht="25.5" customHeight="1" x14ac:dyDescent="0.25">
      <c r="A2365" s="48" t="s">
        <v>278</v>
      </c>
      <c r="B2365" s="45" t="s">
        <v>1519</v>
      </c>
      <c r="C2365" s="2" t="s">
        <v>270</v>
      </c>
      <c r="D2365" s="196" t="s">
        <v>1489</v>
      </c>
      <c r="E2365" s="195" t="str">
        <f>CONCATENATE(Tabela132[[#This Row],[TRAMITE_SETOR]],"_Atualiz")</f>
        <v xml:space="preserve"> SLIC  _Atualiz</v>
      </c>
      <c r="F2365" s="196" t="s">
        <v>1489</v>
      </c>
      <c r="H2365" s="3">
        <v>42953.652777777781</v>
      </c>
      <c r="I2365" s="3">
        <v>42984.578472222223</v>
      </c>
      <c r="J2365" s="45"/>
      <c r="K2365" s="19">
        <f t="shared" si="107"/>
        <v>30.925694444442343</v>
      </c>
      <c r="L2365" s="38">
        <f t="shared" si="108"/>
        <v>30.925694444442343</v>
      </c>
      <c r="M2365" s="184">
        <f>NETWORKDAYS.INTL(DATE(YEAR(H2365),MONTH(I2365),DAY(H2365)),DATE(YEAR(I2365),MONTH(I2365),DAY(I2365)),1,LISTAFERIADOS!$B$2:$B$194)</f>
        <v>1</v>
      </c>
      <c r="N2365" s="170" t="str">
        <f>CONCATENATE(HOUR(Tabela132[[#This Row],[DATA INICIO]]),":",MINUTE(Tabela132[[#This Row],[DATA INICIO]]))</f>
        <v>15:40</v>
      </c>
    </row>
    <row r="2366" spans="1:14" ht="25.5" customHeight="1" x14ac:dyDescent="0.25">
      <c r="A2366" s="48" t="s">
        <v>278</v>
      </c>
      <c r="B2366" s="45" t="s">
        <v>1519</v>
      </c>
      <c r="C2366" s="2" t="s">
        <v>270</v>
      </c>
      <c r="D2366" s="196" t="s">
        <v>1491</v>
      </c>
      <c r="E2366" s="195" t="str">
        <f>CONCATENATE(Tabela132[[#This Row],[TRAMITE_SETOR]],"_Atualiz")</f>
        <v xml:space="preserve"> CPL  _Atualiz</v>
      </c>
      <c r="F2366" s="196" t="s">
        <v>1491</v>
      </c>
      <c r="H2366" s="3">
        <v>42984.578472222223</v>
      </c>
      <c r="I2366" s="3">
        <v>42984.785416666666</v>
      </c>
      <c r="J2366" s="45"/>
      <c r="K2366" s="19">
        <f t="shared" si="107"/>
        <v>0.2069444444423425</v>
      </c>
      <c r="L2366" s="38">
        <f t="shared" si="108"/>
        <v>0.2069444444423425</v>
      </c>
      <c r="M2366" s="184">
        <f>NETWORKDAYS.INTL(DATE(YEAR(H2366),MONTH(I2366),DAY(H2366)),DATE(YEAR(I2366),MONTH(I2366),DAY(I2366)),1,LISTAFERIADOS!$B$2:$B$194)</f>
        <v>1</v>
      </c>
      <c r="N2366" s="170" t="str">
        <f>CONCATENATE(HOUR(Tabela132[[#This Row],[DATA INICIO]]),":",MINUTE(Tabela132[[#This Row],[DATA INICIO]]))</f>
        <v>13:53</v>
      </c>
    </row>
    <row r="2367" spans="1:14" ht="25.5" customHeight="1" x14ac:dyDescent="0.25">
      <c r="A2367" s="48" t="s">
        <v>278</v>
      </c>
      <c r="B2367" s="45" t="s">
        <v>1519</v>
      </c>
      <c r="C2367" s="2" t="s">
        <v>270</v>
      </c>
      <c r="D2367" s="196" t="s">
        <v>1489</v>
      </c>
      <c r="E2367" s="195" t="str">
        <f>CONCATENATE(Tabela132[[#This Row],[TRAMITE_SETOR]],"_Atualiz")</f>
        <v xml:space="preserve"> SLIC  _Atualiz</v>
      </c>
      <c r="F2367" s="196" t="s">
        <v>1489</v>
      </c>
      <c r="H2367" s="3">
        <v>42984.785416666666</v>
      </c>
      <c r="I2367" s="3">
        <v>43075.584722222222</v>
      </c>
      <c r="J2367" s="45"/>
      <c r="K2367" s="19">
        <f t="shared" si="107"/>
        <v>90.799305555556202</v>
      </c>
      <c r="L2367" s="38">
        <f t="shared" si="108"/>
        <v>90.799305555556202</v>
      </c>
      <c r="M2367" s="184">
        <f>NETWORKDAYS.INTL(DATE(YEAR(H2367),MONTH(I2367),DAY(H2367)),DATE(YEAR(I2367),MONTH(I2367),DAY(I2367)),1,LISTAFERIADOS!$B$2:$B$194)</f>
        <v>1</v>
      </c>
      <c r="N2367" s="170" t="str">
        <f>CONCATENATE(HOUR(Tabela132[[#This Row],[DATA INICIO]]),":",MINUTE(Tabela132[[#This Row],[DATA INICIO]]))</f>
        <v>18:51</v>
      </c>
    </row>
    <row r="2368" spans="1:14" ht="25.5" customHeight="1" x14ac:dyDescent="0.25">
      <c r="A2368" s="48" t="s">
        <v>278</v>
      </c>
      <c r="B2368" s="45" t="s">
        <v>1519</v>
      </c>
      <c r="C2368" s="2" t="s">
        <v>270</v>
      </c>
      <c r="D2368" s="196" t="s">
        <v>1491</v>
      </c>
      <c r="E2368" s="195" t="str">
        <f>CONCATENATE(Tabela132[[#This Row],[TRAMITE_SETOR]],"_Atualiz")</f>
        <v xml:space="preserve"> CPL  _Atualiz</v>
      </c>
      <c r="F2368" s="196" t="s">
        <v>1491</v>
      </c>
      <c r="H2368" s="3">
        <v>42898.584722222222</v>
      </c>
      <c r="I2368" s="3">
        <v>43015.763194444444</v>
      </c>
      <c r="J2368" s="45"/>
      <c r="K2368" s="19">
        <f t="shared" si="107"/>
        <v>117.1784722222219</v>
      </c>
      <c r="L2368" s="38">
        <f t="shared" si="108"/>
        <v>117.1784722222219</v>
      </c>
      <c r="M2368" s="184">
        <f>NETWORKDAYS.INTL(DATE(YEAR(H2368),MONTH(I2368),DAY(H2368)),DATE(YEAR(I2368),MONTH(I2368),DAY(I2368)),1,LISTAFERIADOS!$B$2:$B$194)</f>
        <v>-3</v>
      </c>
      <c r="N2368" s="170" t="str">
        <f>CONCATENATE(HOUR(Tabela132[[#This Row],[DATA INICIO]]),":",MINUTE(Tabela132[[#This Row],[DATA INICIO]]))</f>
        <v>14:2</v>
      </c>
    </row>
    <row r="2369" spans="1:14" ht="25.5" customHeight="1" x14ac:dyDescent="0.25">
      <c r="A2369" s="48" t="s">
        <v>278</v>
      </c>
      <c r="B2369" s="45" t="s">
        <v>1519</v>
      </c>
      <c r="C2369" s="2" t="s">
        <v>270</v>
      </c>
      <c r="D2369" s="196" t="s">
        <v>1492</v>
      </c>
      <c r="E2369" s="195" t="str">
        <f>CONCATENATE(Tabela132[[#This Row],[TRAMITE_SETOR]],"_Atualiz")</f>
        <v xml:space="preserve"> ASSDG  _Atualiz</v>
      </c>
      <c r="F2369" s="196" t="s">
        <v>1492</v>
      </c>
      <c r="H2369" s="3">
        <v>43015.763194444444</v>
      </c>
      <c r="I2369" s="3">
        <v>43046.5625</v>
      </c>
      <c r="J2369" s="45"/>
      <c r="K2369" s="19">
        <f t="shared" si="107"/>
        <v>30.799305555556202</v>
      </c>
      <c r="L2369" s="38">
        <f t="shared" si="108"/>
        <v>30.799305555556202</v>
      </c>
      <c r="M2369" s="184">
        <f>NETWORKDAYS.INTL(DATE(YEAR(H2369),MONTH(I2369),DAY(H2369)),DATE(YEAR(I2369),MONTH(I2369),DAY(I2369)),1,LISTAFERIADOS!$B$2:$B$194)</f>
        <v>1</v>
      </c>
      <c r="N2369" s="170" t="str">
        <f>CONCATENATE(HOUR(Tabela132[[#This Row],[DATA INICIO]]),":",MINUTE(Tabela132[[#This Row],[DATA INICIO]]))</f>
        <v>18:19</v>
      </c>
    </row>
    <row r="2370" spans="1:14" ht="25.5" customHeight="1" x14ac:dyDescent="0.25">
      <c r="A2370" s="48" t="s">
        <v>278</v>
      </c>
      <c r="B2370" s="45" t="s">
        <v>1519</v>
      </c>
      <c r="C2370" s="2" t="s">
        <v>270</v>
      </c>
      <c r="D2370" s="196" t="s">
        <v>1481</v>
      </c>
      <c r="E2370" s="195" t="str">
        <f>CONCATENATE(Tabela132[[#This Row],[TRAMITE_SETOR]],"_Atualiz")</f>
        <v xml:space="preserve"> DG  _Atualiz</v>
      </c>
      <c r="F2370" s="196" t="s">
        <v>1481</v>
      </c>
      <c r="H2370" s="3">
        <v>43046.5625</v>
      </c>
      <c r="I2370" s="3">
        <v>43076.694444444445</v>
      </c>
      <c r="J2370" s="45"/>
      <c r="K2370" s="19">
        <f t="shared" si="107"/>
        <v>30.131944444445253</v>
      </c>
      <c r="L2370" s="38">
        <f t="shared" si="108"/>
        <v>30.131944444445253</v>
      </c>
      <c r="M2370" s="184">
        <f>NETWORKDAYS.INTL(DATE(YEAR(H2370),MONTH(I2370),DAY(H2370)),DATE(YEAR(I2370),MONTH(I2370),DAY(I2370)),1,LISTAFERIADOS!$B$2:$B$194)</f>
        <v>1</v>
      </c>
      <c r="N2370" s="170" t="str">
        <f>CONCATENATE(HOUR(Tabela132[[#This Row],[DATA INICIO]]),":",MINUTE(Tabela132[[#This Row],[DATA INICIO]]))</f>
        <v>13:30</v>
      </c>
    </row>
    <row r="2371" spans="1:14" ht="25.5" customHeight="1" x14ac:dyDescent="0.25">
      <c r="A2371" s="49" t="s">
        <v>278</v>
      </c>
      <c r="B2371" s="52" t="s">
        <v>1519</v>
      </c>
      <c r="C2371" s="7" t="s">
        <v>270</v>
      </c>
      <c r="D2371" s="66" t="s">
        <v>1493</v>
      </c>
      <c r="E2371" s="197" t="str">
        <f>CONCATENATE(Tabela132[[#This Row],[TRAMITE_SETOR]],"_Atualiz")</f>
        <v xml:space="preserve"> COC  _Atualiz</v>
      </c>
      <c r="F2371" s="66" t="s">
        <v>1493</v>
      </c>
      <c r="G2371" s="190"/>
      <c r="H2371" s="51">
        <v>43076.694444444445</v>
      </c>
      <c r="I2371" s="51">
        <v>43076.716666666667</v>
      </c>
      <c r="J2371" s="52"/>
      <c r="K2371" s="19">
        <f t="shared" si="107"/>
        <v>2.2222222221898846E-2</v>
      </c>
      <c r="L2371" s="76">
        <f t="shared" si="108"/>
        <v>2.2222222221898846E-2</v>
      </c>
      <c r="M2371" s="192">
        <f>NETWORKDAYS.INTL(DATE(YEAR(H2371),MONTH(I2371),DAY(H2371)),DATE(YEAR(I2371),MONTH(I2371),DAY(I2371)),1,LISTAFERIADOS!$B$2:$B$194)</f>
        <v>1</v>
      </c>
      <c r="N2371" s="193" t="str">
        <f>CONCATENATE(HOUR(Tabela132[[#This Row],[DATA INICIO]]),":",MINUTE(Tabela132[[#This Row],[DATA INICIO]]))</f>
        <v>16:40</v>
      </c>
    </row>
  </sheetData>
  <pageMargins left="0.511811024" right="0.511811024" top="0.78740157499999996" bottom="0.78740157499999996" header="0.31496062000000002" footer="0.31496062000000002"/>
  <pageSetup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64"/>
  <sheetViews>
    <sheetView topLeftCell="C34" zoomScaleNormal="100" workbookViewId="0">
      <selection activeCell="D55" sqref="D55"/>
    </sheetView>
  </sheetViews>
  <sheetFormatPr defaultRowHeight="15" x14ac:dyDescent="0.25"/>
  <cols>
    <col min="1" max="1" width="18.28515625" customWidth="1"/>
    <col min="2" max="2" width="31" customWidth="1"/>
    <col min="3" max="3" width="18" customWidth="1"/>
    <col min="4" max="4" width="39" customWidth="1"/>
    <col min="5" max="5" width="75.85546875" bestFit="1" customWidth="1"/>
    <col min="6" max="6" width="15" customWidth="1"/>
    <col min="7" max="7" width="15.140625" customWidth="1"/>
    <col min="8" max="8" width="25.42578125" customWidth="1"/>
  </cols>
  <sheetData>
    <row r="1" spans="1:8" ht="30" x14ac:dyDescent="0.25">
      <c r="A1" s="95" t="s">
        <v>1113</v>
      </c>
      <c r="B1" s="95" t="s">
        <v>1114</v>
      </c>
      <c r="C1" s="95" t="s">
        <v>1115</v>
      </c>
      <c r="D1" s="96" t="s">
        <v>1116</v>
      </c>
      <c r="E1" s="97" t="s">
        <v>1117</v>
      </c>
      <c r="F1" s="97" t="s">
        <v>1118</v>
      </c>
      <c r="G1" s="97" t="s">
        <v>1119</v>
      </c>
      <c r="H1" s="98" t="s">
        <v>1120</v>
      </c>
    </row>
    <row r="2" spans="1:8" ht="75" x14ac:dyDescent="0.25">
      <c r="A2" s="99" t="s">
        <v>1121</v>
      </c>
      <c r="B2" s="99" t="s">
        <v>894</v>
      </c>
      <c r="C2" s="99" t="s">
        <v>270</v>
      </c>
      <c r="D2" s="100" t="s">
        <v>1122</v>
      </c>
      <c r="E2" s="101" t="s">
        <v>1123</v>
      </c>
      <c r="F2" s="102">
        <v>42299</v>
      </c>
      <c r="G2" s="102">
        <v>42450</v>
      </c>
      <c r="H2" s="103">
        <f t="shared" ref="H2:H33" si="0">DAYS360(F2,G2)</f>
        <v>149</v>
      </c>
    </row>
    <row r="3" spans="1:8" x14ac:dyDescent="0.25">
      <c r="A3" s="99" t="s">
        <v>1124</v>
      </c>
      <c r="B3" s="99" t="s">
        <v>894</v>
      </c>
      <c r="C3" s="99" t="s">
        <v>1125</v>
      </c>
      <c r="D3" s="100" t="s">
        <v>1126</v>
      </c>
      <c r="E3" s="101" t="s">
        <v>7</v>
      </c>
      <c r="F3" s="102">
        <v>42118</v>
      </c>
      <c r="G3" s="102">
        <v>42221</v>
      </c>
      <c r="H3" s="103">
        <f t="shared" si="0"/>
        <v>101</v>
      </c>
    </row>
    <row r="4" spans="1:8" x14ac:dyDescent="0.25">
      <c r="A4" s="99" t="s">
        <v>46</v>
      </c>
      <c r="B4" s="99" t="s">
        <v>894</v>
      </c>
      <c r="C4" s="99" t="s">
        <v>1125</v>
      </c>
      <c r="D4" s="100" t="s">
        <v>1126</v>
      </c>
      <c r="E4" s="101" t="s">
        <v>7</v>
      </c>
      <c r="F4" s="102">
        <v>42263</v>
      </c>
      <c r="G4" s="102">
        <v>42342</v>
      </c>
      <c r="H4" s="103">
        <f t="shared" si="0"/>
        <v>78</v>
      </c>
    </row>
    <row r="5" spans="1:8" x14ac:dyDescent="0.25">
      <c r="A5" s="99" t="s">
        <v>65</v>
      </c>
      <c r="B5" s="99" t="s">
        <v>894</v>
      </c>
      <c r="C5" s="99" t="s">
        <v>1125</v>
      </c>
      <c r="D5" s="100" t="s">
        <v>1126</v>
      </c>
      <c r="E5" s="101" t="s">
        <v>7</v>
      </c>
      <c r="F5" s="102">
        <v>42633</v>
      </c>
      <c r="G5" s="102">
        <v>42695</v>
      </c>
      <c r="H5" s="103">
        <f t="shared" si="0"/>
        <v>61</v>
      </c>
    </row>
    <row r="6" spans="1:8" x14ac:dyDescent="0.25">
      <c r="A6" s="99" t="s">
        <v>82</v>
      </c>
      <c r="B6" s="99" t="s">
        <v>894</v>
      </c>
      <c r="C6" s="99" t="s">
        <v>1125</v>
      </c>
      <c r="D6" s="100" t="s">
        <v>1126</v>
      </c>
      <c r="E6" s="101" t="s">
        <v>7</v>
      </c>
      <c r="F6" s="102">
        <v>42422</v>
      </c>
      <c r="G6" s="102">
        <v>42643</v>
      </c>
      <c r="H6" s="103">
        <f t="shared" si="0"/>
        <v>218</v>
      </c>
    </row>
    <row r="7" spans="1:8" x14ac:dyDescent="0.25">
      <c r="A7" s="99" t="s">
        <v>112</v>
      </c>
      <c r="B7" s="99" t="s">
        <v>894</v>
      </c>
      <c r="C7" s="99" t="s">
        <v>1125</v>
      </c>
      <c r="D7" s="100" t="s">
        <v>1126</v>
      </c>
      <c r="E7" s="101" t="s">
        <v>7</v>
      </c>
      <c r="F7" s="102">
        <v>41955</v>
      </c>
      <c r="G7" s="102">
        <v>42179</v>
      </c>
      <c r="H7" s="103">
        <f t="shared" si="0"/>
        <v>222</v>
      </c>
    </row>
    <row r="8" spans="1:8" x14ac:dyDescent="0.25">
      <c r="A8" s="99" t="s">
        <v>155</v>
      </c>
      <c r="B8" s="99" t="s">
        <v>894</v>
      </c>
      <c r="C8" s="99" t="s">
        <v>1125</v>
      </c>
      <c r="D8" s="100" t="s">
        <v>1126</v>
      </c>
      <c r="E8" s="101" t="s">
        <v>7</v>
      </c>
      <c r="F8" s="102">
        <v>41738</v>
      </c>
      <c r="G8" s="102">
        <v>41850</v>
      </c>
      <c r="H8" s="103">
        <f t="shared" si="0"/>
        <v>111</v>
      </c>
    </row>
    <row r="9" spans="1:8" x14ac:dyDescent="0.25">
      <c r="A9" s="99" t="s">
        <v>789</v>
      </c>
      <c r="B9" s="99" t="s">
        <v>894</v>
      </c>
      <c r="C9" s="99" t="s">
        <v>270</v>
      </c>
      <c r="D9" s="100" t="s">
        <v>1127</v>
      </c>
      <c r="E9" s="100" t="s">
        <v>1128</v>
      </c>
      <c r="F9" s="102">
        <v>41309</v>
      </c>
      <c r="G9" s="102">
        <v>41431</v>
      </c>
      <c r="H9" s="103">
        <f t="shared" si="0"/>
        <v>122</v>
      </c>
    </row>
    <row r="10" spans="1:8" ht="30" x14ac:dyDescent="0.25">
      <c r="A10" s="99" t="s">
        <v>852</v>
      </c>
      <c r="B10" s="99" t="s">
        <v>894</v>
      </c>
      <c r="C10" s="99" t="s">
        <v>270</v>
      </c>
      <c r="D10" s="100" t="s">
        <v>1129</v>
      </c>
      <c r="E10" s="101" t="s">
        <v>1130</v>
      </c>
      <c r="F10" s="102">
        <v>42209</v>
      </c>
      <c r="G10" s="102">
        <v>42683</v>
      </c>
      <c r="H10" s="103">
        <f t="shared" si="0"/>
        <v>465</v>
      </c>
    </row>
    <row r="11" spans="1:8" x14ac:dyDescent="0.25">
      <c r="A11" s="99" t="s">
        <v>277</v>
      </c>
      <c r="B11" s="99" t="s">
        <v>278</v>
      </c>
      <c r="C11" s="99" t="s">
        <v>270</v>
      </c>
      <c r="D11" s="100" t="s">
        <v>1131</v>
      </c>
      <c r="E11" s="101" t="str">
        <f>LOWER("CONTRATAÇÃO - SERVIÇO DE MANUTENÇÃO PREDIAL -   LIMPEZA DE VIDROS - CAPITAL/ INTERIOR")</f>
        <v>contratação - serviço de manutenção predial -   limpeza de vidros - capital/ interior</v>
      </c>
      <c r="F11" s="102">
        <v>42020</v>
      </c>
      <c r="G11" s="102">
        <v>42671</v>
      </c>
      <c r="H11" s="103">
        <f t="shared" si="0"/>
        <v>642</v>
      </c>
    </row>
    <row r="12" spans="1:8" x14ac:dyDescent="0.25">
      <c r="A12" s="99" t="s">
        <v>883</v>
      </c>
      <c r="B12" s="99" t="s">
        <v>278</v>
      </c>
      <c r="C12" s="99" t="s">
        <v>270</v>
      </c>
      <c r="D12" s="100" t="s">
        <v>1131</v>
      </c>
      <c r="E12" s="101" t="s">
        <v>1132</v>
      </c>
      <c r="F12" s="102">
        <v>42376</v>
      </c>
      <c r="G12" s="102">
        <v>42657</v>
      </c>
      <c r="H12" s="103">
        <f t="shared" si="0"/>
        <v>277</v>
      </c>
    </row>
    <row r="13" spans="1:8" ht="30" x14ac:dyDescent="0.25">
      <c r="A13" s="99" t="s">
        <v>293</v>
      </c>
      <c r="B13" s="99" t="s">
        <v>278</v>
      </c>
      <c r="C13" s="99" t="s">
        <v>270</v>
      </c>
      <c r="D13" s="100" t="s">
        <v>1133</v>
      </c>
      <c r="E13" s="101" t="s">
        <v>1134</v>
      </c>
      <c r="F13" s="102">
        <v>42520</v>
      </c>
      <c r="G13" s="102">
        <v>42661</v>
      </c>
      <c r="H13" s="103">
        <f t="shared" si="0"/>
        <v>138</v>
      </c>
    </row>
    <row r="14" spans="1:8" ht="30" x14ac:dyDescent="0.25">
      <c r="A14" s="99" t="s">
        <v>1135</v>
      </c>
      <c r="B14" s="99" t="s">
        <v>278</v>
      </c>
      <c r="C14" s="99" t="s">
        <v>270</v>
      </c>
      <c r="D14" s="100" t="s">
        <v>1129</v>
      </c>
      <c r="E14" s="101" t="s">
        <v>1136</v>
      </c>
      <c r="F14" s="102">
        <v>41242</v>
      </c>
      <c r="G14" s="102">
        <v>41472</v>
      </c>
      <c r="H14" s="103">
        <f t="shared" si="0"/>
        <v>228</v>
      </c>
    </row>
    <row r="15" spans="1:8" ht="30" x14ac:dyDescent="0.25">
      <c r="A15" s="99" t="s">
        <v>1137</v>
      </c>
      <c r="B15" s="99" t="s">
        <v>278</v>
      </c>
      <c r="C15" s="99" t="s">
        <v>270</v>
      </c>
      <c r="D15" s="100" t="s">
        <v>1129</v>
      </c>
      <c r="E15" s="101" t="s">
        <v>1138</v>
      </c>
      <c r="F15" s="102">
        <v>41697</v>
      </c>
      <c r="G15" s="102">
        <v>41932</v>
      </c>
      <c r="H15" s="103">
        <f t="shared" si="0"/>
        <v>233</v>
      </c>
    </row>
    <row r="16" spans="1:8" x14ac:dyDescent="0.25">
      <c r="A16" s="99" t="s">
        <v>452</v>
      </c>
      <c r="B16" s="99" t="s">
        <v>278</v>
      </c>
      <c r="C16" s="99" t="s">
        <v>270</v>
      </c>
      <c r="D16" s="100" t="s">
        <v>1139</v>
      </c>
      <c r="E16" s="100" t="s">
        <v>1140</v>
      </c>
      <c r="F16" s="102">
        <v>42272</v>
      </c>
      <c r="G16" s="102">
        <v>42678</v>
      </c>
      <c r="H16" s="103">
        <f t="shared" si="0"/>
        <v>399</v>
      </c>
    </row>
    <row r="17" spans="1:8" x14ac:dyDescent="0.25">
      <c r="A17" s="99" t="s">
        <v>1141</v>
      </c>
      <c r="B17" s="99" t="s">
        <v>278</v>
      </c>
      <c r="C17" s="99" t="s">
        <v>1125</v>
      </c>
      <c r="D17" s="100" t="s">
        <v>1127</v>
      </c>
      <c r="E17" s="101" t="s">
        <v>1142</v>
      </c>
      <c r="F17" s="102">
        <v>42135</v>
      </c>
      <c r="G17" s="104">
        <v>42171</v>
      </c>
      <c r="H17" s="103">
        <f t="shared" si="0"/>
        <v>35</v>
      </c>
    </row>
    <row r="18" spans="1:8" x14ac:dyDescent="0.25">
      <c r="A18" s="99" t="s">
        <v>1143</v>
      </c>
      <c r="B18" s="99" t="s">
        <v>278</v>
      </c>
      <c r="C18" s="99" t="s">
        <v>270</v>
      </c>
      <c r="D18" s="100" t="s">
        <v>1127</v>
      </c>
      <c r="E18" s="101" t="s">
        <v>1144</v>
      </c>
      <c r="F18" s="102">
        <v>41540</v>
      </c>
      <c r="G18" s="102">
        <v>41634</v>
      </c>
      <c r="H18" s="103">
        <f t="shared" si="0"/>
        <v>93</v>
      </c>
    </row>
    <row r="19" spans="1:8" x14ac:dyDescent="0.25">
      <c r="A19" s="99" t="s">
        <v>1145</v>
      </c>
      <c r="B19" s="99" t="s">
        <v>278</v>
      </c>
      <c r="C19" s="99" t="s">
        <v>1125</v>
      </c>
      <c r="D19" s="105" t="s">
        <v>1127</v>
      </c>
      <c r="E19" s="101" t="s">
        <v>1146</v>
      </c>
      <c r="F19" s="102">
        <v>41548</v>
      </c>
      <c r="G19" s="102">
        <v>41638</v>
      </c>
      <c r="H19" s="103">
        <f t="shared" si="0"/>
        <v>89</v>
      </c>
    </row>
    <row r="20" spans="1:8" x14ac:dyDescent="0.25">
      <c r="A20" s="99" t="s">
        <v>1147</v>
      </c>
      <c r="B20" s="99" t="s">
        <v>278</v>
      </c>
      <c r="C20" s="99" t="s">
        <v>1125</v>
      </c>
      <c r="D20" s="106" t="s">
        <v>1127</v>
      </c>
      <c r="E20" s="107" t="s">
        <v>1148</v>
      </c>
      <c r="F20" s="102">
        <v>42580</v>
      </c>
      <c r="G20" s="102">
        <v>42641</v>
      </c>
      <c r="H20" s="108">
        <f t="shared" si="0"/>
        <v>59</v>
      </c>
    </row>
    <row r="21" spans="1:8" ht="30" x14ac:dyDescent="0.25">
      <c r="A21" s="99" t="s">
        <v>1149</v>
      </c>
      <c r="B21" s="99" t="s">
        <v>278</v>
      </c>
      <c r="C21" s="99" t="s">
        <v>1125</v>
      </c>
      <c r="D21" s="107" t="s">
        <v>1150</v>
      </c>
      <c r="E21" s="109" t="s">
        <v>1151</v>
      </c>
      <c r="F21" s="102">
        <v>42610</v>
      </c>
      <c r="G21" s="102">
        <v>42704</v>
      </c>
      <c r="H21" s="108">
        <f t="shared" si="0"/>
        <v>92</v>
      </c>
    </row>
    <row r="22" spans="1:8" ht="45" x14ac:dyDescent="0.25">
      <c r="A22" s="99" t="s">
        <v>1152</v>
      </c>
      <c r="B22" s="99" t="s">
        <v>278</v>
      </c>
      <c r="C22" s="99" t="s">
        <v>1153</v>
      </c>
      <c r="D22" s="107" t="s">
        <v>1154</v>
      </c>
      <c r="E22" s="109" t="s">
        <v>1155</v>
      </c>
      <c r="F22" s="102">
        <v>42067</v>
      </c>
      <c r="G22" s="102">
        <v>42114</v>
      </c>
      <c r="H22" s="108">
        <f t="shared" si="0"/>
        <v>46</v>
      </c>
    </row>
    <row r="23" spans="1:8" ht="30" x14ac:dyDescent="0.25">
      <c r="A23" s="99" t="s">
        <v>1156</v>
      </c>
      <c r="B23" s="99" t="s">
        <v>278</v>
      </c>
      <c r="C23" s="99" t="s">
        <v>1153</v>
      </c>
      <c r="D23" s="107" t="s">
        <v>1157</v>
      </c>
      <c r="E23" s="109" t="s">
        <v>1158</v>
      </c>
      <c r="F23" s="102">
        <v>42409</v>
      </c>
      <c r="G23" s="102">
        <v>42641</v>
      </c>
      <c r="H23" s="108">
        <f t="shared" si="0"/>
        <v>229</v>
      </c>
    </row>
    <row r="24" spans="1:8" ht="30" x14ac:dyDescent="0.25">
      <c r="A24" s="99" t="s">
        <v>629</v>
      </c>
      <c r="B24" s="99" t="s">
        <v>278</v>
      </c>
      <c r="C24" s="99" t="s">
        <v>270</v>
      </c>
      <c r="D24" s="107" t="s">
        <v>1159</v>
      </c>
      <c r="E24" s="109" t="s">
        <v>1160</v>
      </c>
      <c r="F24" s="102">
        <v>41207</v>
      </c>
      <c r="G24" s="102">
        <v>41346</v>
      </c>
      <c r="H24" s="108">
        <f t="shared" si="0"/>
        <v>138</v>
      </c>
    </row>
    <row r="25" spans="1:8" ht="30" x14ac:dyDescent="0.25">
      <c r="A25" s="99" t="s">
        <v>1161</v>
      </c>
      <c r="B25" s="99" t="s">
        <v>278</v>
      </c>
      <c r="C25" s="99" t="s">
        <v>1153</v>
      </c>
      <c r="D25" s="107" t="s">
        <v>1162</v>
      </c>
      <c r="E25" s="109" t="s">
        <v>1163</v>
      </c>
      <c r="F25" s="102">
        <v>40926</v>
      </c>
      <c r="G25" s="102">
        <v>41015</v>
      </c>
      <c r="H25" s="108">
        <f t="shared" si="0"/>
        <v>88</v>
      </c>
    </row>
    <row r="26" spans="1:8" ht="45" x14ac:dyDescent="0.25">
      <c r="A26" s="110" t="s">
        <v>1164</v>
      </c>
      <c r="B26" s="99" t="s">
        <v>278</v>
      </c>
      <c r="C26" s="99" t="s">
        <v>1153</v>
      </c>
      <c r="D26" s="107" t="s">
        <v>1154</v>
      </c>
      <c r="E26" s="109" t="s">
        <v>1165</v>
      </c>
      <c r="F26" s="102">
        <v>41884</v>
      </c>
      <c r="G26" s="102">
        <v>41996</v>
      </c>
      <c r="H26" s="108">
        <f t="shared" si="0"/>
        <v>111</v>
      </c>
    </row>
    <row r="27" spans="1:8" ht="60" x14ac:dyDescent="0.25">
      <c r="A27" s="99" t="s">
        <v>1166</v>
      </c>
      <c r="B27" s="99" t="s">
        <v>278</v>
      </c>
      <c r="C27" s="99" t="s">
        <v>1153</v>
      </c>
      <c r="D27" s="109" t="s">
        <v>1167</v>
      </c>
      <c r="E27" s="111" t="s">
        <v>1168</v>
      </c>
      <c r="F27" s="102">
        <v>40944</v>
      </c>
      <c r="G27" s="102">
        <v>41103</v>
      </c>
      <c r="H27" s="108">
        <f t="shared" si="0"/>
        <v>158</v>
      </c>
    </row>
    <row r="28" spans="1:8" x14ac:dyDescent="0.25">
      <c r="A28" s="99" t="s">
        <v>1169</v>
      </c>
      <c r="B28" s="99" t="s">
        <v>278</v>
      </c>
      <c r="C28" s="99" t="s">
        <v>1153</v>
      </c>
      <c r="D28" s="107" t="s">
        <v>1170</v>
      </c>
      <c r="E28" s="109" t="s">
        <v>1171</v>
      </c>
      <c r="F28" s="102">
        <v>41410</v>
      </c>
      <c r="G28" s="102">
        <v>41626</v>
      </c>
      <c r="H28" s="108">
        <f t="shared" si="0"/>
        <v>212</v>
      </c>
    </row>
    <row r="29" spans="1:8" ht="45" x14ac:dyDescent="0.25">
      <c r="A29" s="99" t="s">
        <v>720</v>
      </c>
      <c r="B29" s="99" t="s">
        <v>278</v>
      </c>
      <c r="C29" s="99" t="s">
        <v>1153</v>
      </c>
      <c r="D29" s="107" t="s">
        <v>1172</v>
      </c>
      <c r="E29" s="109" t="s">
        <v>1173</v>
      </c>
      <c r="F29" s="102">
        <v>41896</v>
      </c>
      <c r="G29" s="102">
        <v>41999</v>
      </c>
      <c r="H29" s="108">
        <f t="shared" si="0"/>
        <v>102</v>
      </c>
    </row>
    <row r="30" spans="1:8" x14ac:dyDescent="0.25">
      <c r="A30" s="99" t="s">
        <v>1174</v>
      </c>
      <c r="B30" s="99" t="s">
        <v>278</v>
      </c>
      <c r="C30" s="99" t="s">
        <v>270</v>
      </c>
      <c r="D30" s="100" t="s">
        <v>1175</v>
      </c>
      <c r="E30" s="101" t="s">
        <v>1176</v>
      </c>
      <c r="F30" s="102">
        <v>42227</v>
      </c>
      <c r="G30" s="102">
        <v>42321</v>
      </c>
      <c r="H30" s="103">
        <f t="shared" si="0"/>
        <v>92</v>
      </c>
    </row>
    <row r="31" spans="1:8" ht="75" x14ac:dyDescent="0.25">
      <c r="A31" s="99" t="s">
        <v>973</v>
      </c>
      <c r="B31" s="99" t="s">
        <v>278</v>
      </c>
      <c r="C31" s="99" t="s">
        <v>270</v>
      </c>
      <c r="D31" s="101" t="s">
        <v>1177</v>
      </c>
      <c r="E31" s="101" t="s">
        <v>1178</v>
      </c>
      <c r="F31" s="102">
        <v>42669</v>
      </c>
      <c r="G31" s="102">
        <v>42817</v>
      </c>
      <c r="H31" s="103">
        <f t="shared" si="0"/>
        <v>147</v>
      </c>
    </row>
    <row r="32" spans="1:8" ht="60" x14ac:dyDescent="0.25">
      <c r="A32" s="99" t="s">
        <v>972</v>
      </c>
      <c r="B32" s="99" t="s">
        <v>278</v>
      </c>
      <c r="C32" s="99" t="s">
        <v>270</v>
      </c>
      <c r="D32" s="101" t="s">
        <v>1179</v>
      </c>
      <c r="E32" s="101" t="s">
        <v>1180</v>
      </c>
      <c r="F32" s="102">
        <v>42606</v>
      </c>
      <c r="G32" s="102">
        <v>42633</v>
      </c>
      <c r="H32" s="103">
        <f t="shared" si="0"/>
        <v>26</v>
      </c>
    </row>
    <row r="33" spans="1:8" ht="30" x14ac:dyDescent="0.25">
      <c r="A33" s="99" t="s">
        <v>985</v>
      </c>
      <c r="B33" s="99" t="s">
        <v>278</v>
      </c>
      <c r="C33" s="99" t="s">
        <v>1125</v>
      </c>
      <c r="D33" s="101" t="s">
        <v>1181</v>
      </c>
      <c r="E33" s="101" t="s">
        <v>1180</v>
      </c>
      <c r="F33" s="102">
        <v>42612</v>
      </c>
      <c r="G33" s="102">
        <v>42626</v>
      </c>
      <c r="H33" s="103">
        <f t="shared" si="0"/>
        <v>13</v>
      </c>
    </row>
    <row r="34" spans="1:8" ht="45" x14ac:dyDescent="0.25">
      <c r="A34" s="99" t="s">
        <v>1182</v>
      </c>
      <c r="B34" s="99" t="s">
        <v>278</v>
      </c>
      <c r="C34" s="99" t="s">
        <v>270</v>
      </c>
      <c r="D34" s="101" t="s">
        <v>1183</v>
      </c>
      <c r="E34" s="101" t="s">
        <v>1184</v>
      </c>
      <c r="F34" s="102">
        <v>42663</v>
      </c>
      <c r="G34" s="102">
        <v>42725</v>
      </c>
      <c r="H34" s="103">
        <f t="shared" ref="H34:H39" si="1">DAYS360(F34,G34)</f>
        <v>61</v>
      </c>
    </row>
    <row r="35" spans="1:8" ht="90" x14ac:dyDescent="0.25">
      <c r="A35" s="99" t="s">
        <v>1185</v>
      </c>
      <c r="B35" s="99" t="s">
        <v>278</v>
      </c>
      <c r="C35" s="99" t="s">
        <v>1125</v>
      </c>
      <c r="D35" s="101" t="s">
        <v>1186</v>
      </c>
      <c r="E35" s="101" t="s">
        <v>1180</v>
      </c>
      <c r="F35" s="102">
        <v>42613</v>
      </c>
      <c r="G35" s="102">
        <v>42641</v>
      </c>
      <c r="H35" s="103">
        <f t="shared" si="1"/>
        <v>28</v>
      </c>
    </row>
    <row r="36" spans="1:8" ht="45" x14ac:dyDescent="0.25">
      <c r="A36" s="99" t="s">
        <v>1028</v>
      </c>
      <c r="B36" s="99" t="s">
        <v>278</v>
      </c>
      <c r="C36" s="99" t="s">
        <v>270</v>
      </c>
      <c r="D36" s="101" t="s">
        <v>1187</v>
      </c>
      <c r="E36" s="101" t="s">
        <v>1176</v>
      </c>
      <c r="F36" s="102">
        <v>42627</v>
      </c>
      <c r="G36" s="102">
        <v>42685</v>
      </c>
      <c r="H36" s="103">
        <f t="shared" si="1"/>
        <v>57</v>
      </c>
    </row>
    <row r="37" spans="1:8" ht="60" x14ac:dyDescent="0.25">
      <c r="A37" s="99" t="s">
        <v>1188</v>
      </c>
      <c r="B37" s="99" t="s">
        <v>278</v>
      </c>
      <c r="C37" s="99" t="s">
        <v>270</v>
      </c>
      <c r="D37" s="101" t="s">
        <v>1189</v>
      </c>
      <c r="E37" s="101" t="s">
        <v>1190</v>
      </c>
      <c r="F37" s="102">
        <v>42555</v>
      </c>
      <c r="G37" s="102">
        <v>42822</v>
      </c>
      <c r="H37" s="103">
        <f t="shared" si="1"/>
        <v>264</v>
      </c>
    </row>
    <row r="38" spans="1:8" ht="75" x14ac:dyDescent="0.25">
      <c r="A38" s="99" t="s">
        <v>1191</v>
      </c>
      <c r="B38" s="99" t="s">
        <v>278</v>
      </c>
      <c r="C38" s="99" t="s">
        <v>1125</v>
      </c>
      <c r="D38" s="101" t="s">
        <v>1192</v>
      </c>
      <c r="E38" s="101" t="s">
        <v>1184</v>
      </c>
      <c r="F38" s="102">
        <v>42635</v>
      </c>
      <c r="G38" s="102">
        <v>42674</v>
      </c>
      <c r="H38" s="103">
        <f t="shared" si="1"/>
        <v>39</v>
      </c>
    </row>
    <row r="39" spans="1:8" ht="75" x14ac:dyDescent="0.25">
      <c r="A39" s="99" t="s">
        <v>1053</v>
      </c>
      <c r="B39" s="99" t="s">
        <v>278</v>
      </c>
      <c r="C39" s="99" t="s">
        <v>270</v>
      </c>
      <c r="D39" s="101" t="s">
        <v>1193</v>
      </c>
      <c r="E39" s="101" t="s">
        <v>1194</v>
      </c>
      <c r="F39" s="102">
        <v>42650</v>
      </c>
      <c r="G39" s="102">
        <v>42725</v>
      </c>
      <c r="H39" s="103">
        <f t="shared" si="1"/>
        <v>74</v>
      </c>
    </row>
    <row r="40" spans="1:8" x14ac:dyDescent="0.25">
      <c r="A40" s="199" t="s">
        <v>1199</v>
      </c>
      <c r="B40" s="200"/>
      <c r="C40" s="200"/>
      <c r="D40" s="200"/>
      <c r="E40" s="200"/>
      <c r="F40" s="200"/>
      <c r="G40" s="201"/>
      <c r="H40" s="112">
        <f>COUNTA(H2:H39)</f>
        <v>38</v>
      </c>
    </row>
    <row r="41" spans="1:8" x14ac:dyDescent="0.25">
      <c r="A41" s="100"/>
      <c r="B41" s="100"/>
      <c r="C41" s="100"/>
      <c r="D41" s="100"/>
      <c r="E41" s="101"/>
      <c r="F41" s="100"/>
      <c r="G41" s="100"/>
      <c r="H41" s="100"/>
    </row>
    <row r="42" spans="1:8" x14ac:dyDescent="0.25">
      <c r="A42" s="100"/>
      <c r="B42" s="100"/>
      <c r="C42" s="100"/>
      <c r="D42" s="100"/>
      <c r="E42" s="101"/>
      <c r="F42" s="100"/>
      <c r="G42" s="100"/>
      <c r="H42" s="100"/>
    </row>
    <row r="43" spans="1:8" x14ac:dyDescent="0.25">
      <c r="A43" s="100"/>
      <c r="B43" s="100"/>
      <c r="C43" s="100"/>
      <c r="D43" s="100"/>
      <c r="E43" s="101"/>
      <c r="F43" s="100"/>
      <c r="G43" s="100"/>
      <c r="H43" s="100"/>
    </row>
    <row r="44" spans="1:8" x14ac:dyDescent="0.25">
      <c r="A44" s="100"/>
      <c r="B44" s="100"/>
      <c r="C44" s="100"/>
      <c r="D44" s="100"/>
      <c r="E44" s="101"/>
      <c r="F44" s="100"/>
      <c r="G44" s="100"/>
      <c r="H44" s="100"/>
    </row>
    <row r="45" spans="1:8" x14ac:dyDescent="0.25">
      <c r="A45" s="100"/>
      <c r="B45" s="100"/>
      <c r="C45" s="100"/>
      <c r="D45" s="100"/>
      <c r="E45" s="101"/>
      <c r="F45" s="100"/>
      <c r="G45" s="100"/>
      <c r="H45" s="100"/>
    </row>
    <row r="47" spans="1:8" x14ac:dyDescent="0.25">
      <c r="C47" s="198" t="s">
        <v>1195</v>
      </c>
      <c r="D47" s="198"/>
      <c r="E47" s="198"/>
      <c r="F47" s="198"/>
    </row>
    <row r="50" spans="3:4" x14ac:dyDescent="0.25">
      <c r="C50" t="s">
        <v>1196</v>
      </c>
    </row>
    <row r="52" spans="3:4" x14ac:dyDescent="0.25">
      <c r="C52" s="8" t="s">
        <v>1099</v>
      </c>
      <c r="D52" t="s">
        <v>1197</v>
      </c>
    </row>
    <row r="53" spans="3:4" x14ac:dyDescent="0.25">
      <c r="C53" s="10" t="s">
        <v>894</v>
      </c>
      <c r="D53" s="88">
        <v>169.66666666666666</v>
      </c>
    </row>
    <row r="54" spans="3:4" x14ac:dyDescent="0.25">
      <c r="C54" s="10" t="s">
        <v>278</v>
      </c>
      <c r="D54" s="88">
        <v>143.79310344827587</v>
      </c>
    </row>
    <row r="55" spans="3:4" x14ac:dyDescent="0.25">
      <c r="C55" s="10" t="s">
        <v>1100</v>
      </c>
      <c r="D55" s="88">
        <v>149.92105263157896</v>
      </c>
    </row>
    <row r="58" spans="3:4" x14ac:dyDescent="0.25">
      <c r="C58" s="10" t="s">
        <v>1198</v>
      </c>
    </row>
    <row r="60" spans="3:4" x14ac:dyDescent="0.25">
      <c r="C60" s="8" t="s">
        <v>1099</v>
      </c>
      <c r="D60" t="s">
        <v>1197</v>
      </c>
    </row>
    <row r="61" spans="3:4" x14ac:dyDescent="0.25">
      <c r="C61" s="10" t="s">
        <v>1125</v>
      </c>
      <c r="D61" s="88">
        <v>88.15384615384616</v>
      </c>
    </row>
    <row r="62" spans="3:4" x14ac:dyDescent="0.25">
      <c r="C62" s="10" t="s">
        <v>270</v>
      </c>
      <c r="D62" s="88">
        <v>200.27777777777777</v>
      </c>
    </row>
    <row r="63" spans="3:4" x14ac:dyDescent="0.25">
      <c r="C63" s="10" t="s">
        <v>1153</v>
      </c>
      <c r="D63" s="88">
        <v>135.14285714285714</v>
      </c>
    </row>
    <row r="64" spans="3:4" x14ac:dyDescent="0.25">
      <c r="C64" s="10" t="s">
        <v>1100</v>
      </c>
      <c r="D64" s="88">
        <v>149.92105263157896</v>
      </c>
    </row>
  </sheetData>
  <mergeCells count="2">
    <mergeCell ref="C47:F47"/>
    <mergeCell ref="A40:G40"/>
  </mergeCells>
  <pageMargins left="0.511811024" right="0.511811024" top="0.78740157499999996" bottom="0.78740157499999996" header="0.31496062000000002" footer="0.31496062000000002"/>
  <pageSetup paperSize="9" orientation="portrait" r:id="rId3"/>
  <drawing r:id="rId4"/>
  <legacyDrawing r:id="rId5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0000000}">
          <x14:formula1>
            <xm:f>'https://d.docs.live.net/Users/HP-G42/Documents/TCC_PUC_TRE/Banco de Dados de PADS/[TRE_Dados_MapaRaciocinio.xlsx]ÁREAS PADRÃO'!#REF!</xm:f>
          </x14:formula1>
          <xm:sqref>B2:B30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1700"/>
  <sheetViews>
    <sheetView zoomScale="70" zoomScaleNormal="70" workbookViewId="0">
      <pane ySplit="2" topLeftCell="A3" activePane="bottomLeft" state="frozen"/>
      <selection pane="bottomLeft" activeCell="G1535" sqref="G1535"/>
    </sheetView>
  </sheetViews>
  <sheetFormatPr defaultRowHeight="25.5" customHeight="1" x14ac:dyDescent="0.25"/>
  <cols>
    <col min="1" max="1" width="30.140625" customWidth="1"/>
    <col min="2" max="2" width="20.140625" customWidth="1"/>
    <col min="3" max="5" width="26.7109375" customWidth="1"/>
    <col min="6" max="6" width="20.42578125" customWidth="1"/>
    <col min="7" max="7" width="20.42578125" style="91" customWidth="1"/>
    <col min="8" max="9" width="18.28515625" bestFit="1" customWidth="1"/>
    <col min="10" max="10" width="68.140625" customWidth="1"/>
    <col min="11" max="11" width="25.28515625" customWidth="1"/>
    <col min="12" max="12" width="27.140625" customWidth="1"/>
    <col min="13" max="13" width="35.7109375" bestFit="1" customWidth="1"/>
    <col min="14" max="14" width="35.7109375" customWidth="1"/>
    <col min="15" max="15" width="28.7109375" bestFit="1" customWidth="1"/>
    <col min="16" max="16" width="20.28515625" style="16" customWidth="1"/>
    <col min="17" max="17" width="28.5703125" bestFit="1" customWidth="1"/>
    <col min="18" max="18" width="12" bestFit="1" customWidth="1"/>
    <col min="19" max="19" width="15.28515625" bestFit="1" customWidth="1"/>
    <col min="21" max="21" width="12" bestFit="1" customWidth="1"/>
    <col min="22" max="22" width="13" bestFit="1" customWidth="1"/>
  </cols>
  <sheetData>
    <row r="1" spans="1:19" s="12" customFormat="1" ht="108" customHeight="1" x14ac:dyDescent="0.25">
      <c r="F1" s="12" t="s">
        <v>1466</v>
      </c>
      <c r="G1" s="173">
        <v>0.79166666666666663</v>
      </c>
      <c r="H1" s="12" t="s">
        <v>1462</v>
      </c>
      <c r="I1" s="174">
        <f>7/24</f>
        <v>0.29166666666666669</v>
      </c>
      <c r="J1" s="12" t="s">
        <v>1463</v>
      </c>
      <c r="K1" s="172">
        <v>0.29166666666666669</v>
      </c>
      <c r="L1" s="12" t="s">
        <v>1468</v>
      </c>
      <c r="M1" s="172">
        <v>0.5</v>
      </c>
      <c r="N1" s="12" t="s">
        <v>1469</v>
      </c>
      <c r="O1" s="172">
        <v>0.79166666666666663</v>
      </c>
      <c r="P1" s="171" t="s">
        <v>1472</v>
      </c>
      <c r="Q1" s="172">
        <v>0.99930555555555556</v>
      </c>
      <c r="R1" s="172">
        <v>6.9444444444444447E-4</v>
      </c>
    </row>
    <row r="2" spans="1:19" s="32" customFormat="1" ht="41.25" customHeight="1" x14ac:dyDescent="0.25">
      <c r="A2" s="39" t="s">
        <v>957</v>
      </c>
      <c r="B2" s="40" t="s">
        <v>5</v>
      </c>
      <c r="C2" s="41" t="s">
        <v>4</v>
      </c>
      <c r="D2" s="41" t="s">
        <v>1200</v>
      </c>
      <c r="E2" s="41" t="s">
        <v>1082</v>
      </c>
      <c r="F2" s="42" t="s">
        <v>854</v>
      </c>
      <c r="G2" s="42" t="s">
        <v>1104</v>
      </c>
      <c r="H2" s="40" t="s">
        <v>0</v>
      </c>
      <c r="I2" s="40" t="s">
        <v>1</v>
      </c>
      <c r="J2" s="41" t="s">
        <v>3</v>
      </c>
      <c r="K2" s="40" t="s">
        <v>2</v>
      </c>
      <c r="L2" s="43" t="s">
        <v>502</v>
      </c>
      <c r="M2" s="165" t="s">
        <v>1460</v>
      </c>
      <c r="N2" s="40" t="s">
        <v>1467</v>
      </c>
      <c r="O2" s="168" t="s">
        <v>1464</v>
      </c>
      <c r="P2" s="32" t="s">
        <v>1465</v>
      </c>
      <c r="Q2" s="32" t="s">
        <v>1470</v>
      </c>
      <c r="R2" s="32" t="s">
        <v>1471</v>
      </c>
      <c r="S2" s="32" t="s">
        <v>1300</v>
      </c>
    </row>
    <row r="3" spans="1:19" ht="25.5" hidden="1" customHeight="1" x14ac:dyDescent="0.25">
      <c r="A3" s="44" t="s">
        <v>6</v>
      </c>
      <c r="B3" s="45" t="s">
        <v>9</v>
      </c>
      <c r="C3" s="34" t="s">
        <v>8</v>
      </c>
      <c r="D3" s="66" t="s">
        <v>1201</v>
      </c>
      <c r="E3" s="66" t="str">
        <f>CONCATENATE(Tabela13[[#This Row],[TRAMITE_SETOR]],"_Atualiz")</f>
        <v>041ZE_Atualiz</v>
      </c>
      <c r="F3" s="35" t="s">
        <v>906</v>
      </c>
      <c r="G3" s="35"/>
      <c r="H3" s="46">
        <v>42117.563888888886</v>
      </c>
      <c r="I3" s="46">
        <v>42118.563888888886</v>
      </c>
      <c r="J3" s="45" t="s">
        <v>7</v>
      </c>
      <c r="K3" s="37">
        <f t="shared" ref="K3:K66" si="0">IF(OR(H3="-",I3="-"),0,I3-H3)</f>
        <v>1</v>
      </c>
      <c r="L3" s="38">
        <f t="shared" ref="L3:L66" si="1">K3</f>
        <v>1</v>
      </c>
      <c r="M3" s="166">
        <f>NETWORKDAYS.INTL(DATE(YEAR(H3),MONTH(I3),DAY(H3)),DATE(YEAR(I3),MONTH(I3),DAY(I3)),1,LISTAFERIADOS!$B$2:$B$194)</f>
        <v>2</v>
      </c>
      <c r="N3" s="170" t="str">
        <f>CONCATENATE(HOUR(Tabela13[[#This Row],[DATA INICIO]]),":",MINUTE(Tabela13[[#This Row],[DATA INICIO]]))</f>
        <v>13:32</v>
      </c>
      <c r="O3" s="169">
        <f>IF(Tabela13[[#This Row],[HORA DT INICIAL]]&lt;$G$1,0,(CONCATENATE(HOUR(Tabela13[[#This Row],[DATA INICIO]]),":",MINUTE(Tabela13[[#This Row],[DATA INICIO]])))-($G$1))</f>
        <v>-0.22777777777777775</v>
      </c>
      <c r="P3"/>
    </row>
    <row r="4" spans="1:19" ht="25.5" hidden="1" customHeight="1" x14ac:dyDescent="0.25">
      <c r="A4" s="44" t="s">
        <v>6</v>
      </c>
      <c r="B4" s="45" t="s">
        <v>9</v>
      </c>
      <c r="C4" s="34" t="s">
        <v>8</v>
      </c>
      <c r="D4" s="66" t="s">
        <v>1202</v>
      </c>
      <c r="E4" s="66" t="str">
        <f>CONCATENATE(Tabela13[[#This Row],[TRAMITE_SETOR]],"_Atualiz")</f>
        <v>DG_Atualiz</v>
      </c>
      <c r="F4" s="35" t="s">
        <v>905</v>
      </c>
      <c r="G4" s="35"/>
      <c r="H4" s="46">
        <v>42118.563888888886</v>
      </c>
      <c r="I4" s="46">
        <v>42118.839583333334</v>
      </c>
      <c r="J4" s="45" t="s">
        <v>10</v>
      </c>
      <c r="K4" s="37">
        <f t="shared" si="0"/>
        <v>0.27569444444816327</v>
      </c>
      <c r="L4" s="38">
        <f t="shared" si="1"/>
        <v>0.27569444444816327</v>
      </c>
      <c r="M4" s="166">
        <f>NETWORKDAYS.INTL(DATE(YEAR(H4),MONTH(I4),DAY(H4)),DATE(YEAR(I4),MONTH(I4),DAY(I4)),1,LISTAFERIADOS!$B$2:$B$194)</f>
        <v>1</v>
      </c>
      <c r="N4" s="170" t="str">
        <f>CONCATENATE(HOUR(Tabela13[[#This Row],[DATA INICIO]]),":",MINUTE(Tabela13[[#This Row],[DATA INICIO]]))</f>
        <v>13:32</v>
      </c>
      <c r="O4" s="169">
        <f>IF(Tabela13[[#This Row],[TOTAL DE HORAS]]&lt;=8,0,(CONCATENATE(HOUR(Tabela13[[#This Row],[DATA INICIO]]),":",MINUTE(Tabela13[[#This Row],[DATA INICIO]])))-($G$1))</f>
        <v>0</v>
      </c>
      <c r="P4"/>
    </row>
    <row r="5" spans="1:19" ht="25.5" customHeight="1" x14ac:dyDescent="0.25">
      <c r="A5" s="44" t="s">
        <v>6</v>
      </c>
      <c r="B5" s="45" t="s">
        <v>9</v>
      </c>
      <c r="C5" s="34" t="s">
        <v>8</v>
      </c>
      <c r="D5" s="66" t="s">
        <v>1203</v>
      </c>
      <c r="E5" s="66" t="str">
        <f>CONCATENATE(Tabela13[[#This Row],[TRAMITE_SETOR]],"_Atualiz")</f>
        <v>SESEG_Atualiz</v>
      </c>
      <c r="F5" s="35" t="s">
        <v>898</v>
      </c>
      <c r="G5" s="90" t="s">
        <v>1105</v>
      </c>
      <c r="H5" s="46">
        <v>42118.839583333334</v>
      </c>
      <c r="I5" s="46">
        <v>42138.801388888889</v>
      </c>
      <c r="J5" s="45" t="s">
        <v>11</v>
      </c>
      <c r="K5" s="37">
        <f t="shared" si="0"/>
        <v>19.961805555554747</v>
      </c>
      <c r="L5" s="38">
        <f t="shared" si="1"/>
        <v>19.961805555554747</v>
      </c>
      <c r="M5" s="166">
        <f>NETWORKDAYS.INTL(DATE(YEAR(H5),MONTH(I5),DAY(H5)),DATE(YEAR(I5),MONTH(I5),DAY(I5)),1,LISTAFERIADOS!$B$2:$B$194)</f>
        <v>-7</v>
      </c>
      <c r="N5" s="170" t="str">
        <f>CONCATENATE(HOUR(Tabela13[[#This Row],[DATA INICIO]]),":",MINUTE(Tabela13[[#This Row],[DATA INICIO]]))</f>
        <v>20:9</v>
      </c>
      <c r="O5" s="169">
        <f>IF(Tabela13[[#This Row],[TOTAL DE HORAS]]&lt;=8,0,(CONCATENATE(HOUR(Tabela13[[#This Row],[DATA INICIO]]),":",MINUTE(Tabela13[[#This Row],[DATA INICIO]])))-($G$1))</f>
        <v>4.7916666666666607E-2</v>
      </c>
      <c r="P5"/>
    </row>
    <row r="6" spans="1:19" ht="25.5" customHeight="1" x14ac:dyDescent="0.25">
      <c r="A6" s="44" t="s">
        <v>6</v>
      </c>
      <c r="B6" s="45" t="s">
        <v>9</v>
      </c>
      <c r="C6" s="34" t="s">
        <v>8</v>
      </c>
      <c r="D6" s="66" t="s">
        <v>1204</v>
      </c>
      <c r="E6" s="66" t="str">
        <f>CONCATENATE(Tabela13[[#This Row],[TRAMITE_SETOR]],"_Atualiz")</f>
        <v>CIP_Atualiz</v>
      </c>
      <c r="F6" s="35" t="s">
        <v>884</v>
      </c>
      <c r="G6" s="90" t="s">
        <v>1105</v>
      </c>
      <c r="H6" s="46">
        <v>42138.801388888889</v>
      </c>
      <c r="I6" s="46">
        <v>42143.670138888891</v>
      </c>
      <c r="J6" s="45" t="s">
        <v>12</v>
      </c>
      <c r="K6" s="37">
        <f t="shared" si="0"/>
        <v>4.8687500000014552</v>
      </c>
      <c r="L6" s="38">
        <f t="shared" si="1"/>
        <v>4.8687500000014552</v>
      </c>
      <c r="M6" s="166">
        <f>NETWORKDAYS.INTL(DATE(YEAR(H6),MONTH(I6),DAY(H6)),DATE(YEAR(I6),MONTH(I6),DAY(I6)),1,LISTAFERIADOS!$B$2:$B$194)</f>
        <v>4</v>
      </c>
      <c r="N6" s="170" t="str">
        <f>CONCATENATE(HOUR(Tabela13[[#This Row],[DATA INICIO]]),":",MINUTE(Tabela13[[#This Row],[DATA INICIO]]))</f>
        <v>19:14</v>
      </c>
      <c r="O6" s="169">
        <f>IF(Tabela13[[#This Row],[TOTAL DE HORAS]]&lt;=8,0,(CONCATENATE(HOUR(Tabela13[[#This Row],[DATA INICIO]]),":",MINUTE(Tabela13[[#This Row],[DATA INICIO]])))-($G$1))</f>
        <v>0</v>
      </c>
      <c r="P6"/>
    </row>
    <row r="7" spans="1:19" ht="25.5" customHeight="1" x14ac:dyDescent="0.25">
      <c r="A7" s="44" t="s">
        <v>6</v>
      </c>
      <c r="B7" s="45" t="s">
        <v>9</v>
      </c>
      <c r="C7" s="34" t="s">
        <v>8</v>
      </c>
      <c r="D7" s="66" t="s">
        <v>1203</v>
      </c>
      <c r="E7" s="66" t="str">
        <f>CONCATENATE(Tabela13[[#This Row],[TRAMITE_SETOR]],"_Atualiz")</f>
        <v>SESEG_Atualiz</v>
      </c>
      <c r="F7" s="35" t="s">
        <v>898</v>
      </c>
      <c r="G7" s="90" t="s">
        <v>1105</v>
      </c>
      <c r="H7" s="46">
        <v>42143.670138888891</v>
      </c>
      <c r="I7" s="46">
        <v>42145.717361111114</v>
      </c>
      <c r="J7" s="45" t="s">
        <v>13</v>
      </c>
      <c r="K7" s="37">
        <f t="shared" si="0"/>
        <v>2.047222222223354</v>
      </c>
      <c r="L7" s="38">
        <f t="shared" si="1"/>
        <v>2.047222222223354</v>
      </c>
      <c r="M7" s="166">
        <f>NETWORKDAYS.INTL(DATE(YEAR(H7),MONTH(I7),DAY(H7)),DATE(YEAR(I7),MONTH(I7),DAY(I7)),1,LISTAFERIADOS!$B$2:$B$194)</f>
        <v>3</v>
      </c>
      <c r="N7" s="170" t="str">
        <f>CONCATENATE(HOUR(Tabela13[[#This Row],[DATA INICIO]]),":",MINUTE(Tabela13[[#This Row],[DATA INICIO]]))</f>
        <v>16:5</v>
      </c>
      <c r="O7" s="169">
        <f>IF(Tabela13[[#This Row],[TOTAL DE HORAS]]&lt;=8,0,(CONCATENATE(HOUR(Tabela13[[#This Row],[DATA INICIO]]),":",MINUTE(Tabela13[[#This Row],[DATA INICIO]])))-($G$1))</f>
        <v>0</v>
      </c>
      <c r="P7"/>
    </row>
    <row r="8" spans="1:19" ht="25.5" hidden="1" customHeight="1" x14ac:dyDescent="0.25">
      <c r="A8" s="44" t="s">
        <v>6</v>
      </c>
      <c r="B8" s="45" t="s">
        <v>9</v>
      </c>
      <c r="C8" s="34" t="s">
        <v>8</v>
      </c>
      <c r="D8" s="66" t="s">
        <v>1201</v>
      </c>
      <c r="E8" s="66" t="str">
        <f>CONCATENATE(Tabela13[[#This Row],[TRAMITE_SETOR]],"_Atualiz")</f>
        <v>041ZE_Atualiz</v>
      </c>
      <c r="F8" s="35" t="s">
        <v>906</v>
      </c>
      <c r="G8" s="35"/>
      <c r="H8" s="46">
        <v>42145.717361111114</v>
      </c>
      <c r="I8" s="46">
        <v>42149.511111111111</v>
      </c>
      <c r="J8" s="45" t="s">
        <v>14</v>
      </c>
      <c r="K8" s="37">
        <f t="shared" si="0"/>
        <v>3.7937499999970896</v>
      </c>
      <c r="L8" s="38">
        <f t="shared" si="1"/>
        <v>3.7937499999970896</v>
      </c>
      <c r="M8" s="166">
        <f>NETWORKDAYS.INTL(DATE(YEAR(H8),MONTH(I8),DAY(H8)),DATE(YEAR(I8),MONTH(I8),DAY(I8)),1,LISTAFERIADOS!$B$2:$B$194)</f>
        <v>3</v>
      </c>
      <c r="N8" s="170" t="str">
        <f>CONCATENATE(HOUR(Tabela13[[#This Row],[DATA INICIO]]),":",MINUTE(Tabela13[[#This Row],[DATA INICIO]]))</f>
        <v>17:13</v>
      </c>
      <c r="O8" s="175" t="str">
        <f>CONCATENATE(HOUR(Tabela13[[#This Row],[DATA FIM]]),":",MINUTE(Tabela13[[#This Row],[DATA FIM]]))</f>
        <v>12:16</v>
      </c>
      <c r="P8"/>
    </row>
    <row r="9" spans="1:19" ht="25.5" customHeight="1" x14ac:dyDescent="0.25">
      <c r="A9" s="44" t="s">
        <v>6</v>
      </c>
      <c r="B9" s="45" t="s">
        <v>9</v>
      </c>
      <c r="C9" s="34" t="s">
        <v>8</v>
      </c>
      <c r="D9" s="66" t="s">
        <v>1203</v>
      </c>
      <c r="E9" s="66" t="str">
        <f>CONCATENATE(Tabela13[[#This Row],[TRAMITE_SETOR]],"_Atualiz")</f>
        <v>SESEG_Atualiz</v>
      </c>
      <c r="F9" s="35" t="s">
        <v>898</v>
      </c>
      <c r="G9" s="90" t="s">
        <v>1105</v>
      </c>
      <c r="H9" s="46">
        <v>42149.511111111111</v>
      </c>
      <c r="I9" s="46">
        <v>42158.679166666669</v>
      </c>
      <c r="J9" s="45" t="s">
        <v>15</v>
      </c>
      <c r="K9" s="37">
        <f t="shared" si="0"/>
        <v>9.1680555555576575</v>
      </c>
      <c r="L9" s="38">
        <f t="shared" si="1"/>
        <v>9.1680555555576575</v>
      </c>
      <c r="M9" s="166">
        <f>NETWORKDAYS.INTL(DATE(YEAR(H9),MONTH(I9),DAY(H9)),DATE(YEAR(I9),MONTH(I9),DAY(I9)),1,LISTAFERIADOS!$B$2:$B$194)</f>
        <v>-16</v>
      </c>
      <c r="N9" s="170" t="str">
        <f>CONCATENATE(HOUR(Tabela13[[#This Row],[DATA INICIO]]),":",MINUTE(Tabela13[[#This Row],[DATA INICIO]]))</f>
        <v>12:16</v>
      </c>
      <c r="O9" s="175" t="str">
        <f>CONCATENATE(HOUR(Tabela13[[#This Row],[DATA FIM]]),":",MINUTE(Tabela13[[#This Row],[DATA FIM]]))</f>
        <v>16:18</v>
      </c>
      <c r="P9"/>
    </row>
    <row r="10" spans="1:19" ht="25.5" customHeight="1" x14ac:dyDescent="0.25">
      <c r="A10" s="44" t="s">
        <v>6</v>
      </c>
      <c r="B10" s="45" t="s">
        <v>9</v>
      </c>
      <c r="C10" s="34" t="s">
        <v>8</v>
      </c>
      <c r="D10" s="66" t="s">
        <v>1204</v>
      </c>
      <c r="E10" s="66" t="str">
        <f>CONCATENATE(Tabela13[[#This Row],[TRAMITE_SETOR]],"_Atualiz")</f>
        <v>CIP_Atualiz</v>
      </c>
      <c r="F10" s="35" t="s">
        <v>884</v>
      </c>
      <c r="G10" s="90" t="s">
        <v>1105</v>
      </c>
      <c r="H10" s="46">
        <v>42158.679166666669</v>
      </c>
      <c r="I10" s="46">
        <v>42163.584027777775</v>
      </c>
      <c r="J10" s="45" t="s">
        <v>16</v>
      </c>
      <c r="K10" s="37">
        <f t="shared" si="0"/>
        <v>4.9048611111065838</v>
      </c>
      <c r="L10" s="38">
        <f t="shared" si="1"/>
        <v>4.9048611111065838</v>
      </c>
      <c r="M10" s="166">
        <f>NETWORKDAYS.INTL(DATE(YEAR(H10),MONTH(I10),DAY(H10)),DATE(YEAR(I10),MONTH(I10),DAY(I10)),1,LISTAFERIADOS!$B$2:$B$194)</f>
        <v>3</v>
      </c>
      <c r="N10" s="170" t="str">
        <f>CONCATENATE(HOUR(Tabela13[[#This Row],[DATA INICIO]]),":",MINUTE(Tabela13[[#This Row],[DATA INICIO]]))</f>
        <v>16:18</v>
      </c>
      <c r="O10" s="175" t="str">
        <f>CONCATENATE(HOUR(Tabela13[[#This Row],[DATA FIM]]),":",MINUTE(Tabela13[[#This Row],[DATA FIM]]))</f>
        <v>14:1</v>
      </c>
      <c r="P10"/>
    </row>
    <row r="11" spans="1:19" ht="25.5" hidden="1" customHeight="1" x14ac:dyDescent="0.25">
      <c r="A11" s="44" t="s">
        <v>6</v>
      </c>
      <c r="B11" s="45" t="s">
        <v>9</v>
      </c>
      <c r="C11" s="34" t="s">
        <v>8</v>
      </c>
      <c r="D11" s="66" t="s">
        <v>1205</v>
      </c>
      <c r="E11" s="66" t="str">
        <f>CONCATENATE(Tabela13[[#This Row],[TRAMITE_SETOR]],"_Atualiz")</f>
        <v>SECADM_Atualiz</v>
      </c>
      <c r="F11" s="35" t="s">
        <v>907</v>
      </c>
      <c r="G11" s="35"/>
      <c r="H11" s="46">
        <v>42163.584027777775</v>
      </c>
      <c r="I11" s="46">
        <v>42163.695833333331</v>
      </c>
      <c r="J11" s="45" t="s">
        <v>17</v>
      </c>
      <c r="K11" s="37">
        <f t="shared" si="0"/>
        <v>0.11180555555620231</v>
      </c>
      <c r="L11" s="38">
        <f t="shared" si="1"/>
        <v>0.11180555555620231</v>
      </c>
      <c r="M11" s="166">
        <f>NETWORKDAYS.INTL(DATE(YEAR(H11),MONTH(I11),DAY(H11)),DATE(YEAR(I11),MONTH(I11),DAY(I11)),1,LISTAFERIADOS!$B$2:$B$194)</f>
        <v>1</v>
      </c>
      <c r="N11" s="170" t="str">
        <f>CONCATENATE(HOUR(Tabela13[[#This Row],[DATA INICIO]]),":",MINUTE(Tabela13[[#This Row],[DATA INICIO]]))</f>
        <v>14:1</v>
      </c>
      <c r="O11" s="175" t="str">
        <f>CONCATENATE(HOUR(Tabela13[[#This Row],[DATA FIM]]),":",MINUTE(Tabela13[[#This Row],[DATA FIM]]))</f>
        <v>16:42</v>
      </c>
      <c r="P11"/>
    </row>
    <row r="12" spans="1:19" ht="25.5" hidden="1" customHeight="1" x14ac:dyDescent="0.25">
      <c r="A12" s="44" t="s">
        <v>6</v>
      </c>
      <c r="B12" s="45" t="s">
        <v>9</v>
      </c>
      <c r="C12" s="34" t="s">
        <v>8</v>
      </c>
      <c r="D12" s="66" t="s">
        <v>1206</v>
      </c>
      <c r="E12" s="66" t="str">
        <f>CONCATENATE(Tabela13[[#This Row],[TRAMITE_SETOR]],"_Atualiz")</f>
        <v>SPO_Atualiz</v>
      </c>
      <c r="F12" s="35" t="s">
        <v>908</v>
      </c>
      <c r="G12" s="35"/>
      <c r="H12" s="46">
        <v>42163.695833333331</v>
      </c>
      <c r="I12" s="46">
        <v>42163.852083333331</v>
      </c>
      <c r="J12" s="45" t="s">
        <v>18</v>
      </c>
      <c r="K12" s="37">
        <f t="shared" si="0"/>
        <v>0.15625</v>
      </c>
      <c r="L12" s="38">
        <f t="shared" si="1"/>
        <v>0.15625</v>
      </c>
      <c r="M12" s="166">
        <f>NETWORKDAYS.INTL(DATE(YEAR(H12),MONTH(I12),DAY(H12)),DATE(YEAR(I12),MONTH(I12),DAY(I12)),1,LISTAFERIADOS!$B$2:$B$194)</f>
        <v>1</v>
      </c>
      <c r="N12" s="170" t="str">
        <f>CONCATENATE(HOUR(Tabela13[[#This Row],[DATA INICIO]]),":",MINUTE(Tabela13[[#This Row],[DATA INICIO]]))</f>
        <v>16:42</v>
      </c>
      <c r="O12" s="175" t="str">
        <f>CONCATENATE(HOUR(Tabela13[[#This Row],[DATA FIM]]),":",MINUTE(Tabela13[[#This Row],[DATA FIM]]))</f>
        <v>20:27</v>
      </c>
      <c r="P12"/>
    </row>
    <row r="13" spans="1:19" ht="25.5" hidden="1" customHeight="1" x14ac:dyDescent="0.25">
      <c r="A13" s="44" t="s">
        <v>6</v>
      </c>
      <c r="B13" s="45" t="s">
        <v>9</v>
      </c>
      <c r="C13" s="34" t="s">
        <v>8</v>
      </c>
      <c r="D13" s="66" t="s">
        <v>1207</v>
      </c>
      <c r="E13" s="66" t="str">
        <f>CONCATENATE(Tabela13[[#This Row],[TRAMITE_SETOR]],"_Atualiz")</f>
        <v>CO_Atualiz</v>
      </c>
      <c r="F13" s="35" t="s">
        <v>909</v>
      </c>
      <c r="G13" s="35"/>
      <c r="H13" s="46">
        <v>42163.852083333331</v>
      </c>
      <c r="I13" s="46">
        <v>42164.565972222219</v>
      </c>
      <c r="J13" s="45" t="s">
        <v>19</v>
      </c>
      <c r="K13" s="37">
        <f t="shared" si="0"/>
        <v>0.71388888888759539</v>
      </c>
      <c r="L13" s="38">
        <f t="shared" si="1"/>
        <v>0.71388888888759539</v>
      </c>
      <c r="M13" s="166">
        <f>NETWORKDAYS.INTL(DATE(YEAR(H13),MONTH(I13),DAY(H13)),DATE(YEAR(I13),MONTH(I13),DAY(I13)),1,LISTAFERIADOS!$B$2:$B$194)</f>
        <v>2</v>
      </c>
      <c r="N13" s="170" t="str">
        <f>CONCATENATE(HOUR(Tabela13[[#This Row],[DATA INICIO]]),":",MINUTE(Tabela13[[#This Row],[DATA INICIO]]))</f>
        <v>20:27</v>
      </c>
      <c r="O13" s="175" t="str">
        <f>CONCATENATE(HOUR(Tabela13[[#This Row],[DATA FIM]]),":",MINUTE(Tabela13[[#This Row],[DATA FIM]]))</f>
        <v>13:35</v>
      </c>
      <c r="P13"/>
    </row>
    <row r="14" spans="1:19" ht="25.5" hidden="1" customHeight="1" x14ac:dyDescent="0.25">
      <c r="A14" s="44" t="s">
        <v>6</v>
      </c>
      <c r="B14" s="45" t="s">
        <v>9</v>
      </c>
      <c r="C14" s="34" t="s">
        <v>8</v>
      </c>
      <c r="D14" s="66" t="s">
        <v>1208</v>
      </c>
      <c r="E14" s="66" t="str">
        <f>CONCATENATE(Tabela13[[#This Row],[TRAMITE_SETOR]],"_Atualiz")</f>
        <v>SECOFC_Atualiz</v>
      </c>
      <c r="F14" s="35" t="s">
        <v>910</v>
      </c>
      <c r="G14" s="35"/>
      <c r="H14" s="46">
        <v>42164.565972222219</v>
      </c>
      <c r="I14" s="46">
        <v>42164.632638888892</v>
      </c>
      <c r="J14" s="45" t="s">
        <v>20</v>
      </c>
      <c r="K14" s="37">
        <f t="shared" si="0"/>
        <v>6.6666666672972497E-2</v>
      </c>
      <c r="L14" s="38">
        <f t="shared" si="1"/>
        <v>6.6666666672972497E-2</v>
      </c>
      <c r="M14" s="166">
        <f>NETWORKDAYS.INTL(DATE(YEAR(H14),MONTH(I14),DAY(H14)),DATE(YEAR(I14),MONTH(I14),DAY(I14)),1,LISTAFERIADOS!$B$2:$B$194)</f>
        <v>1</v>
      </c>
      <c r="N14" s="170" t="str">
        <f>CONCATENATE(HOUR(Tabela13[[#This Row],[DATA INICIO]]),":",MINUTE(Tabela13[[#This Row],[DATA INICIO]]))</f>
        <v>13:35</v>
      </c>
      <c r="O14" s="175" t="str">
        <f>CONCATENATE(HOUR(Tabela13[[#This Row],[DATA FIM]]),":",MINUTE(Tabela13[[#This Row],[DATA FIM]]))</f>
        <v>15:11</v>
      </c>
      <c r="P14"/>
    </row>
    <row r="15" spans="1:19" ht="25.5" hidden="1" customHeight="1" x14ac:dyDescent="0.25">
      <c r="A15" s="44" t="s">
        <v>6</v>
      </c>
      <c r="B15" s="45" t="s">
        <v>9</v>
      </c>
      <c r="C15" s="34" t="s">
        <v>8</v>
      </c>
      <c r="D15" s="66" t="s">
        <v>1209</v>
      </c>
      <c r="E15" s="66" t="str">
        <f>CONCATENATE(Tabela13[[#This Row],[TRAMITE_SETOR]],"_Atualiz")</f>
        <v>CLC_Atualiz</v>
      </c>
      <c r="F15" s="35" t="s">
        <v>911</v>
      </c>
      <c r="G15" s="35"/>
      <c r="H15" s="46">
        <v>42164.632638888892</v>
      </c>
      <c r="I15" s="46">
        <v>42164.70416666667</v>
      </c>
      <c r="J15" s="45" t="s">
        <v>21</v>
      </c>
      <c r="K15" s="37">
        <f t="shared" si="0"/>
        <v>7.1527777778101154E-2</v>
      </c>
      <c r="L15" s="38">
        <f t="shared" si="1"/>
        <v>7.1527777778101154E-2</v>
      </c>
      <c r="M15" s="166">
        <f>NETWORKDAYS.INTL(DATE(YEAR(H15),MONTH(I15),DAY(H15)),DATE(YEAR(I15),MONTH(I15),DAY(I15)),1,LISTAFERIADOS!$B$2:$B$194)</f>
        <v>1</v>
      </c>
      <c r="N15" s="170" t="str">
        <f>CONCATENATE(HOUR(Tabela13[[#This Row],[DATA INICIO]]),":",MINUTE(Tabela13[[#This Row],[DATA INICIO]]))</f>
        <v>15:11</v>
      </c>
      <c r="O15" s="175" t="str">
        <f>CONCATENATE(HOUR(Tabela13[[#This Row],[DATA FIM]]),":",MINUTE(Tabela13[[#This Row],[DATA FIM]]))</f>
        <v>16:54</v>
      </c>
      <c r="P15"/>
    </row>
    <row r="16" spans="1:19" ht="25.5" hidden="1" customHeight="1" x14ac:dyDescent="0.25">
      <c r="A16" s="44" t="s">
        <v>6</v>
      </c>
      <c r="B16" s="45" t="s">
        <v>9</v>
      </c>
      <c r="C16" s="34" t="s">
        <v>8</v>
      </c>
      <c r="D16" s="66" t="s">
        <v>1210</v>
      </c>
      <c r="E16" s="66" t="str">
        <f>CONCATENATE(Tabela13[[#This Row],[TRAMITE_SETOR]],"_Atualiz")</f>
        <v>SC_Atualiz</v>
      </c>
      <c r="F16" s="35" t="s">
        <v>912</v>
      </c>
      <c r="G16" s="35"/>
      <c r="H16" s="46">
        <v>42164.70416666667</v>
      </c>
      <c r="I16" s="46">
        <v>42170.758333333331</v>
      </c>
      <c r="J16" s="45" t="s">
        <v>22</v>
      </c>
      <c r="K16" s="37">
        <f t="shared" si="0"/>
        <v>6.054166666661331</v>
      </c>
      <c r="L16" s="38">
        <f t="shared" si="1"/>
        <v>6.054166666661331</v>
      </c>
      <c r="M16" s="166">
        <f>NETWORKDAYS.INTL(DATE(YEAR(H16),MONTH(I16),DAY(H16)),DATE(YEAR(I16),MONTH(I16),DAY(I16)),1,LISTAFERIADOS!$B$2:$B$194)</f>
        <v>5</v>
      </c>
      <c r="N16" s="170" t="str">
        <f>CONCATENATE(HOUR(Tabela13[[#This Row],[DATA INICIO]]),":",MINUTE(Tabela13[[#This Row],[DATA INICIO]]))</f>
        <v>16:54</v>
      </c>
      <c r="O16" s="175" t="str">
        <f>CONCATENATE(HOUR(Tabela13[[#This Row],[DATA FIM]]),":",MINUTE(Tabela13[[#This Row],[DATA FIM]]))</f>
        <v>18:12</v>
      </c>
      <c r="P16"/>
    </row>
    <row r="17" spans="1:18" ht="25.5" hidden="1" customHeight="1" x14ac:dyDescent="0.25">
      <c r="A17" s="44" t="s">
        <v>6</v>
      </c>
      <c r="B17" s="45" t="s">
        <v>9</v>
      </c>
      <c r="C17" s="34" t="s">
        <v>8</v>
      </c>
      <c r="D17" s="66" t="s">
        <v>1209</v>
      </c>
      <c r="E17" s="66" t="str">
        <f>CONCATENATE(Tabela13[[#This Row],[TRAMITE_SETOR]],"_Atualiz")</f>
        <v>CLC_Atualiz</v>
      </c>
      <c r="F17" s="35" t="s">
        <v>911</v>
      </c>
      <c r="G17" s="35"/>
      <c r="H17" s="46">
        <v>42170.758333333331</v>
      </c>
      <c r="I17" s="46">
        <v>42171.644444444442</v>
      </c>
      <c r="J17" s="45" t="s">
        <v>23</v>
      </c>
      <c r="K17" s="37">
        <f t="shared" si="0"/>
        <v>0.88611111111094942</v>
      </c>
      <c r="L17" s="38">
        <f t="shared" si="1"/>
        <v>0.88611111111094942</v>
      </c>
      <c r="M17" s="166">
        <f>NETWORKDAYS.INTL(DATE(YEAR(H17),MONTH(I17),DAY(H17)),DATE(YEAR(I17),MONTH(I17),DAY(I17)),1,LISTAFERIADOS!$B$2:$B$194)</f>
        <v>2</v>
      </c>
      <c r="N17" s="170" t="str">
        <f>CONCATENATE(HOUR(Tabela13[[#This Row],[DATA INICIO]]),":",MINUTE(Tabela13[[#This Row],[DATA INICIO]]))</f>
        <v>18:12</v>
      </c>
      <c r="O17" s="175" t="str">
        <f>CONCATENATE(HOUR(Tabela13[[#This Row],[DATA FIM]]),":",MINUTE(Tabela13[[#This Row],[DATA FIM]]))</f>
        <v>15:28</v>
      </c>
      <c r="P17"/>
    </row>
    <row r="18" spans="1:18" ht="25.5" hidden="1" customHeight="1" x14ac:dyDescent="0.25">
      <c r="A18" s="44" t="s">
        <v>6</v>
      </c>
      <c r="B18" s="45" t="s">
        <v>9</v>
      </c>
      <c r="C18" s="34" t="s">
        <v>8</v>
      </c>
      <c r="D18" s="66" t="s">
        <v>1211</v>
      </c>
      <c r="E18" s="66" t="str">
        <f>CONCATENATE(Tabela13[[#This Row],[TRAMITE_SETOR]],"_Atualiz")</f>
        <v>SCON_Atualiz</v>
      </c>
      <c r="F18" s="35" t="s">
        <v>913</v>
      </c>
      <c r="G18" s="35"/>
      <c r="H18" s="46">
        <v>42171.644444444442</v>
      </c>
      <c r="I18" s="46">
        <v>42172.765972222223</v>
      </c>
      <c r="J18" s="45" t="s">
        <v>24</v>
      </c>
      <c r="K18" s="37">
        <f t="shared" si="0"/>
        <v>1.1215277777810115</v>
      </c>
      <c r="L18" s="38">
        <f t="shared" si="1"/>
        <v>1.1215277777810115</v>
      </c>
      <c r="M18" s="166">
        <f>NETWORKDAYS.INTL(DATE(YEAR(H18),MONTH(I18),DAY(H18)),DATE(YEAR(I18),MONTH(I18),DAY(I18)),1,LISTAFERIADOS!$B$2:$B$194)</f>
        <v>2</v>
      </c>
      <c r="N18" s="170" t="str">
        <f>CONCATENATE(HOUR(Tabela13[[#This Row],[DATA INICIO]]),":",MINUTE(Tabela13[[#This Row],[DATA INICIO]]))</f>
        <v>15:28</v>
      </c>
      <c r="O18" s="167">
        <v>0.64444444444444449</v>
      </c>
      <c r="P18" s="167">
        <v>0.79166666666666663</v>
      </c>
      <c r="Q18" s="167">
        <f>P18-O18</f>
        <v>0.14722222222222214</v>
      </c>
      <c r="R18" s="167">
        <f>Q1-P18 +R1</f>
        <v>0.20833333333333337</v>
      </c>
    </row>
    <row r="19" spans="1:18" ht="25.5" customHeight="1" x14ac:dyDescent="0.25">
      <c r="A19" s="44" t="s">
        <v>6</v>
      </c>
      <c r="B19" s="45" t="s">
        <v>9</v>
      </c>
      <c r="C19" s="34" t="s">
        <v>8</v>
      </c>
      <c r="D19" s="66" t="s">
        <v>1204</v>
      </c>
      <c r="E19" s="66" t="str">
        <f>CONCATENATE(Tabela13[[#This Row],[TRAMITE_SETOR]],"_Atualiz")</f>
        <v>CIP_Atualiz</v>
      </c>
      <c r="F19" s="35" t="s">
        <v>884</v>
      </c>
      <c r="G19" s="90" t="s">
        <v>1105</v>
      </c>
      <c r="H19" s="46">
        <v>42172.765972222223</v>
      </c>
      <c r="I19" s="46">
        <v>42173.723611111112</v>
      </c>
      <c r="J19" s="45" t="s">
        <v>25</v>
      </c>
      <c r="K19" s="37">
        <f t="shared" si="0"/>
        <v>0.95763888888905058</v>
      </c>
      <c r="L19" s="38">
        <f t="shared" si="1"/>
        <v>0.95763888888905058</v>
      </c>
      <c r="M19" s="166">
        <f>NETWORKDAYS.INTL(DATE(YEAR(H19),MONTH(I19),DAY(H19)),DATE(YEAR(I19),MONTH(I19),DAY(I19)),1,LISTAFERIADOS!$B$2:$B$194)</f>
        <v>2</v>
      </c>
      <c r="N19" s="170" t="str">
        <f>CONCATENATE(HOUR(Tabela13[[#This Row],[DATA INICIO]]),":",MINUTE(Tabela13[[#This Row],[DATA INICIO]]))</f>
        <v>18:23</v>
      </c>
      <c r="P19"/>
    </row>
    <row r="20" spans="1:18" ht="25.5" hidden="1" customHeight="1" x14ac:dyDescent="0.25">
      <c r="A20" s="44" t="s">
        <v>6</v>
      </c>
      <c r="B20" s="45" t="s">
        <v>9</v>
      </c>
      <c r="C20" s="34" t="s">
        <v>8</v>
      </c>
      <c r="D20" s="66" t="s">
        <v>1206</v>
      </c>
      <c r="E20" s="66" t="str">
        <f>CONCATENATE(Tabela13[[#This Row],[TRAMITE_SETOR]],"_Atualiz")</f>
        <v>SPO_Atualiz</v>
      </c>
      <c r="F20" s="35" t="s">
        <v>908</v>
      </c>
      <c r="G20" s="35"/>
      <c r="H20" s="46">
        <v>42173.723611111112</v>
      </c>
      <c r="I20" s="46">
        <v>42173.806944444441</v>
      </c>
      <c r="J20" s="45" t="s">
        <v>26</v>
      </c>
      <c r="K20" s="37">
        <f t="shared" si="0"/>
        <v>8.3333333328482695E-2</v>
      </c>
      <c r="L20" s="38">
        <f t="shared" si="1"/>
        <v>8.3333333328482695E-2</v>
      </c>
      <c r="M20" s="166">
        <f>NETWORKDAYS.INTL(DATE(YEAR(H20),MONTH(I20),DAY(H20)),DATE(YEAR(I20),MONTH(I20),DAY(I20)),1,LISTAFERIADOS!$B$2:$B$194)</f>
        <v>1</v>
      </c>
      <c r="N20" s="170" t="str">
        <f>CONCATENATE(HOUR(Tabela13[[#This Row],[DATA INICIO]]),":",MINUTE(Tabela13[[#This Row],[DATA INICIO]]))</f>
        <v>17:22</v>
      </c>
      <c r="P20"/>
    </row>
    <row r="21" spans="1:18" ht="25.5" hidden="1" customHeight="1" x14ac:dyDescent="0.25">
      <c r="A21" s="44" t="s">
        <v>6</v>
      </c>
      <c r="B21" s="45" t="s">
        <v>9</v>
      </c>
      <c r="C21" s="34" t="s">
        <v>8</v>
      </c>
      <c r="D21" s="66" t="s">
        <v>1207</v>
      </c>
      <c r="E21" s="66" t="str">
        <f>CONCATENATE(Tabela13[[#This Row],[TRAMITE_SETOR]],"_Atualiz")</f>
        <v>CO_Atualiz</v>
      </c>
      <c r="F21" s="35" t="s">
        <v>909</v>
      </c>
      <c r="G21" s="35"/>
      <c r="H21" s="46">
        <v>42173.806944444441</v>
      </c>
      <c r="I21" s="46">
        <v>42174.541666666664</v>
      </c>
      <c r="J21" s="45" t="s">
        <v>27</v>
      </c>
      <c r="K21" s="37">
        <f t="shared" si="0"/>
        <v>0.73472222222335404</v>
      </c>
      <c r="L21" s="38">
        <f t="shared" si="1"/>
        <v>0.73472222222335404</v>
      </c>
      <c r="M21" s="166">
        <f>NETWORKDAYS.INTL(DATE(YEAR(H21),MONTH(I21),DAY(H21)),DATE(YEAR(I21),MONTH(I21),DAY(I21)),1,LISTAFERIADOS!$B$2:$B$194)</f>
        <v>2</v>
      </c>
      <c r="N21" s="170" t="str">
        <f>CONCATENATE(HOUR(Tabela13[[#This Row],[DATA INICIO]]),":",MINUTE(Tabela13[[#This Row],[DATA INICIO]]))</f>
        <v>19:22</v>
      </c>
      <c r="P21"/>
    </row>
    <row r="22" spans="1:18" ht="25.5" hidden="1" customHeight="1" x14ac:dyDescent="0.25">
      <c r="A22" s="44" t="s">
        <v>6</v>
      </c>
      <c r="B22" s="45" t="s">
        <v>9</v>
      </c>
      <c r="C22" s="34" t="s">
        <v>8</v>
      </c>
      <c r="D22" s="66" t="s">
        <v>1208</v>
      </c>
      <c r="E22" s="66" t="str">
        <f>CONCATENATE(Tabela13[[#This Row],[TRAMITE_SETOR]],"_Atualiz")</f>
        <v>SECOFC_Atualiz</v>
      </c>
      <c r="F22" s="35" t="s">
        <v>910</v>
      </c>
      <c r="G22" s="35"/>
      <c r="H22" s="46">
        <v>42174.541666666664</v>
      </c>
      <c r="I22" s="46">
        <v>42174.590277777781</v>
      </c>
      <c r="J22" s="45" t="s">
        <v>20</v>
      </c>
      <c r="K22" s="37">
        <f t="shared" si="0"/>
        <v>4.8611111116770189E-2</v>
      </c>
      <c r="L22" s="38">
        <f t="shared" si="1"/>
        <v>4.8611111116770189E-2</v>
      </c>
      <c r="M22" s="166">
        <f>NETWORKDAYS.INTL(DATE(YEAR(H22),MONTH(I22),DAY(H22)),DATE(YEAR(I22),MONTH(I22),DAY(I22)),1,LISTAFERIADOS!$B$2:$B$194)</f>
        <v>1</v>
      </c>
      <c r="N22" s="170" t="str">
        <f>CONCATENATE(HOUR(Tabela13[[#This Row],[DATA INICIO]]),":",MINUTE(Tabela13[[#This Row],[DATA INICIO]]))</f>
        <v>13:0</v>
      </c>
      <c r="P22"/>
    </row>
    <row r="23" spans="1:18" ht="25.5" hidden="1" customHeight="1" x14ac:dyDescent="0.25">
      <c r="A23" s="44" t="s">
        <v>6</v>
      </c>
      <c r="B23" s="45" t="s">
        <v>9</v>
      </c>
      <c r="C23" s="34" t="s">
        <v>8</v>
      </c>
      <c r="D23" s="66" t="s">
        <v>1209</v>
      </c>
      <c r="E23" s="66" t="str">
        <f>CONCATENATE(Tabela13[[#This Row],[TRAMITE_SETOR]],"_Atualiz")</f>
        <v>CLC_Atualiz</v>
      </c>
      <c r="F23" s="35" t="s">
        <v>911</v>
      </c>
      <c r="G23" s="35"/>
      <c r="H23" s="46">
        <v>42174.590277777781</v>
      </c>
      <c r="I23" s="46">
        <v>42174.665972222225</v>
      </c>
      <c r="J23" s="45" t="s">
        <v>21</v>
      </c>
      <c r="K23" s="37">
        <f t="shared" si="0"/>
        <v>7.5694444443797693E-2</v>
      </c>
      <c r="L23" s="38">
        <f t="shared" si="1"/>
        <v>7.5694444443797693E-2</v>
      </c>
      <c r="M23" s="166">
        <f>NETWORKDAYS.INTL(DATE(YEAR(H23),MONTH(I23),DAY(H23)),DATE(YEAR(I23),MONTH(I23),DAY(I23)),1,LISTAFERIADOS!$B$2:$B$194)</f>
        <v>1</v>
      </c>
      <c r="N23" s="170" t="str">
        <f>CONCATENATE(HOUR(Tabela13[[#This Row],[DATA INICIO]]),":",MINUTE(Tabela13[[#This Row],[DATA INICIO]]))</f>
        <v>14:10</v>
      </c>
      <c r="P23"/>
    </row>
    <row r="24" spans="1:18" ht="25.5" hidden="1" customHeight="1" x14ac:dyDescent="0.25">
      <c r="A24" s="44" t="s">
        <v>6</v>
      </c>
      <c r="B24" s="45" t="s">
        <v>9</v>
      </c>
      <c r="C24" s="34" t="s">
        <v>8</v>
      </c>
      <c r="D24" s="66" t="s">
        <v>1210</v>
      </c>
      <c r="E24" s="66" t="str">
        <f>CONCATENATE(Tabela13[[#This Row],[TRAMITE_SETOR]],"_Atualiz")</f>
        <v>SC_Atualiz</v>
      </c>
      <c r="F24" s="35" t="s">
        <v>912</v>
      </c>
      <c r="G24" s="35"/>
      <c r="H24" s="46">
        <v>42174.665972222225</v>
      </c>
      <c r="I24" s="46">
        <v>42186.616666666669</v>
      </c>
      <c r="J24" s="45" t="s">
        <v>28</v>
      </c>
      <c r="K24" s="37">
        <f t="shared" si="0"/>
        <v>11.950694444443798</v>
      </c>
      <c r="L24" s="38">
        <f t="shared" si="1"/>
        <v>11.950694444443798</v>
      </c>
      <c r="M24" s="166">
        <f>NETWORKDAYS.INTL(DATE(YEAR(H24),MONTH(I24),DAY(H24)),DATE(YEAR(I24),MONTH(I24),DAY(I24)),1,LISTAFERIADOS!$B$2:$B$194)</f>
        <v>-13</v>
      </c>
      <c r="N24" s="170" t="str">
        <f>CONCATENATE(HOUR(Tabela13[[#This Row],[DATA INICIO]]),":",MINUTE(Tabela13[[#This Row],[DATA INICIO]]))</f>
        <v>15:59</v>
      </c>
      <c r="P24"/>
    </row>
    <row r="25" spans="1:18" ht="25.5" hidden="1" customHeight="1" x14ac:dyDescent="0.25">
      <c r="A25" s="44" t="s">
        <v>6</v>
      </c>
      <c r="B25" s="45" t="s">
        <v>9</v>
      </c>
      <c r="C25" s="34" t="s">
        <v>8</v>
      </c>
      <c r="D25" s="66" t="s">
        <v>1209</v>
      </c>
      <c r="E25" s="66" t="str">
        <f>CONCATENATE(Tabela13[[#This Row],[TRAMITE_SETOR]],"_Atualiz")</f>
        <v>CLC_Atualiz</v>
      </c>
      <c r="F25" s="35" t="s">
        <v>911</v>
      </c>
      <c r="G25" s="35"/>
      <c r="H25" s="46">
        <v>42186.616666666669</v>
      </c>
      <c r="I25" s="46">
        <v>42186.783333333333</v>
      </c>
      <c r="J25" s="45" t="s">
        <v>29</v>
      </c>
      <c r="K25" s="37">
        <f t="shared" si="0"/>
        <v>0.16666666666424135</v>
      </c>
      <c r="L25" s="38">
        <f t="shared" si="1"/>
        <v>0.16666666666424135</v>
      </c>
      <c r="M25" s="166">
        <f>NETWORKDAYS.INTL(DATE(YEAR(H25),MONTH(I25),DAY(H25)),DATE(YEAR(I25),MONTH(I25),DAY(I25)),1,LISTAFERIADOS!$B$2:$B$194)</f>
        <v>1</v>
      </c>
      <c r="N25" s="170" t="str">
        <f>CONCATENATE(HOUR(Tabela13[[#This Row],[DATA INICIO]]),":",MINUTE(Tabela13[[#This Row],[DATA INICIO]]))</f>
        <v>14:48</v>
      </c>
      <c r="P25"/>
    </row>
    <row r="26" spans="1:18" ht="25.5" hidden="1" customHeight="1" x14ac:dyDescent="0.25">
      <c r="A26" s="44" t="s">
        <v>6</v>
      </c>
      <c r="B26" s="45" t="s">
        <v>9</v>
      </c>
      <c r="C26" s="34" t="s">
        <v>8</v>
      </c>
      <c r="D26" s="66" t="s">
        <v>1211</v>
      </c>
      <c r="E26" s="66" t="str">
        <f>CONCATENATE(Tabela13[[#This Row],[TRAMITE_SETOR]],"_Atualiz")</f>
        <v>SCON_Atualiz</v>
      </c>
      <c r="F26" s="35" t="s">
        <v>913</v>
      </c>
      <c r="G26" s="35"/>
      <c r="H26" s="46">
        <v>42186.783333333333</v>
      </c>
      <c r="I26" s="46">
        <v>42193.611111111109</v>
      </c>
      <c r="J26" s="45" t="s">
        <v>30</v>
      </c>
      <c r="K26" s="37">
        <f t="shared" si="0"/>
        <v>6.827777777776646</v>
      </c>
      <c r="L26" s="38">
        <f t="shared" si="1"/>
        <v>6.827777777776646</v>
      </c>
      <c r="M26" s="166">
        <f>NETWORKDAYS.INTL(DATE(YEAR(H26),MONTH(I26),DAY(H26)),DATE(YEAR(I26),MONTH(I26),DAY(I26)),1,LISTAFERIADOS!$B$2:$B$194)</f>
        <v>6</v>
      </c>
      <c r="N26" s="170" t="str">
        <f>CONCATENATE(HOUR(Tabela13[[#This Row],[DATA INICIO]]),":",MINUTE(Tabela13[[#This Row],[DATA INICIO]]))</f>
        <v>18:48</v>
      </c>
      <c r="P26"/>
    </row>
    <row r="27" spans="1:18" ht="25.5" hidden="1" customHeight="1" x14ac:dyDescent="0.25">
      <c r="A27" s="44" t="s">
        <v>6</v>
      </c>
      <c r="B27" s="45" t="s">
        <v>9</v>
      </c>
      <c r="C27" s="34" t="s">
        <v>8</v>
      </c>
      <c r="D27" s="66" t="s">
        <v>1209</v>
      </c>
      <c r="E27" s="66" t="str">
        <f>CONCATENATE(Tabela13[[#This Row],[TRAMITE_SETOR]],"_Atualiz")</f>
        <v>CLC_Atualiz</v>
      </c>
      <c r="F27" s="35" t="s">
        <v>911</v>
      </c>
      <c r="G27" s="35"/>
      <c r="H27" s="46">
        <v>42193.611111111109</v>
      </c>
      <c r="I27" s="46">
        <v>42194.566666666666</v>
      </c>
      <c r="J27" s="45" t="s">
        <v>31</v>
      </c>
      <c r="K27" s="37">
        <f t="shared" si="0"/>
        <v>0.95555555555620231</v>
      </c>
      <c r="L27" s="38">
        <f t="shared" si="1"/>
        <v>0.95555555555620231</v>
      </c>
      <c r="M27" s="166">
        <f>NETWORKDAYS.INTL(DATE(YEAR(H27),MONTH(I27),DAY(H27)),DATE(YEAR(I27),MONTH(I27),DAY(I27)),1,LISTAFERIADOS!$B$2:$B$194)</f>
        <v>2</v>
      </c>
      <c r="N27" s="170" t="str">
        <f>CONCATENATE(HOUR(Tabela13[[#This Row],[DATA INICIO]]),":",MINUTE(Tabela13[[#This Row],[DATA INICIO]]))</f>
        <v>14:40</v>
      </c>
      <c r="P27"/>
    </row>
    <row r="28" spans="1:18" ht="25.5" hidden="1" customHeight="1" x14ac:dyDescent="0.25">
      <c r="A28" s="44" t="s">
        <v>6</v>
      </c>
      <c r="B28" s="45" t="s">
        <v>9</v>
      </c>
      <c r="C28" s="34" t="s">
        <v>8</v>
      </c>
      <c r="D28" s="66" t="s">
        <v>1205</v>
      </c>
      <c r="E28" s="66" t="str">
        <f>CONCATENATE(Tabela13[[#This Row],[TRAMITE_SETOR]],"_Atualiz")</f>
        <v>SECADM_Atualiz</v>
      </c>
      <c r="F28" s="35" t="s">
        <v>907</v>
      </c>
      <c r="G28" s="35"/>
      <c r="H28" s="46">
        <v>42194.566666666666</v>
      </c>
      <c r="I28" s="46">
        <v>42194.676388888889</v>
      </c>
      <c r="J28" s="45" t="s">
        <v>32</v>
      </c>
      <c r="K28" s="37">
        <f t="shared" si="0"/>
        <v>0.10972222222335404</v>
      </c>
      <c r="L28" s="38">
        <f t="shared" si="1"/>
        <v>0.10972222222335404</v>
      </c>
      <c r="M28" s="166">
        <f>NETWORKDAYS.INTL(DATE(YEAR(H28),MONTH(I28),DAY(H28)),DATE(YEAR(I28),MONTH(I28),DAY(I28)),1,LISTAFERIADOS!$B$2:$B$194)</f>
        <v>1</v>
      </c>
      <c r="N28" s="170" t="str">
        <f>CONCATENATE(HOUR(Tabela13[[#This Row],[DATA INICIO]]),":",MINUTE(Tabela13[[#This Row],[DATA INICIO]]))</f>
        <v>13:36</v>
      </c>
      <c r="P28"/>
    </row>
    <row r="29" spans="1:18" ht="25.5" hidden="1" customHeight="1" x14ac:dyDescent="0.25">
      <c r="A29" s="44" t="s">
        <v>6</v>
      </c>
      <c r="B29" s="45" t="s">
        <v>9</v>
      </c>
      <c r="C29" s="34" t="s">
        <v>8</v>
      </c>
      <c r="D29" s="66" t="s">
        <v>1211</v>
      </c>
      <c r="E29" s="66" t="str">
        <f>CONCATENATE(Tabela13[[#This Row],[TRAMITE_SETOR]],"_Atualiz")</f>
        <v>SCON_Atualiz</v>
      </c>
      <c r="F29" s="35" t="s">
        <v>913</v>
      </c>
      <c r="G29" s="35"/>
      <c r="H29" s="46">
        <v>42194.676388888889</v>
      </c>
      <c r="I29" s="46">
        <v>42195.614583333336</v>
      </c>
      <c r="J29" s="45" t="s">
        <v>33</v>
      </c>
      <c r="K29" s="37">
        <f t="shared" si="0"/>
        <v>0.93819444444670808</v>
      </c>
      <c r="L29" s="38">
        <f t="shared" si="1"/>
        <v>0.93819444444670808</v>
      </c>
      <c r="M29" s="166">
        <f>NETWORKDAYS.INTL(DATE(YEAR(H29),MONTH(I29),DAY(H29)),DATE(YEAR(I29),MONTH(I29),DAY(I29)),1,LISTAFERIADOS!$B$2:$B$194)</f>
        <v>2</v>
      </c>
      <c r="N29" s="170" t="str">
        <f>CONCATENATE(HOUR(Tabela13[[#This Row],[DATA INICIO]]),":",MINUTE(Tabela13[[#This Row],[DATA INICIO]]))</f>
        <v>16:14</v>
      </c>
      <c r="P29"/>
    </row>
    <row r="30" spans="1:18" ht="25.5" hidden="1" customHeight="1" x14ac:dyDescent="0.25">
      <c r="A30" s="44" t="s">
        <v>6</v>
      </c>
      <c r="B30" s="45" t="s">
        <v>9</v>
      </c>
      <c r="C30" s="34" t="s">
        <v>8</v>
      </c>
      <c r="D30" s="66" t="s">
        <v>1205</v>
      </c>
      <c r="E30" s="66" t="str">
        <f>CONCATENATE(Tabela13[[#This Row],[TRAMITE_SETOR]],"_Atualiz")</f>
        <v>SECADM_Atualiz</v>
      </c>
      <c r="F30" s="35" t="s">
        <v>907</v>
      </c>
      <c r="G30" s="35"/>
      <c r="H30" s="46">
        <v>42195.614583333336</v>
      </c>
      <c r="I30" s="46">
        <v>42195.734027777777</v>
      </c>
      <c r="J30" s="45" t="s">
        <v>33</v>
      </c>
      <c r="K30" s="37">
        <f t="shared" si="0"/>
        <v>0.11944444444088731</v>
      </c>
      <c r="L30" s="38">
        <f t="shared" si="1"/>
        <v>0.11944444444088731</v>
      </c>
      <c r="M30" s="166">
        <f>NETWORKDAYS.INTL(DATE(YEAR(H30),MONTH(I30),DAY(H30)),DATE(YEAR(I30),MONTH(I30),DAY(I30)),1,LISTAFERIADOS!$B$2:$B$194)</f>
        <v>1</v>
      </c>
      <c r="N30" s="170" t="str">
        <f>CONCATENATE(HOUR(Tabela13[[#This Row],[DATA INICIO]]),":",MINUTE(Tabela13[[#This Row],[DATA INICIO]]))</f>
        <v>14:45</v>
      </c>
      <c r="P30"/>
    </row>
    <row r="31" spans="1:18" ht="25.5" hidden="1" customHeight="1" x14ac:dyDescent="0.25">
      <c r="A31" s="44" t="s">
        <v>6</v>
      </c>
      <c r="B31" s="45" t="s">
        <v>9</v>
      </c>
      <c r="C31" s="34" t="s">
        <v>8</v>
      </c>
      <c r="D31" s="66" t="s">
        <v>1212</v>
      </c>
      <c r="E31" s="66" t="str">
        <f>CONCATENATE(Tabela13[[#This Row],[TRAMITE_SETOR]],"_Atualiz")</f>
        <v>CPL_Atualiz</v>
      </c>
      <c r="F31" s="35" t="s">
        <v>914</v>
      </c>
      <c r="G31" s="35"/>
      <c r="H31" s="46">
        <v>42195.734027777777</v>
      </c>
      <c r="I31" s="46">
        <v>42198.743055555555</v>
      </c>
      <c r="J31" s="45" t="s">
        <v>34</v>
      </c>
      <c r="K31" s="37">
        <f t="shared" si="0"/>
        <v>3.0090277777781012</v>
      </c>
      <c r="L31" s="38">
        <f t="shared" si="1"/>
        <v>3.0090277777781012</v>
      </c>
      <c r="M31" s="166">
        <f>NETWORKDAYS.INTL(DATE(YEAR(H31),MONTH(I31),DAY(H31)),DATE(YEAR(I31),MONTH(I31),DAY(I31)),1,LISTAFERIADOS!$B$2:$B$194)</f>
        <v>2</v>
      </c>
      <c r="N31" s="170" t="str">
        <f>CONCATENATE(HOUR(Tabela13[[#This Row],[DATA INICIO]]),":",MINUTE(Tabela13[[#This Row],[DATA INICIO]]))</f>
        <v>17:37</v>
      </c>
      <c r="P31"/>
    </row>
    <row r="32" spans="1:18" ht="25.5" hidden="1" customHeight="1" x14ac:dyDescent="0.25">
      <c r="A32" s="44" t="s">
        <v>6</v>
      </c>
      <c r="B32" s="45" t="s">
        <v>9</v>
      </c>
      <c r="C32" s="34" t="s">
        <v>8</v>
      </c>
      <c r="D32" s="66" t="s">
        <v>1213</v>
      </c>
      <c r="E32" s="66" t="str">
        <f>CONCATENATE(Tabela13[[#This Row],[TRAMITE_SETOR]],"_Atualiz")</f>
        <v>ASSDG_Atualiz</v>
      </c>
      <c r="F32" s="35" t="s">
        <v>915</v>
      </c>
      <c r="G32" s="35"/>
      <c r="H32" s="46">
        <v>42198.743055555555</v>
      </c>
      <c r="I32" s="46">
        <v>42198.818055555559</v>
      </c>
      <c r="J32" s="45" t="s">
        <v>35</v>
      </c>
      <c r="K32" s="37">
        <f t="shared" si="0"/>
        <v>7.5000000004365575E-2</v>
      </c>
      <c r="L32" s="38">
        <f t="shared" si="1"/>
        <v>7.5000000004365575E-2</v>
      </c>
      <c r="M32" s="166">
        <f>NETWORKDAYS.INTL(DATE(YEAR(H32),MONTH(I32),DAY(H32)),DATE(YEAR(I32),MONTH(I32),DAY(I32)),1,LISTAFERIADOS!$B$2:$B$194)</f>
        <v>1</v>
      </c>
      <c r="N32" s="170" t="str">
        <f>CONCATENATE(HOUR(Tabela13[[#This Row],[DATA INICIO]]),":",MINUTE(Tabela13[[#This Row],[DATA INICIO]]))</f>
        <v>17:50</v>
      </c>
      <c r="P32"/>
    </row>
    <row r="33" spans="1:16" ht="25.5" hidden="1" customHeight="1" x14ac:dyDescent="0.25">
      <c r="A33" s="44" t="s">
        <v>6</v>
      </c>
      <c r="B33" s="45" t="s">
        <v>9</v>
      </c>
      <c r="C33" s="34" t="s">
        <v>8</v>
      </c>
      <c r="D33" s="66" t="s">
        <v>1205</v>
      </c>
      <c r="E33" s="66" t="str">
        <f>CONCATENATE(Tabela13[[#This Row],[TRAMITE_SETOR]],"_Atualiz")</f>
        <v>SECADM_Atualiz</v>
      </c>
      <c r="F33" s="35" t="s">
        <v>907</v>
      </c>
      <c r="G33" s="35"/>
      <c r="H33" s="46">
        <v>42198.818055555559</v>
      </c>
      <c r="I33" s="46">
        <v>42199.743750000001</v>
      </c>
      <c r="J33" s="45" t="s">
        <v>36</v>
      </c>
      <c r="K33" s="37">
        <f t="shared" si="0"/>
        <v>0.9256944444423425</v>
      </c>
      <c r="L33" s="38">
        <f t="shared" si="1"/>
        <v>0.9256944444423425</v>
      </c>
      <c r="M33" s="166">
        <f>NETWORKDAYS.INTL(DATE(YEAR(H33),MONTH(I33),DAY(H33)),DATE(YEAR(I33),MONTH(I33),DAY(I33)),1,LISTAFERIADOS!$B$2:$B$194)</f>
        <v>2</v>
      </c>
      <c r="N33" s="170" t="str">
        <f>CONCATENATE(HOUR(Tabela13[[#This Row],[DATA INICIO]]),":",MINUTE(Tabela13[[#This Row],[DATA INICIO]]))</f>
        <v>19:38</v>
      </c>
      <c r="P33"/>
    </row>
    <row r="34" spans="1:16" ht="25.5" hidden="1" customHeight="1" x14ac:dyDescent="0.25">
      <c r="A34" s="44" t="s">
        <v>6</v>
      </c>
      <c r="B34" s="45" t="s">
        <v>9</v>
      </c>
      <c r="C34" s="34" t="s">
        <v>8</v>
      </c>
      <c r="D34" s="66" t="s">
        <v>1213</v>
      </c>
      <c r="E34" s="66" t="str">
        <f>CONCATENATE(Tabela13[[#This Row],[TRAMITE_SETOR]],"_Atualiz")</f>
        <v>ASSDG_Atualiz</v>
      </c>
      <c r="F34" s="35" t="s">
        <v>915</v>
      </c>
      <c r="G34" s="35"/>
      <c r="H34" s="46">
        <v>42199.743750000001</v>
      </c>
      <c r="I34" s="46">
        <v>42206.700694444444</v>
      </c>
      <c r="J34" s="45" t="s">
        <v>37</v>
      </c>
      <c r="K34" s="37">
        <f t="shared" si="0"/>
        <v>6.9569444444423425</v>
      </c>
      <c r="L34" s="38">
        <f t="shared" si="1"/>
        <v>6.9569444444423425</v>
      </c>
      <c r="M34" s="166">
        <f>NETWORKDAYS.INTL(DATE(YEAR(H34),MONTH(I34),DAY(H34)),DATE(YEAR(I34),MONTH(I34),DAY(I34)),1,LISTAFERIADOS!$B$2:$B$194)</f>
        <v>6</v>
      </c>
      <c r="N34" s="170" t="str">
        <f>CONCATENATE(HOUR(Tabela13[[#This Row],[DATA INICIO]]),":",MINUTE(Tabela13[[#This Row],[DATA INICIO]]))</f>
        <v>17:51</v>
      </c>
      <c r="P34"/>
    </row>
    <row r="35" spans="1:16" ht="25.5" hidden="1" customHeight="1" x14ac:dyDescent="0.25">
      <c r="A35" s="44" t="s">
        <v>6</v>
      </c>
      <c r="B35" s="45" t="s">
        <v>9</v>
      </c>
      <c r="C35" s="34" t="s">
        <v>8</v>
      </c>
      <c r="D35" s="66" t="s">
        <v>1202</v>
      </c>
      <c r="E35" s="66" t="str">
        <f>CONCATENATE(Tabela13[[#This Row],[TRAMITE_SETOR]],"_Atualiz")</f>
        <v>DG_Atualiz</v>
      </c>
      <c r="F35" s="35" t="s">
        <v>905</v>
      </c>
      <c r="G35" s="35"/>
      <c r="H35" s="46">
        <v>42206.700694444444</v>
      </c>
      <c r="I35" s="46">
        <v>42206.811111111114</v>
      </c>
      <c r="J35" s="45" t="s">
        <v>38</v>
      </c>
      <c r="K35" s="37">
        <f t="shared" si="0"/>
        <v>0.11041666667006211</v>
      </c>
      <c r="L35" s="38">
        <f t="shared" si="1"/>
        <v>0.11041666667006211</v>
      </c>
      <c r="M35" s="166">
        <f>NETWORKDAYS.INTL(DATE(YEAR(H35),MONTH(I35),DAY(H35)),DATE(YEAR(I35),MONTH(I35),DAY(I35)),1,LISTAFERIADOS!$B$2:$B$194)</f>
        <v>1</v>
      </c>
      <c r="N35" s="170" t="str">
        <f>CONCATENATE(HOUR(Tabela13[[#This Row],[DATA INICIO]]),":",MINUTE(Tabela13[[#This Row],[DATA INICIO]]))</f>
        <v>16:49</v>
      </c>
      <c r="P35"/>
    </row>
    <row r="36" spans="1:16" ht="25.5" hidden="1" customHeight="1" x14ac:dyDescent="0.25">
      <c r="A36" s="44" t="s">
        <v>6</v>
      </c>
      <c r="B36" s="45" t="s">
        <v>9</v>
      </c>
      <c r="C36" s="34" t="s">
        <v>8</v>
      </c>
      <c r="D36" s="66" t="s">
        <v>1207</v>
      </c>
      <c r="E36" s="66" t="str">
        <f>CONCATENATE(Tabela13[[#This Row],[TRAMITE_SETOR]],"_Atualiz")</f>
        <v>CO_Atualiz</v>
      </c>
      <c r="F36" s="35" t="s">
        <v>909</v>
      </c>
      <c r="G36" s="35"/>
      <c r="H36" s="46">
        <v>42206.811111111114</v>
      </c>
      <c r="I36" s="46">
        <v>42207.61041666667</v>
      </c>
      <c r="J36" s="45" t="s">
        <v>39</v>
      </c>
      <c r="K36" s="37">
        <f t="shared" si="0"/>
        <v>0.79930555555620231</v>
      </c>
      <c r="L36" s="38">
        <f t="shared" si="1"/>
        <v>0.79930555555620231</v>
      </c>
      <c r="M36" s="166">
        <f>NETWORKDAYS.INTL(DATE(YEAR(H36),MONTH(I36),DAY(H36)),DATE(YEAR(I36),MONTH(I36),DAY(I36)),1,LISTAFERIADOS!$B$2:$B$194)</f>
        <v>2</v>
      </c>
      <c r="N36" s="170" t="str">
        <f>CONCATENATE(HOUR(Tabela13[[#This Row],[DATA INICIO]]),":",MINUTE(Tabela13[[#This Row],[DATA INICIO]]))</f>
        <v>19:28</v>
      </c>
      <c r="P36"/>
    </row>
    <row r="37" spans="1:16" ht="25.5" hidden="1" customHeight="1" x14ac:dyDescent="0.25">
      <c r="A37" s="44" t="s">
        <v>6</v>
      </c>
      <c r="B37" s="45" t="s">
        <v>9</v>
      </c>
      <c r="C37" s="34" t="s">
        <v>8</v>
      </c>
      <c r="D37" s="66" t="s">
        <v>1214</v>
      </c>
      <c r="E37" s="66" t="str">
        <f>CONCATENATE(Tabela13[[#This Row],[TRAMITE_SETOR]],"_Atualiz")</f>
        <v>ACO_Atualiz</v>
      </c>
      <c r="F37" s="35" t="s">
        <v>916</v>
      </c>
      <c r="G37" s="35"/>
      <c r="H37" s="46">
        <v>42207.61041666667</v>
      </c>
      <c r="I37" s="46">
        <v>42208.634722222225</v>
      </c>
      <c r="J37" s="45" t="s">
        <v>40</v>
      </c>
      <c r="K37" s="37">
        <f t="shared" si="0"/>
        <v>1.0243055555547471</v>
      </c>
      <c r="L37" s="38">
        <f t="shared" si="1"/>
        <v>1.0243055555547471</v>
      </c>
      <c r="M37" s="166">
        <f>NETWORKDAYS.INTL(DATE(YEAR(H37),MONTH(I37),DAY(H37)),DATE(YEAR(I37),MONTH(I37),DAY(I37)),1,LISTAFERIADOS!$B$2:$B$194)</f>
        <v>2</v>
      </c>
      <c r="N37" s="170" t="str">
        <f>CONCATENATE(HOUR(Tabela13[[#This Row],[DATA INICIO]]),":",MINUTE(Tabela13[[#This Row],[DATA INICIO]]))</f>
        <v>14:39</v>
      </c>
      <c r="P37"/>
    </row>
    <row r="38" spans="1:16" ht="25.5" hidden="1" customHeight="1" x14ac:dyDescent="0.25">
      <c r="A38" s="44" t="s">
        <v>6</v>
      </c>
      <c r="B38" s="45" t="s">
        <v>9</v>
      </c>
      <c r="C38" s="34" t="s">
        <v>8</v>
      </c>
      <c r="D38" s="66" t="s">
        <v>1208</v>
      </c>
      <c r="E38" s="66" t="str">
        <f>CONCATENATE(Tabela13[[#This Row],[TRAMITE_SETOR]],"_Atualiz")</f>
        <v>SECOFC_Atualiz</v>
      </c>
      <c r="F38" s="35" t="s">
        <v>910</v>
      </c>
      <c r="G38" s="35"/>
      <c r="H38" s="46">
        <v>42208.634722222225</v>
      </c>
      <c r="I38" s="46">
        <v>42208.697222222225</v>
      </c>
      <c r="J38" s="45" t="s">
        <v>7</v>
      </c>
      <c r="K38" s="37">
        <f t="shared" si="0"/>
        <v>6.25E-2</v>
      </c>
      <c r="L38" s="38">
        <f t="shared" si="1"/>
        <v>6.25E-2</v>
      </c>
      <c r="M38" s="166">
        <f>NETWORKDAYS.INTL(DATE(YEAR(H38),MONTH(I38),DAY(H38)),DATE(YEAR(I38),MONTH(I38),DAY(I38)),1,LISTAFERIADOS!$B$2:$B$194)</f>
        <v>1</v>
      </c>
      <c r="N38" s="170" t="str">
        <f>CONCATENATE(HOUR(Tabela13[[#This Row],[DATA INICIO]]),":",MINUTE(Tabela13[[#This Row],[DATA INICIO]]))</f>
        <v>15:14</v>
      </c>
      <c r="P38"/>
    </row>
    <row r="39" spans="1:16" ht="25.5" hidden="1" customHeight="1" x14ac:dyDescent="0.25">
      <c r="A39" s="44" t="s">
        <v>6</v>
      </c>
      <c r="B39" s="45" t="s">
        <v>9</v>
      </c>
      <c r="C39" s="34" t="s">
        <v>8</v>
      </c>
      <c r="D39" s="66" t="s">
        <v>1202</v>
      </c>
      <c r="E39" s="66" t="str">
        <f>CONCATENATE(Tabela13[[#This Row],[TRAMITE_SETOR]],"_Atualiz")</f>
        <v>DG_Atualiz</v>
      </c>
      <c r="F39" s="35" t="s">
        <v>905</v>
      </c>
      <c r="G39" s="35"/>
      <c r="H39" s="46">
        <v>42208.634722222225</v>
      </c>
      <c r="I39" s="46">
        <v>42208.807638888888</v>
      </c>
      <c r="J39" s="45" t="s">
        <v>7</v>
      </c>
      <c r="K39" s="37">
        <f t="shared" si="0"/>
        <v>0.17291666666278616</v>
      </c>
      <c r="L39" s="38">
        <f t="shared" si="1"/>
        <v>0.17291666666278616</v>
      </c>
      <c r="M39" s="166">
        <f>NETWORKDAYS.INTL(DATE(YEAR(H39),MONTH(I39),DAY(H39)),DATE(YEAR(I39),MONTH(I39),DAY(I39)),1,LISTAFERIADOS!$B$2:$B$194)</f>
        <v>1</v>
      </c>
      <c r="N39" s="170" t="str">
        <f>CONCATENATE(HOUR(Tabela13[[#This Row],[DATA INICIO]]),":",MINUTE(Tabela13[[#This Row],[DATA INICIO]]))</f>
        <v>15:14</v>
      </c>
      <c r="P39"/>
    </row>
    <row r="40" spans="1:16" ht="25.5" hidden="1" customHeight="1" x14ac:dyDescent="0.25">
      <c r="A40" s="44" t="s">
        <v>6</v>
      </c>
      <c r="B40" s="45" t="s">
        <v>9</v>
      </c>
      <c r="C40" s="34" t="s">
        <v>8</v>
      </c>
      <c r="D40" s="66" t="s">
        <v>1214</v>
      </c>
      <c r="E40" s="66" t="str">
        <f>CONCATENATE(Tabela13[[#This Row],[TRAMITE_SETOR]],"_Atualiz")</f>
        <v>ACO_Atualiz</v>
      </c>
      <c r="F40" s="35" t="s">
        <v>916</v>
      </c>
      <c r="G40" s="35"/>
      <c r="H40" s="46">
        <v>42208.807638888888</v>
      </c>
      <c r="I40" s="46">
        <v>42209.598611111112</v>
      </c>
      <c r="J40" s="45" t="s">
        <v>41</v>
      </c>
      <c r="K40" s="37">
        <f t="shared" si="0"/>
        <v>0.79097222222480923</v>
      </c>
      <c r="L40" s="38">
        <f t="shared" si="1"/>
        <v>0.79097222222480923</v>
      </c>
      <c r="M40" s="166">
        <f>NETWORKDAYS.INTL(DATE(YEAR(H40),MONTH(I40),DAY(H40)),DATE(YEAR(I40),MONTH(I40),DAY(I40)),1,LISTAFERIADOS!$B$2:$B$194)</f>
        <v>2</v>
      </c>
      <c r="N40" s="170" t="str">
        <f>CONCATENATE(HOUR(Tabela13[[#This Row],[DATA INICIO]]),":",MINUTE(Tabela13[[#This Row],[DATA INICIO]]))</f>
        <v>19:23</v>
      </c>
      <c r="P40"/>
    </row>
    <row r="41" spans="1:16" ht="25.5" hidden="1" customHeight="1" x14ac:dyDescent="0.25">
      <c r="A41" s="44" t="s">
        <v>6</v>
      </c>
      <c r="B41" s="45" t="s">
        <v>9</v>
      </c>
      <c r="C41" s="34" t="s">
        <v>8</v>
      </c>
      <c r="D41" s="66" t="s">
        <v>1215</v>
      </c>
      <c r="E41" s="66" t="str">
        <f>CONCATENATE(Tabela13[[#This Row],[TRAMITE_SETOR]],"_Atualiz")</f>
        <v>SAEO_Atualiz</v>
      </c>
      <c r="F41" s="35" t="s">
        <v>917</v>
      </c>
      <c r="G41" s="35"/>
      <c r="H41" s="46">
        <v>42209.598611111112</v>
      </c>
      <c r="I41" s="46">
        <v>42209.738194444442</v>
      </c>
      <c r="J41" s="45" t="s">
        <v>42</v>
      </c>
      <c r="K41" s="37">
        <f t="shared" si="0"/>
        <v>0.13958333332993789</v>
      </c>
      <c r="L41" s="38">
        <f t="shared" si="1"/>
        <v>0.13958333332993789</v>
      </c>
      <c r="M41" s="166">
        <f>NETWORKDAYS.INTL(DATE(YEAR(H41),MONTH(I41),DAY(H41)),DATE(YEAR(I41),MONTH(I41),DAY(I41)),1,LISTAFERIADOS!$B$2:$B$194)</f>
        <v>1</v>
      </c>
      <c r="N41" s="170" t="str">
        <f>CONCATENATE(HOUR(Tabela13[[#This Row],[DATA INICIO]]),":",MINUTE(Tabela13[[#This Row],[DATA INICIO]]))</f>
        <v>14:22</v>
      </c>
      <c r="P41"/>
    </row>
    <row r="42" spans="1:16" ht="25.5" hidden="1" customHeight="1" x14ac:dyDescent="0.25">
      <c r="A42" s="44" t="s">
        <v>6</v>
      </c>
      <c r="B42" s="45" t="s">
        <v>9</v>
      </c>
      <c r="C42" s="34" t="s">
        <v>8</v>
      </c>
      <c r="D42" s="66" t="s">
        <v>1209</v>
      </c>
      <c r="E42" s="66" t="str">
        <f>CONCATENATE(Tabela13[[#This Row],[TRAMITE_SETOR]],"_Atualiz")</f>
        <v>CLC_Atualiz</v>
      </c>
      <c r="F42" s="35" t="s">
        <v>911</v>
      </c>
      <c r="G42" s="35"/>
      <c r="H42" s="46">
        <v>42209.738194444442</v>
      </c>
      <c r="I42" s="46">
        <v>42209.818749999999</v>
      </c>
      <c r="J42" s="45" t="s">
        <v>43</v>
      </c>
      <c r="K42" s="37">
        <f t="shared" si="0"/>
        <v>8.0555555556202307E-2</v>
      </c>
      <c r="L42" s="38">
        <f t="shared" si="1"/>
        <v>8.0555555556202307E-2</v>
      </c>
      <c r="M42" s="166">
        <f>NETWORKDAYS.INTL(DATE(YEAR(H42),MONTH(I42),DAY(H42)),DATE(YEAR(I42),MONTH(I42),DAY(I42)),1,LISTAFERIADOS!$B$2:$B$194)</f>
        <v>1</v>
      </c>
      <c r="N42" s="170" t="str">
        <f>CONCATENATE(HOUR(Tabela13[[#This Row],[DATA INICIO]]),":",MINUTE(Tabela13[[#This Row],[DATA INICIO]]))</f>
        <v>17:43</v>
      </c>
      <c r="P42"/>
    </row>
    <row r="43" spans="1:16" ht="25.5" hidden="1" customHeight="1" x14ac:dyDescent="0.25">
      <c r="A43" s="44" t="s">
        <v>6</v>
      </c>
      <c r="B43" s="45" t="s">
        <v>9</v>
      </c>
      <c r="C43" s="34" t="s">
        <v>8</v>
      </c>
      <c r="D43" s="66" t="s">
        <v>1211</v>
      </c>
      <c r="E43" s="66" t="str">
        <f>CONCATENATE(Tabela13[[#This Row],[TRAMITE_SETOR]],"_Atualiz")</f>
        <v>SCON_Atualiz</v>
      </c>
      <c r="F43" s="35" t="s">
        <v>913</v>
      </c>
      <c r="G43" s="35"/>
      <c r="H43" s="46">
        <v>42209.818749999999</v>
      </c>
      <c r="I43" s="46">
        <v>42220.671527777777</v>
      </c>
      <c r="J43" s="45" t="s">
        <v>44</v>
      </c>
      <c r="K43" s="37">
        <f t="shared" si="0"/>
        <v>10.852777777778101</v>
      </c>
      <c r="L43" s="38">
        <f t="shared" si="1"/>
        <v>10.852777777778101</v>
      </c>
      <c r="M43" s="166">
        <f>NETWORKDAYS.INTL(DATE(YEAR(H43),MONTH(I43),DAY(H43)),DATE(YEAR(I43),MONTH(I43),DAY(I43)),1,LISTAFERIADOS!$B$2:$B$194)</f>
        <v>-14</v>
      </c>
      <c r="N43" s="170" t="str">
        <f>CONCATENATE(HOUR(Tabela13[[#This Row],[DATA INICIO]]),":",MINUTE(Tabela13[[#This Row],[DATA INICIO]]))</f>
        <v>19:39</v>
      </c>
      <c r="P43"/>
    </row>
    <row r="44" spans="1:16" ht="25.5" hidden="1" customHeight="1" x14ac:dyDescent="0.25">
      <c r="A44" s="44" t="s">
        <v>6</v>
      </c>
      <c r="B44" s="45" t="s">
        <v>9</v>
      </c>
      <c r="C44" s="34" t="s">
        <v>8</v>
      </c>
      <c r="D44" s="66" t="s">
        <v>1209</v>
      </c>
      <c r="E44" s="66" t="str">
        <f>CONCATENATE(Tabela13[[#This Row],[TRAMITE_SETOR]],"_Atualiz")</f>
        <v>CLC_Atualiz</v>
      </c>
      <c r="F44" s="35" t="s">
        <v>911</v>
      </c>
      <c r="G44" s="35"/>
      <c r="H44" s="46">
        <v>42220.671527777777</v>
      </c>
      <c r="I44" s="46">
        <v>42221.597916666666</v>
      </c>
      <c r="J44" s="45" t="s">
        <v>45</v>
      </c>
      <c r="K44" s="37">
        <f t="shared" si="0"/>
        <v>0.92638888888905058</v>
      </c>
      <c r="L44" s="38">
        <f t="shared" si="1"/>
        <v>0.92638888888905058</v>
      </c>
      <c r="M44" s="166">
        <f>NETWORKDAYS.INTL(DATE(YEAR(H44),MONTH(I44),DAY(H44)),DATE(YEAR(I44),MONTH(I44),DAY(I44)),1,LISTAFERIADOS!$B$2:$B$194)</f>
        <v>2</v>
      </c>
      <c r="N44" s="170" t="str">
        <f>CONCATENATE(HOUR(Tabela13[[#This Row],[DATA INICIO]]),":",MINUTE(Tabela13[[#This Row],[DATA INICIO]]))</f>
        <v>16:7</v>
      </c>
      <c r="P44"/>
    </row>
    <row r="45" spans="1:16" ht="25.5" hidden="1" customHeight="1" x14ac:dyDescent="0.25">
      <c r="A45" s="44" t="s">
        <v>6</v>
      </c>
      <c r="B45" s="45" t="s">
        <v>46</v>
      </c>
      <c r="C45" s="34" t="s">
        <v>8</v>
      </c>
      <c r="D45" s="66" t="s">
        <v>1216</v>
      </c>
      <c r="E45" s="66" t="str">
        <f>CONCATENATE(Tabela13[[#This Row],[TRAMITE_SETOR]],"_Atualiz")</f>
        <v>140ZE_Atualiz</v>
      </c>
      <c r="F45" s="35" t="s">
        <v>918</v>
      </c>
      <c r="G45" s="35"/>
      <c r="H45" s="46" t="s">
        <v>7</v>
      </c>
      <c r="I45" s="46">
        <v>42263.649305555555</v>
      </c>
      <c r="J45" s="45" t="s">
        <v>7</v>
      </c>
      <c r="K45" s="37">
        <f t="shared" si="0"/>
        <v>0</v>
      </c>
      <c r="L45" s="38">
        <f t="shared" si="1"/>
        <v>0</v>
      </c>
      <c r="M45" s="166" t="e">
        <f>NETWORKDAYS.INTL(DATE(YEAR(H45),MONTH(I45),DAY(H45)),DATE(YEAR(I45),MONTH(I45),DAY(I45)),1,LISTAFERIADOS!$B$2:$B$194)</f>
        <v>#VALUE!</v>
      </c>
      <c r="N45" s="170" t="e">
        <f>CONCATENATE(HOUR(Tabela13[[#This Row],[DATA INICIO]]),":",MINUTE(Tabela13[[#This Row],[DATA INICIO]]))</f>
        <v>#VALUE!</v>
      </c>
      <c r="P45"/>
    </row>
    <row r="46" spans="1:16" ht="25.5" customHeight="1" x14ac:dyDescent="0.25">
      <c r="A46" s="44" t="s">
        <v>6</v>
      </c>
      <c r="B46" s="45" t="s">
        <v>46</v>
      </c>
      <c r="C46" s="34" t="s">
        <v>8</v>
      </c>
      <c r="D46" s="66" t="s">
        <v>1203</v>
      </c>
      <c r="E46" s="66" t="str">
        <f>CONCATENATE(Tabela13[[#This Row],[TRAMITE_SETOR]],"_Atualiz")</f>
        <v>SESEG_Atualiz</v>
      </c>
      <c r="F46" s="35" t="s">
        <v>898</v>
      </c>
      <c r="G46" s="90" t="s">
        <v>1105</v>
      </c>
      <c r="H46" s="46">
        <v>42263.649305555555</v>
      </c>
      <c r="I46" s="46">
        <v>42264.536805555559</v>
      </c>
      <c r="J46" s="45" t="s">
        <v>47</v>
      </c>
      <c r="K46" s="37">
        <f t="shared" si="0"/>
        <v>0.88750000000436557</v>
      </c>
      <c r="L46" s="38">
        <f t="shared" si="1"/>
        <v>0.88750000000436557</v>
      </c>
      <c r="M46" s="166">
        <f>NETWORKDAYS.INTL(DATE(YEAR(H46),MONTH(I46),DAY(H46)),DATE(YEAR(I46),MONTH(I46),DAY(I46)),1,LISTAFERIADOS!$B$2:$B$194)</f>
        <v>2</v>
      </c>
      <c r="N46" s="170" t="str">
        <f>CONCATENATE(HOUR(Tabela13[[#This Row],[DATA INICIO]]),":",MINUTE(Tabela13[[#This Row],[DATA INICIO]]))</f>
        <v>15:35</v>
      </c>
      <c r="P46"/>
    </row>
    <row r="47" spans="1:16" ht="25.5" hidden="1" customHeight="1" x14ac:dyDescent="0.25">
      <c r="A47" s="44" t="s">
        <v>6</v>
      </c>
      <c r="B47" s="45" t="s">
        <v>46</v>
      </c>
      <c r="C47" s="34" t="s">
        <v>8</v>
      </c>
      <c r="D47" s="66" t="s">
        <v>1216</v>
      </c>
      <c r="E47" s="66" t="str">
        <f>CONCATENATE(Tabela13[[#This Row],[TRAMITE_SETOR]],"_Atualiz")</f>
        <v>140ZE_Atualiz</v>
      </c>
      <c r="F47" s="35" t="s">
        <v>918</v>
      </c>
      <c r="G47" s="35"/>
      <c r="H47" s="46">
        <v>42264.536805555559</v>
      </c>
      <c r="I47" s="46">
        <v>42268.714583333334</v>
      </c>
      <c r="J47" s="45" t="s">
        <v>14</v>
      </c>
      <c r="K47" s="37">
        <f t="shared" si="0"/>
        <v>4.1777777777751908</v>
      </c>
      <c r="L47" s="38">
        <f t="shared" si="1"/>
        <v>4.1777777777751908</v>
      </c>
      <c r="M47" s="166">
        <f>NETWORKDAYS.INTL(DATE(YEAR(H47),MONTH(I47),DAY(H47)),DATE(YEAR(I47),MONTH(I47),DAY(I47)),1,LISTAFERIADOS!$B$2:$B$194)</f>
        <v>3</v>
      </c>
      <c r="N47" s="170" t="str">
        <f>CONCATENATE(HOUR(Tabela13[[#This Row],[DATA INICIO]]),":",MINUTE(Tabela13[[#This Row],[DATA INICIO]]))</f>
        <v>12:53</v>
      </c>
      <c r="P47"/>
    </row>
    <row r="48" spans="1:16" ht="25.5" customHeight="1" x14ac:dyDescent="0.25">
      <c r="A48" s="44" t="s">
        <v>6</v>
      </c>
      <c r="B48" s="45" t="s">
        <v>46</v>
      </c>
      <c r="C48" s="34" t="s">
        <v>8</v>
      </c>
      <c r="D48" s="66" t="s">
        <v>1203</v>
      </c>
      <c r="E48" s="66" t="str">
        <f>CONCATENATE(Tabela13[[#This Row],[TRAMITE_SETOR]],"_Atualiz")</f>
        <v>SESEG_Atualiz</v>
      </c>
      <c r="F48" s="35" t="s">
        <v>898</v>
      </c>
      <c r="G48" s="90" t="s">
        <v>1105</v>
      </c>
      <c r="H48" s="46">
        <v>42268.714583333334</v>
      </c>
      <c r="I48" s="46">
        <v>42272.772916666669</v>
      </c>
      <c r="J48" s="45" t="s">
        <v>48</v>
      </c>
      <c r="K48" s="37">
        <f t="shared" si="0"/>
        <v>4.0583333333343035</v>
      </c>
      <c r="L48" s="38">
        <f t="shared" si="1"/>
        <v>4.0583333333343035</v>
      </c>
      <c r="M48" s="166">
        <f>NETWORKDAYS.INTL(DATE(YEAR(H48),MONTH(I48),DAY(H48)),DATE(YEAR(I48),MONTH(I48),DAY(I48)),1,LISTAFERIADOS!$B$2:$B$194)</f>
        <v>5</v>
      </c>
      <c r="N48" s="170" t="str">
        <f>CONCATENATE(HOUR(Tabela13[[#This Row],[DATA INICIO]]),":",MINUTE(Tabela13[[#This Row],[DATA INICIO]]))</f>
        <v>17:9</v>
      </c>
      <c r="P48"/>
    </row>
    <row r="49" spans="1:17" ht="25.5" customHeight="1" x14ac:dyDescent="0.25">
      <c r="A49" s="44" t="s">
        <v>6</v>
      </c>
      <c r="B49" s="45" t="s">
        <v>46</v>
      </c>
      <c r="C49" s="34" t="s">
        <v>8</v>
      </c>
      <c r="D49" s="66" t="s">
        <v>1204</v>
      </c>
      <c r="E49" s="66" t="str">
        <f>CONCATENATE(Tabela13[[#This Row],[TRAMITE_SETOR]],"_Atualiz")</f>
        <v>CIP_Atualiz</v>
      </c>
      <c r="F49" s="35" t="s">
        <v>884</v>
      </c>
      <c r="G49" s="90" t="s">
        <v>1105</v>
      </c>
      <c r="H49" s="46">
        <v>42272.772916666669</v>
      </c>
      <c r="I49" s="46">
        <v>42278.686805555553</v>
      </c>
      <c r="J49" s="45" t="s">
        <v>12</v>
      </c>
      <c r="K49" s="37">
        <f t="shared" si="0"/>
        <v>5.913888888884685</v>
      </c>
      <c r="L49" s="38">
        <f t="shared" si="1"/>
        <v>5.913888888884685</v>
      </c>
      <c r="M49" s="166">
        <f>NETWORKDAYS.INTL(DATE(YEAR(H49),MONTH(I49),DAY(H49)),DATE(YEAR(I49),MONTH(I49),DAY(I49)),1,LISTAFERIADOS!$B$2:$B$194)</f>
        <v>-16</v>
      </c>
      <c r="N49" s="170" t="str">
        <f>CONCATENATE(HOUR(Tabela13[[#This Row],[DATA INICIO]]),":",MINUTE(Tabela13[[#This Row],[DATA INICIO]]))</f>
        <v>18:33</v>
      </c>
      <c r="P49"/>
      <c r="Q49" s="15"/>
    </row>
    <row r="50" spans="1:17" ht="25.5" hidden="1" customHeight="1" x14ac:dyDescent="0.25">
      <c r="A50" s="44" t="s">
        <v>6</v>
      </c>
      <c r="B50" s="45" t="s">
        <v>46</v>
      </c>
      <c r="C50" s="34" t="s">
        <v>8</v>
      </c>
      <c r="D50" s="66" t="s">
        <v>1205</v>
      </c>
      <c r="E50" s="66" t="str">
        <f>CONCATENATE(Tabela13[[#This Row],[TRAMITE_SETOR]],"_Atualiz")</f>
        <v>SECADM_Atualiz</v>
      </c>
      <c r="F50" s="35" t="s">
        <v>907</v>
      </c>
      <c r="G50" s="35"/>
      <c r="H50" s="46">
        <v>42278.686805555553</v>
      </c>
      <c r="I50" s="46">
        <v>42278.768750000003</v>
      </c>
      <c r="J50" s="45" t="s">
        <v>17</v>
      </c>
      <c r="K50" s="37">
        <f t="shared" si="0"/>
        <v>8.1944444449618459E-2</v>
      </c>
      <c r="L50" s="38">
        <f t="shared" si="1"/>
        <v>8.1944444449618459E-2</v>
      </c>
      <c r="M50" s="166">
        <f>NETWORKDAYS.INTL(DATE(YEAR(H50),MONTH(I50),DAY(H50)),DATE(YEAR(I50),MONTH(I50),DAY(I50)),1,LISTAFERIADOS!$B$2:$B$194)</f>
        <v>1</v>
      </c>
      <c r="N50" s="170" t="str">
        <f>CONCATENATE(HOUR(Tabela13[[#This Row],[DATA INICIO]]),":",MINUTE(Tabela13[[#This Row],[DATA INICIO]]))</f>
        <v>16:29</v>
      </c>
      <c r="P50"/>
    </row>
    <row r="51" spans="1:17" ht="25.5" hidden="1" customHeight="1" x14ac:dyDescent="0.25">
      <c r="A51" s="44" t="s">
        <v>6</v>
      </c>
      <c r="B51" s="45" t="s">
        <v>46</v>
      </c>
      <c r="C51" s="34" t="s">
        <v>8</v>
      </c>
      <c r="D51" s="66" t="s">
        <v>1206</v>
      </c>
      <c r="E51" s="66" t="str">
        <f>CONCATENATE(Tabela13[[#This Row],[TRAMITE_SETOR]],"_Atualiz")</f>
        <v>SPO_Atualiz</v>
      </c>
      <c r="F51" s="35" t="s">
        <v>908</v>
      </c>
      <c r="G51" s="35"/>
      <c r="H51" s="46">
        <v>42278.768750000003</v>
      </c>
      <c r="I51" s="46">
        <v>42279.600694444445</v>
      </c>
      <c r="J51" s="45" t="s">
        <v>49</v>
      </c>
      <c r="K51" s="37">
        <f t="shared" si="0"/>
        <v>0.8319444444423425</v>
      </c>
      <c r="L51" s="38">
        <f t="shared" si="1"/>
        <v>0.8319444444423425</v>
      </c>
      <c r="M51" s="166">
        <f>NETWORKDAYS.INTL(DATE(YEAR(H51),MONTH(I51),DAY(H51)),DATE(YEAR(I51),MONTH(I51),DAY(I51)),1,LISTAFERIADOS!$B$2:$B$194)</f>
        <v>2</v>
      </c>
      <c r="N51" s="170" t="str">
        <f>CONCATENATE(HOUR(Tabela13[[#This Row],[DATA INICIO]]),":",MINUTE(Tabela13[[#This Row],[DATA INICIO]]))</f>
        <v>18:27</v>
      </c>
      <c r="P51"/>
    </row>
    <row r="52" spans="1:17" ht="25.5" hidden="1" customHeight="1" x14ac:dyDescent="0.25">
      <c r="A52" s="44" t="s">
        <v>6</v>
      </c>
      <c r="B52" s="45" t="s">
        <v>46</v>
      </c>
      <c r="C52" s="34" t="s">
        <v>8</v>
      </c>
      <c r="D52" s="66" t="s">
        <v>1207</v>
      </c>
      <c r="E52" s="66" t="str">
        <f>CONCATENATE(Tabela13[[#This Row],[TRAMITE_SETOR]],"_Atualiz")</f>
        <v>CO_Atualiz</v>
      </c>
      <c r="F52" s="35" t="s">
        <v>909</v>
      </c>
      <c r="G52" s="35"/>
      <c r="H52" s="46">
        <v>42279.600694444445</v>
      </c>
      <c r="I52" s="46">
        <v>42279.647222222222</v>
      </c>
      <c r="J52" s="45" t="s">
        <v>27</v>
      </c>
      <c r="K52" s="37">
        <f t="shared" si="0"/>
        <v>4.6527777776645962E-2</v>
      </c>
      <c r="L52" s="38">
        <f t="shared" si="1"/>
        <v>4.6527777776645962E-2</v>
      </c>
      <c r="M52" s="166">
        <f>NETWORKDAYS.INTL(DATE(YEAR(H52),MONTH(I52),DAY(H52)),DATE(YEAR(I52),MONTH(I52),DAY(I52)),1,LISTAFERIADOS!$B$2:$B$194)</f>
        <v>1</v>
      </c>
      <c r="N52" s="170" t="str">
        <f>CONCATENATE(HOUR(Tabela13[[#This Row],[DATA INICIO]]),":",MINUTE(Tabela13[[#This Row],[DATA INICIO]]))</f>
        <v>14:25</v>
      </c>
      <c r="P52"/>
    </row>
    <row r="53" spans="1:17" ht="25.5" hidden="1" customHeight="1" x14ac:dyDescent="0.25">
      <c r="A53" s="44" t="s">
        <v>6</v>
      </c>
      <c r="B53" s="45" t="s">
        <v>46</v>
      </c>
      <c r="C53" s="34" t="s">
        <v>8</v>
      </c>
      <c r="D53" s="66" t="s">
        <v>1208</v>
      </c>
      <c r="E53" s="66" t="str">
        <f>CONCATENATE(Tabela13[[#This Row],[TRAMITE_SETOR]],"_Atualiz")</f>
        <v>SECOFC_Atualiz</v>
      </c>
      <c r="F53" s="35" t="s">
        <v>910</v>
      </c>
      <c r="G53" s="35"/>
      <c r="H53" s="46">
        <v>42279.647222222222</v>
      </c>
      <c r="I53" s="46">
        <v>42279.782638888886</v>
      </c>
      <c r="J53" s="45" t="s">
        <v>20</v>
      </c>
      <c r="K53" s="37">
        <f t="shared" si="0"/>
        <v>0.13541666666424135</v>
      </c>
      <c r="L53" s="38">
        <f t="shared" si="1"/>
        <v>0.13541666666424135</v>
      </c>
      <c r="M53" s="166">
        <f>NETWORKDAYS.INTL(DATE(YEAR(H53),MONTH(I53),DAY(H53)),DATE(YEAR(I53),MONTH(I53),DAY(I53)),1,LISTAFERIADOS!$B$2:$B$194)</f>
        <v>1</v>
      </c>
      <c r="N53" s="170" t="str">
        <f>CONCATENATE(HOUR(Tabela13[[#This Row],[DATA INICIO]]),":",MINUTE(Tabela13[[#This Row],[DATA INICIO]]))</f>
        <v>15:32</v>
      </c>
      <c r="P53"/>
    </row>
    <row r="54" spans="1:17" ht="25.5" hidden="1" customHeight="1" x14ac:dyDescent="0.25">
      <c r="A54" s="44" t="s">
        <v>6</v>
      </c>
      <c r="B54" s="45" t="s">
        <v>46</v>
      </c>
      <c r="C54" s="34" t="s">
        <v>8</v>
      </c>
      <c r="D54" s="66" t="s">
        <v>1209</v>
      </c>
      <c r="E54" s="66" t="str">
        <f>CONCATENATE(Tabela13[[#This Row],[TRAMITE_SETOR]],"_Atualiz")</f>
        <v>CLC_Atualiz</v>
      </c>
      <c r="F54" s="35" t="s">
        <v>911</v>
      </c>
      <c r="G54" s="35"/>
      <c r="H54" s="46">
        <v>42279.782638888886</v>
      </c>
      <c r="I54" s="46">
        <v>42282.523611111108</v>
      </c>
      <c r="J54" s="45" t="s">
        <v>50</v>
      </c>
      <c r="K54" s="37">
        <f t="shared" si="0"/>
        <v>2.7409722222218988</v>
      </c>
      <c r="L54" s="38">
        <f t="shared" si="1"/>
        <v>2.7409722222218988</v>
      </c>
      <c r="M54" s="166">
        <f>NETWORKDAYS.INTL(DATE(YEAR(H54),MONTH(I54),DAY(H54)),DATE(YEAR(I54),MONTH(I54),DAY(I54)),1,LISTAFERIADOS!$B$2:$B$194)</f>
        <v>2</v>
      </c>
      <c r="N54" s="170" t="str">
        <f>CONCATENATE(HOUR(Tabela13[[#This Row],[DATA INICIO]]),":",MINUTE(Tabela13[[#This Row],[DATA INICIO]]))</f>
        <v>18:47</v>
      </c>
      <c r="P54"/>
    </row>
    <row r="55" spans="1:17" ht="25.5" hidden="1" customHeight="1" x14ac:dyDescent="0.25">
      <c r="A55" s="44" t="s">
        <v>6</v>
      </c>
      <c r="B55" s="45" t="s">
        <v>46</v>
      </c>
      <c r="C55" s="34" t="s">
        <v>8</v>
      </c>
      <c r="D55" s="66" t="s">
        <v>1210</v>
      </c>
      <c r="E55" s="66" t="str">
        <f>CONCATENATE(Tabela13[[#This Row],[TRAMITE_SETOR]],"_Atualiz")</f>
        <v>SC_Atualiz</v>
      </c>
      <c r="F55" s="35" t="s">
        <v>912</v>
      </c>
      <c r="G55" s="35"/>
      <c r="H55" s="46">
        <v>42282.523611111108</v>
      </c>
      <c r="I55" s="46">
        <v>42293.708333333336</v>
      </c>
      <c r="J55" s="45" t="s">
        <v>51</v>
      </c>
      <c r="K55" s="37">
        <f t="shared" si="0"/>
        <v>11.18472222222772</v>
      </c>
      <c r="L55" s="38">
        <f t="shared" si="1"/>
        <v>11.18472222222772</v>
      </c>
      <c r="M55" s="166">
        <f>NETWORKDAYS.INTL(DATE(YEAR(H55),MONTH(I55),DAY(H55)),DATE(YEAR(I55),MONTH(I55),DAY(I55)),1,LISTAFERIADOS!$B$2:$B$194)</f>
        <v>9</v>
      </c>
      <c r="N55" s="170" t="str">
        <f>CONCATENATE(HOUR(Tabela13[[#This Row],[DATA INICIO]]),":",MINUTE(Tabela13[[#This Row],[DATA INICIO]]))</f>
        <v>12:34</v>
      </c>
      <c r="P55"/>
    </row>
    <row r="56" spans="1:17" ht="25.5" hidden="1" customHeight="1" x14ac:dyDescent="0.25">
      <c r="A56" s="44" t="s">
        <v>6</v>
      </c>
      <c r="B56" s="45" t="s">
        <v>46</v>
      </c>
      <c r="C56" s="34" t="s">
        <v>8</v>
      </c>
      <c r="D56" s="66" t="s">
        <v>1209</v>
      </c>
      <c r="E56" s="66" t="str">
        <f>CONCATENATE(Tabela13[[#This Row],[TRAMITE_SETOR]],"_Atualiz")</f>
        <v>CLC_Atualiz</v>
      </c>
      <c r="F56" s="35" t="s">
        <v>911</v>
      </c>
      <c r="G56" s="35"/>
      <c r="H56" s="46">
        <v>42293.708333333336</v>
      </c>
      <c r="I56" s="46">
        <v>42293.802083333336</v>
      </c>
      <c r="J56" s="45" t="s">
        <v>23</v>
      </c>
      <c r="K56" s="37">
        <f t="shared" si="0"/>
        <v>9.375E-2</v>
      </c>
      <c r="L56" s="38">
        <f t="shared" si="1"/>
        <v>9.375E-2</v>
      </c>
      <c r="M56" s="166">
        <f>NETWORKDAYS.INTL(DATE(YEAR(H56),MONTH(I56),DAY(H56)),DATE(YEAR(I56),MONTH(I56),DAY(I56)),1,LISTAFERIADOS!$B$2:$B$194)</f>
        <v>1</v>
      </c>
      <c r="N56" s="170" t="str">
        <f>CONCATENATE(HOUR(Tabela13[[#This Row],[DATA INICIO]]),":",MINUTE(Tabela13[[#This Row],[DATA INICIO]]))</f>
        <v>17:0</v>
      </c>
      <c r="P56"/>
    </row>
    <row r="57" spans="1:17" ht="25.5" hidden="1" customHeight="1" x14ac:dyDescent="0.25">
      <c r="A57" s="44" t="s">
        <v>6</v>
      </c>
      <c r="B57" s="45" t="s">
        <v>46</v>
      </c>
      <c r="C57" s="34" t="s">
        <v>8</v>
      </c>
      <c r="D57" s="66" t="s">
        <v>1211</v>
      </c>
      <c r="E57" s="66" t="str">
        <f>CONCATENATE(Tabela13[[#This Row],[TRAMITE_SETOR]],"_Atualiz")</f>
        <v>SCON_Atualiz</v>
      </c>
      <c r="F57" s="35" t="s">
        <v>913</v>
      </c>
      <c r="G57" s="35"/>
      <c r="H57" s="46">
        <v>42293.802083333336</v>
      </c>
      <c r="I57" s="46">
        <v>42304.566666666666</v>
      </c>
      <c r="J57" s="45" t="s">
        <v>52</v>
      </c>
      <c r="K57" s="37">
        <f t="shared" si="0"/>
        <v>10.764583333329938</v>
      </c>
      <c r="L57" s="38">
        <f t="shared" si="1"/>
        <v>10.764583333329938</v>
      </c>
      <c r="M57" s="166">
        <f>NETWORKDAYS.INTL(DATE(YEAR(H57),MONTH(I57),DAY(H57)),DATE(YEAR(I57),MONTH(I57),DAY(I57)),1,LISTAFERIADOS!$B$2:$B$194)</f>
        <v>8</v>
      </c>
      <c r="N57" s="170" t="str">
        <f>CONCATENATE(HOUR(Tabela13[[#This Row],[DATA INICIO]]),":",MINUTE(Tabela13[[#This Row],[DATA INICIO]]))</f>
        <v>19:15</v>
      </c>
      <c r="P57"/>
    </row>
    <row r="58" spans="1:17" ht="25.5" hidden="1" customHeight="1" x14ac:dyDescent="0.25">
      <c r="A58" s="44" t="s">
        <v>6</v>
      </c>
      <c r="B58" s="45" t="s">
        <v>46</v>
      </c>
      <c r="C58" s="34" t="s">
        <v>8</v>
      </c>
      <c r="D58" s="66" t="s">
        <v>1209</v>
      </c>
      <c r="E58" s="66" t="str">
        <f>CONCATENATE(Tabela13[[#This Row],[TRAMITE_SETOR]],"_Atualiz")</f>
        <v>CLC_Atualiz</v>
      </c>
      <c r="F58" s="35" t="s">
        <v>911</v>
      </c>
      <c r="G58" s="35"/>
      <c r="H58" s="46">
        <v>42304.566666666666</v>
      </c>
      <c r="I58" s="46">
        <v>42304.65</v>
      </c>
      <c r="J58" s="45" t="s">
        <v>53</v>
      </c>
      <c r="K58" s="37">
        <f t="shared" si="0"/>
        <v>8.3333333335758653E-2</v>
      </c>
      <c r="L58" s="38">
        <f t="shared" si="1"/>
        <v>8.3333333335758653E-2</v>
      </c>
      <c r="M58" s="166">
        <f>NETWORKDAYS.INTL(DATE(YEAR(H58),MONTH(I58),DAY(H58)),DATE(YEAR(I58),MONTH(I58),DAY(I58)),1,LISTAFERIADOS!$B$2:$B$194)</f>
        <v>1</v>
      </c>
      <c r="N58" s="170" t="str">
        <f>CONCATENATE(HOUR(Tabela13[[#This Row],[DATA INICIO]]),":",MINUTE(Tabela13[[#This Row],[DATA INICIO]]))</f>
        <v>13:36</v>
      </c>
      <c r="P58"/>
    </row>
    <row r="59" spans="1:17" ht="25.5" hidden="1" customHeight="1" x14ac:dyDescent="0.25">
      <c r="A59" s="44" t="s">
        <v>6</v>
      </c>
      <c r="B59" s="45" t="s">
        <v>46</v>
      </c>
      <c r="C59" s="34" t="s">
        <v>8</v>
      </c>
      <c r="D59" s="66" t="s">
        <v>1205</v>
      </c>
      <c r="E59" s="66" t="str">
        <f>CONCATENATE(Tabela13[[#This Row],[TRAMITE_SETOR]],"_Atualiz")</f>
        <v>SECADM_Atualiz</v>
      </c>
      <c r="F59" s="35" t="s">
        <v>907</v>
      </c>
      <c r="G59" s="35"/>
      <c r="H59" s="46">
        <v>42304.65</v>
      </c>
      <c r="I59" s="46">
        <v>42305.525000000001</v>
      </c>
      <c r="J59" s="45" t="s">
        <v>54</v>
      </c>
      <c r="K59" s="37">
        <f t="shared" si="0"/>
        <v>0.875</v>
      </c>
      <c r="L59" s="38">
        <f t="shared" si="1"/>
        <v>0.875</v>
      </c>
      <c r="M59" s="166">
        <f>NETWORKDAYS.INTL(DATE(YEAR(H59),MONTH(I59),DAY(H59)),DATE(YEAR(I59),MONTH(I59),DAY(I59)),1,LISTAFERIADOS!$B$2:$B$194)</f>
        <v>2</v>
      </c>
      <c r="N59" s="170" t="str">
        <f>CONCATENATE(HOUR(Tabela13[[#This Row],[DATA INICIO]]),":",MINUTE(Tabela13[[#This Row],[DATA INICIO]]))</f>
        <v>15:36</v>
      </c>
      <c r="P59"/>
    </row>
    <row r="60" spans="1:17" ht="25.5" hidden="1" customHeight="1" x14ac:dyDescent="0.25">
      <c r="A60" s="44" t="s">
        <v>6</v>
      </c>
      <c r="B60" s="45" t="s">
        <v>46</v>
      </c>
      <c r="C60" s="34" t="s">
        <v>8</v>
      </c>
      <c r="D60" s="66" t="s">
        <v>1213</v>
      </c>
      <c r="E60" s="66" t="str">
        <f>CONCATENATE(Tabela13[[#This Row],[TRAMITE_SETOR]],"_Atualiz")</f>
        <v>ASSDG_Atualiz</v>
      </c>
      <c r="F60" s="35" t="s">
        <v>915</v>
      </c>
      <c r="G60" s="35"/>
      <c r="H60" s="46">
        <v>42305.525000000001</v>
      </c>
      <c r="I60" s="46">
        <v>42311.760416666664</v>
      </c>
      <c r="J60" s="45" t="s">
        <v>55</v>
      </c>
      <c r="K60" s="37">
        <f t="shared" si="0"/>
        <v>6.2354166666627862</v>
      </c>
      <c r="L60" s="38">
        <f t="shared" si="1"/>
        <v>6.2354166666627862</v>
      </c>
      <c r="M60" s="166">
        <f>NETWORKDAYS.INTL(DATE(YEAR(H60),MONTH(I60),DAY(H60)),DATE(YEAR(I60),MONTH(I60),DAY(I60)),1,LISTAFERIADOS!$B$2:$B$194)</f>
        <v>-19</v>
      </c>
      <c r="N60" s="170" t="str">
        <f>CONCATENATE(HOUR(Tabela13[[#This Row],[DATA INICIO]]),":",MINUTE(Tabela13[[#This Row],[DATA INICIO]]))</f>
        <v>12:36</v>
      </c>
      <c r="P60"/>
    </row>
    <row r="61" spans="1:17" ht="25.5" hidden="1" customHeight="1" x14ac:dyDescent="0.25">
      <c r="A61" s="44" t="s">
        <v>6</v>
      </c>
      <c r="B61" s="45" t="s">
        <v>46</v>
      </c>
      <c r="C61" s="34" t="s">
        <v>8</v>
      </c>
      <c r="D61" s="66" t="s">
        <v>1202</v>
      </c>
      <c r="E61" s="66" t="str">
        <f>CONCATENATE(Tabela13[[#This Row],[TRAMITE_SETOR]],"_Atualiz")</f>
        <v>DG_Atualiz</v>
      </c>
      <c r="F61" s="35" t="s">
        <v>905</v>
      </c>
      <c r="G61" s="35"/>
      <c r="H61" s="46">
        <v>42311.760416666664</v>
      </c>
      <c r="I61" s="46">
        <v>42311.763888888891</v>
      </c>
      <c r="J61" s="45" t="s">
        <v>56</v>
      </c>
      <c r="K61" s="37">
        <f t="shared" si="0"/>
        <v>3.4722222262644209E-3</v>
      </c>
      <c r="L61" s="38">
        <f t="shared" si="1"/>
        <v>3.4722222262644209E-3</v>
      </c>
      <c r="M61" s="166">
        <f>NETWORKDAYS.INTL(DATE(YEAR(H61),MONTH(I61),DAY(H61)),DATE(YEAR(I61),MONTH(I61),DAY(I61)),1,LISTAFERIADOS!$B$2:$B$194)</f>
        <v>1</v>
      </c>
      <c r="N61" s="170" t="str">
        <f>CONCATENATE(HOUR(Tabela13[[#This Row],[DATA INICIO]]),":",MINUTE(Tabela13[[#This Row],[DATA INICIO]]))</f>
        <v>18:15</v>
      </c>
      <c r="P61"/>
    </row>
    <row r="62" spans="1:17" ht="25.5" hidden="1" customHeight="1" x14ac:dyDescent="0.25">
      <c r="A62" s="44" t="s">
        <v>6</v>
      </c>
      <c r="B62" s="45" t="s">
        <v>46</v>
      </c>
      <c r="C62" s="34" t="s">
        <v>8</v>
      </c>
      <c r="D62" s="66" t="s">
        <v>1207</v>
      </c>
      <c r="E62" s="66" t="str">
        <f>CONCATENATE(Tabela13[[#This Row],[TRAMITE_SETOR]],"_Atualiz")</f>
        <v>CO_Atualiz</v>
      </c>
      <c r="F62" s="35" t="s">
        <v>909</v>
      </c>
      <c r="G62" s="35"/>
      <c r="H62" s="46">
        <v>42311.763888888891</v>
      </c>
      <c r="I62" s="46">
        <v>42311.788888888892</v>
      </c>
      <c r="J62" s="45" t="s">
        <v>57</v>
      </c>
      <c r="K62" s="37">
        <f t="shared" si="0"/>
        <v>2.5000000001455192E-2</v>
      </c>
      <c r="L62" s="38">
        <f t="shared" si="1"/>
        <v>2.5000000001455192E-2</v>
      </c>
      <c r="M62" s="166">
        <f>NETWORKDAYS.INTL(DATE(YEAR(H62),MONTH(I62),DAY(H62)),DATE(YEAR(I62),MONTH(I62),DAY(I62)),1,LISTAFERIADOS!$B$2:$B$194)</f>
        <v>1</v>
      </c>
      <c r="N62" s="170" t="str">
        <f>CONCATENATE(HOUR(Tabela13[[#This Row],[DATA INICIO]]),":",MINUTE(Tabela13[[#This Row],[DATA INICIO]]))</f>
        <v>18:20</v>
      </c>
      <c r="P62"/>
    </row>
    <row r="63" spans="1:17" ht="25.5" hidden="1" customHeight="1" x14ac:dyDescent="0.25">
      <c r="A63" s="44" t="s">
        <v>6</v>
      </c>
      <c r="B63" s="45" t="s">
        <v>46</v>
      </c>
      <c r="C63" s="34" t="s">
        <v>8</v>
      </c>
      <c r="D63" s="66" t="s">
        <v>1214</v>
      </c>
      <c r="E63" s="66" t="str">
        <f>CONCATENATE(Tabela13[[#This Row],[TRAMITE_SETOR]],"_Atualiz")</f>
        <v>ACO_Atualiz</v>
      </c>
      <c r="F63" s="35" t="s">
        <v>916</v>
      </c>
      <c r="G63" s="35"/>
      <c r="H63" s="46">
        <v>42311.788888888892</v>
      </c>
      <c r="I63" s="46">
        <v>42313.586805555555</v>
      </c>
      <c r="J63" s="45" t="s">
        <v>40</v>
      </c>
      <c r="K63" s="37">
        <f t="shared" si="0"/>
        <v>1.7979166666627862</v>
      </c>
      <c r="L63" s="38">
        <f t="shared" si="1"/>
        <v>1.7979166666627862</v>
      </c>
      <c r="M63" s="166">
        <f>NETWORKDAYS.INTL(DATE(YEAR(H63),MONTH(I63),DAY(H63)),DATE(YEAR(I63),MONTH(I63),DAY(I63)),1,LISTAFERIADOS!$B$2:$B$194)</f>
        <v>3</v>
      </c>
      <c r="N63" s="170" t="str">
        <f>CONCATENATE(HOUR(Tabela13[[#This Row],[DATA INICIO]]),":",MINUTE(Tabela13[[#This Row],[DATA INICIO]]))</f>
        <v>18:56</v>
      </c>
      <c r="P63"/>
    </row>
    <row r="64" spans="1:17" ht="25.5" hidden="1" customHeight="1" x14ac:dyDescent="0.25">
      <c r="A64" s="44" t="s">
        <v>6</v>
      </c>
      <c r="B64" s="45" t="s">
        <v>46</v>
      </c>
      <c r="C64" s="34" t="s">
        <v>8</v>
      </c>
      <c r="D64" s="66" t="s">
        <v>1202</v>
      </c>
      <c r="E64" s="66" t="str">
        <f>CONCATENATE(Tabela13[[#This Row],[TRAMITE_SETOR]],"_Atualiz")</f>
        <v>DG_Atualiz</v>
      </c>
      <c r="F64" s="35" t="s">
        <v>905</v>
      </c>
      <c r="G64" s="35"/>
      <c r="H64" s="46">
        <v>42313.586805555555</v>
      </c>
      <c r="I64" s="46">
        <v>42313.615277777775</v>
      </c>
      <c r="J64" s="45" t="s">
        <v>7</v>
      </c>
      <c r="K64" s="37">
        <f t="shared" si="0"/>
        <v>2.8472222220443655E-2</v>
      </c>
      <c r="L64" s="38">
        <f t="shared" si="1"/>
        <v>2.8472222220443655E-2</v>
      </c>
      <c r="M64" s="166">
        <f>NETWORKDAYS.INTL(DATE(YEAR(H64),MONTH(I64),DAY(H64)),DATE(YEAR(I64),MONTH(I64),DAY(I64)),1,LISTAFERIADOS!$B$2:$B$194)</f>
        <v>1</v>
      </c>
      <c r="N64" s="170" t="str">
        <f>CONCATENATE(HOUR(Tabela13[[#This Row],[DATA INICIO]]),":",MINUTE(Tabela13[[#This Row],[DATA INICIO]]))</f>
        <v>14:5</v>
      </c>
      <c r="P64"/>
    </row>
    <row r="65" spans="1:16" ht="25.5" hidden="1" customHeight="1" x14ac:dyDescent="0.25">
      <c r="A65" s="44" t="s">
        <v>6</v>
      </c>
      <c r="B65" s="45" t="s">
        <v>46</v>
      </c>
      <c r="C65" s="34" t="s">
        <v>8</v>
      </c>
      <c r="D65" s="66" t="s">
        <v>1208</v>
      </c>
      <c r="E65" s="66" t="str">
        <f>CONCATENATE(Tabela13[[#This Row],[TRAMITE_SETOR]],"_Atualiz")</f>
        <v>SECOFC_Atualiz</v>
      </c>
      <c r="F65" s="35" t="s">
        <v>910</v>
      </c>
      <c r="G65" s="35"/>
      <c r="H65" s="46">
        <v>42313.586805555555</v>
      </c>
      <c r="I65" s="46">
        <v>42313.654861111114</v>
      </c>
      <c r="J65" s="45" t="s">
        <v>7</v>
      </c>
      <c r="K65" s="37">
        <f t="shared" si="0"/>
        <v>6.805555555911269E-2</v>
      </c>
      <c r="L65" s="38">
        <f t="shared" si="1"/>
        <v>6.805555555911269E-2</v>
      </c>
      <c r="M65" s="166">
        <f>NETWORKDAYS.INTL(DATE(YEAR(H65),MONTH(I65),DAY(H65)),DATE(YEAR(I65),MONTH(I65),DAY(I65)),1,LISTAFERIADOS!$B$2:$B$194)</f>
        <v>1</v>
      </c>
      <c r="N65" s="170" t="str">
        <f>CONCATENATE(HOUR(Tabela13[[#This Row],[DATA INICIO]]),":",MINUTE(Tabela13[[#This Row],[DATA INICIO]]))</f>
        <v>14:5</v>
      </c>
      <c r="P65"/>
    </row>
    <row r="66" spans="1:16" ht="25.5" hidden="1" customHeight="1" x14ac:dyDescent="0.25">
      <c r="A66" s="44" t="s">
        <v>6</v>
      </c>
      <c r="B66" s="45" t="s">
        <v>46</v>
      </c>
      <c r="C66" s="34" t="s">
        <v>8</v>
      </c>
      <c r="D66" s="66" t="s">
        <v>1214</v>
      </c>
      <c r="E66" s="66" t="str">
        <f>CONCATENATE(Tabela13[[#This Row],[TRAMITE_SETOR]],"_Atualiz")</f>
        <v>ACO_Atualiz</v>
      </c>
      <c r="F66" s="35" t="s">
        <v>916</v>
      </c>
      <c r="G66" s="35"/>
      <c r="H66" s="46">
        <v>42313.654861111114</v>
      </c>
      <c r="I66" s="46">
        <v>42313.65625</v>
      </c>
      <c r="J66" s="45" t="s">
        <v>41</v>
      </c>
      <c r="K66" s="37">
        <f t="shared" si="0"/>
        <v>1.3888888861401938E-3</v>
      </c>
      <c r="L66" s="38">
        <f t="shared" si="1"/>
        <v>1.3888888861401938E-3</v>
      </c>
      <c r="M66" s="166">
        <f>NETWORKDAYS.INTL(DATE(YEAR(H66),MONTH(I66),DAY(H66)),DATE(YEAR(I66),MONTH(I66),DAY(I66)),1,LISTAFERIADOS!$B$2:$B$194)</f>
        <v>1</v>
      </c>
      <c r="N66" s="170" t="str">
        <f>CONCATENATE(HOUR(Tabela13[[#This Row],[DATA INICIO]]),":",MINUTE(Tabela13[[#This Row],[DATA INICIO]]))</f>
        <v>15:43</v>
      </c>
      <c r="P66"/>
    </row>
    <row r="67" spans="1:16" ht="25.5" hidden="1" customHeight="1" x14ac:dyDescent="0.25">
      <c r="A67" s="44" t="s">
        <v>6</v>
      </c>
      <c r="B67" s="45" t="s">
        <v>46</v>
      </c>
      <c r="C67" s="34" t="s">
        <v>8</v>
      </c>
      <c r="D67" s="66" t="s">
        <v>1215</v>
      </c>
      <c r="E67" s="66" t="str">
        <f>CONCATENATE(Tabela13[[#This Row],[TRAMITE_SETOR]],"_Atualiz")</f>
        <v>SAEO_Atualiz</v>
      </c>
      <c r="F67" s="35" t="s">
        <v>917</v>
      </c>
      <c r="G67" s="35"/>
      <c r="H67" s="46">
        <v>42313.65625</v>
      </c>
      <c r="I67" s="46">
        <v>42313.7</v>
      </c>
      <c r="J67" s="45" t="s">
        <v>42</v>
      </c>
      <c r="K67" s="37">
        <f t="shared" ref="K67:K130" si="2">IF(OR(H67="-",I67="-"),0,I67-H67)</f>
        <v>4.3749999997089617E-2</v>
      </c>
      <c r="L67" s="38">
        <f t="shared" ref="L67:L130" si="3">K67</f>
        <v>4.3749999997089617E-2</v>
      </c>
      <c r="M67" s="166">
        <f>NETWORKDAYS.INTL(DATE(YEAR(H67),MONTH(I67),DAY(H67)),DATE(YEAR(I67),MONTH(I67),DAY(I67)),1,LISTAFERIADOS!$B$2:$B$194)</f>
        <v>1</v>
      </c>
      <c r="N67" s="170" t="str">
        <f>CONCATENATE(HOUR(Tabela13[[#This Row],[DATA INICIO]]),":",MINUTE(Tabela13[[#This Row],[DATA INICIO]]))</f>
        <v>15:45</v>
      </c>
      <c r="P67"/>
    </row>
    <row r="68" spans="1:16" ht="25.5" hidden="1" customHeight="1" x14ac:dyDescent="0.25">
      <c r="A68" s="44" t="s">
        <v>6</v>
      </c>
      <c r="B68" s="45" t="s">
        <v>46</v>
      </c>
      <c r="C68" s="34" t="s">
        <v>8</v>
      </c>
      <c r="D68" s="66" t="s">
        <v>1209</v>
      </c>
      <c r="E68" s="66" t="str">
        <f>CONCATENATE(Tabela13[[#This Row],[TRAMITE_SETOR]],"_Atualiz")</f>
        <v>CLC_Atualiz</v>
      </c>
      <c r="F68" s="35" t="s">
        <v>911</v>
      </c>
      <c r="G68" s="35"/>
      <c r="H68" s="46">
        <v>42313.7</v>
      </c>
      <c r="I68" s="46">
        <v>42313.794444444444</v>
      </c>
      <c r="J68" s="45" t="s">
        <v>58</v>
      </c>
      <c r="K68" s="37">
        <f t="shared" si="2"/>
        <v>9.4444444446708076E-2</v>
      </c>
      <c r="L68" s="38">
        <f t="shared" si="3"/>
        <v>9.4444444446708076E-2</v>
      </c>
      <c r="M68" s="166">
        <f>NETWORKDAYS.INTL(DATE(YEAR(H68),MONTH(I68),DAY(H68)),DATE(YEAR(I68),MONTH(I68),DAY(I68)),1,LISTAFERIADOS!$B$2:$B$194)</f>
        <v>1</v>
      </c>
      <c r="N68" s="170" t="str">
        <f>CONCATENATE(HOUR(Tabela13[[#This Row],[DATA INICIO]]),":",MINUTE(Tabela13[[#This Row],[DATA INICIO]]))</f>
        <v>16:48</v>
      </c>
      <c r="P68"/>
    </row>
    <row r="69" spans="1:16" ht="25.5" hidden="1" customHeight="1" x14ac:dyDescent="0.25">
      <c r="A69" s="44" t="s">
        <v>6</v>
      </c>
      <c r="B69" s="45" t="s">
        <v>46</v>
      </c>
      <c r="C69" s="34" t="s">
        <v>8</v>
      </c>
      <c r="D69" s="66" t="s">
        <v>1210</v>
      </c>
      <c r="E69" s="66" t="str">
        <f>CONCATENATE(Tabela13[[#This Row],[TRAMITE_SETOR]],"_Atualiz")</f>
        <v>SC_Atualiz</v>
      </c>
      <c r="F69" s="35" t="s">
        <v>912</v>
      </c>
      <c r="G69" s="35"/>
      <c r="H69" s="46">
        <v>42313.794444444444</v>
      </c>
      <c r="I69" s="46">
        <v>42317.768055555556</v>
      </c>
      <c r="J69" s="45" t="s">
        <v>59</v>
      </c>
      <c r="K69" s="37">
        <f t="shared" si="2"/>
        <v>3.9736111111124046</v>
      </c>
      <c r="L69" s="38">
        <f t="shared" si="3"/>
        <v>3.9736111111124046</v>
      </c>
      <c r="M69" s="166">
        <f>NETWORKDAYS.INTL(DATE(YEAR(H69),MONTH(I69),DAY(H69)),DATE(YEAR(I69),MONTH(I69),DAY(I69)),1,LISTAFERIADOS!$B$2:$B$194)</f>
        <v>3</v>
      </c>
      <c r="N69" s="170" t="str">
        <f>CONCATENATE(HOUR(Tabela13[[#This Row],[DATA INICIO]]),":",MINUTE(Tabela13[[#This Row],[DATA INICIO]]))</f>
        <v>19:4</v>
      </c>
      <c r="P69"/>
    </row>
    <row r="70" spans="1:16" ht="25.5" hidden="1" customHeight="1" x14ac:dyDescent="0.25">
      <c r="A70" s="44" t="s">
        <v>6</v>
      </c>
      <c r="B70" s="45" t="s">
        <v>46</v>
      </c>
      <c r="C70" s="34" t="s">
        <v>8</v>
      </c>
      <c r="D70" s="66" t="s">
        <v>1206</v>
      </c>
      <c r="E70" s="66" t="str">
        <f>CONCATENATE(Tabela13[[#This Row],[TRAMITE_SETOR]],"_Atualiz")</f>
        <v>SPO_Atualiz</v>
      </c>
      <c r="F70" s="35" t="s">
        <v>908</v>
      </c>
      <c r="G70" s="35"/>
      <c r="H70" s="46">
        <v>42317.768055555556</v>
      </c>
      <c r="I70" s="46">
        <v>42317.822916666664</v>
      </c>
      <c r="J70" s="45" t="s">
        <v>60</v>
      </c>
      <c r="K70" s="37">
        <f t="shared" si="2"/>
        <v>5.486111110803904E-2</v>
      </c>
      <c r="L70" s="38">
        <f t="shared" si="3"/>
        <v>5.486111110803904E-2</v>
      </c>
      <c r="M70" s="166">
        <f>NETWORKDAYS.INTL(DATE(YEAR(H70),MONTH(I70),DAY(H70)),DATE(YEAR(I70),MONTH(I70),DAY(I70)),1,LISTAFERIADOS!$B$2:$B$194)</f>
        <v>1</v>
      </c>
      <c r="N70" s="170" t="str">
        <f>CONCATENATE(HOUR(Tabela13[[#This Row],[DATA INICIO]]),":",MINUTE(Tabela13[[#This Row],[DATA INICIO]]))</f>
        <v>18:26</v>
      </c>
      <c r="P70"/>
    </row>
    <row r="71" spans="1:16" ht="25.5" hidden="1" customHeight="1" x14ac:dyDescent="0.25">
      <c r="A71" s="44" t="s">
        <v>6</v>
      </c>
      <c r="B71" s="45" t="s">
        <v>46</v>
      </c>
      <c r="C71" s="34" t="s">
        <v>8</v>
      </c>
      <c r="D71" s="66" t="s">
        <v>1209</v>
      </c>
      <c r="E71" s="66" t="str">
        <f>CONCATENATE(Tabela13[[#This Row],[TRAMITE_SETOR]],"_Atualiz")</f>
        <v>CLC_Atualiz</v>
      </c>
      <c r="F71" s="35" t="s">
        <v>911</v>
      </c>
      <c r="G71" s="35"/>
      <c r="H71" s="46">
        <v>42317.822916666664</v>
      </c>
      <c r="I71" s="46">
        <v>42318.672222222223</v>
      </c>
      <c r="J71" s="45" t="s">
        <v>42</v>
      </c>
      <c r="K71" s="37">
        <f t="shared" si="2"/>
        <v>0.84930555555911269</v>
      </c>
      <c r="L71" s="38">
        <f t="shared" si="3"/>
        <v>0.84930555555911269</v>
      </c>
      <c r="M71" s="166">
        <f>NETWORKDAYS.INTL(DATE(YEAR(H71),MONTH(I71),DAY(H71)),DATE(YEAR(I71),MONTH(I71),DAY(I71)),1,LISTAFERIADOS!$B$2:$B$194)</f>
        <v>2</v>
      </c>
      <c r="N71" s="170" t="str">
        <f>CONCATENATE(HOUR(Tabela13[[#This Row],[DATA INICIO]]),":",MINUTE(Tabela13[[#This Row],[DATA INICIO]]))</f>
        <v>19:45</v>
      </c>
      <c r="P71"/>
    </row>
    <row r="72" spans="1:16" ht="25.5" hidden="1" customHeight="1" x14ac:dyDescent="0.25">
      <c r="A72" s="44" t="s">
        <v>6</v>
      </c>
      <c r="B72" s="45" t="s">
        <v>46</v>
      </c>
      <c r="C72" s="34" t="s">
        <v>8</v>
      </c>
      <c r="D72" s="66" t="s">
        <v>1210</v>
      </c>
      <c r="E72" s="66" t="str">
        <f>CONCATENATE(Tabela13[[#This Row],[TRAMITE_SETOR]],"_Atualiz")</f>
        <v>SC_Atualiz</v>
      </c>
      <c r="F72" s="35" t="s">
        <v>912</v>
      </c>
      <c r="G72" s="35"/>
      <c r="H72" s="46">
        <v>42318.672222222223</v>
      </c>
      <c r="I72" s="46">
        <v>42318.727083333331</v>
      </c>
      <c r="J72" s="45" t="s">
        <v>61</v>
      </c>
      <c r="K72" s="37">
        <f t="shared" si="2"/>
        <v>5.486111110803904E-2</v>
      </c>
      <c r="L72" s="38">
        <f t="shared" si="3"/>
        <v>5.486111110803904E-2</v>
      </c>
      <c r="M72" s="166">
        <f>NETWORKDAYS.INTL(DATE(YEAR(H72),MONTH(I72),DAY(H72)),DATE(YEAR(I72),MONTH(I72),DAY(I72)),1,LISTAFERIADOS!$B$2:$B$194)</f>
        <v>1</v>
      </c>
      <c r="N72" s="170" t="str">
        <f>CONCATENATE(HOUR(Tabela13[[#This Row],[DATA INICIO]]),":",MINUTE(Tabela13[[#This Row],[DATA INICIO]]))</f>
        <v>16:8</v>
      </c>
      <c r="P72"/>
    </row>
    <row r="73" spans="1:16" ht="25.5" hidden="1" customHeight="1" x14ac:dyDescent="0.25">
      <c r="A73" s="44" t="s">
        <v>6</v>
      </c>
      <c r="B73" s="45" t="s">
        <v>46</v>
      </c>
      <c r="C73" s="34" t="s">
        <v>8</v>
      </c>
      <c r="D73" s="66" t="s">
        <v>1209</v>
      </c>
      <c r="E73" s="66" t="str">
        <f>CONCATENATE(Tabela13[[#This Row],[TRAMITE_SETOR]],"_Atualiz")</f>
        <v>CLC_Atualiz</v>
      </c>
      <c r="F73" s="35" t="s">
        <v>911</v>
      </c>
      <c r="G73" s="35"/>
      <c r="H73" s="46">
        <v>42318.727083333331</v>
      </c>
      <c r="I73" s="46">
        <v>42318.75</v>
      </c>
      <c r="J73" s="45" t="s">
        <v>60</v>
      </c>
      <c r="K73" s="37">
        <f t="shared" si="2"/>
        <v>2.2916666668606922E-2</v>
      </c>
      <c r="L73" s="38">
        <f t="shared" si="3"/>
        <v>2.2916666668606922E-2</v>
      </c>
      <c r="M73" s="166">
        <f>NETWORKDAYS.INTL(DATE(YEAR(H73),MONTH(I73),DAY(H73)),DATE(YEAR(I73),MONTH(I73),DAY(I73)),1,LISTAFERIADOS!$B$2:$B$194)</f>
        <v>1</v>
      </c>
      <c r="N73" s="170" t="str">
        <f>CONCATENATE(HOUR(Tabela13[[#This Row],[DATA INICIO]]),":",MINUTE(Tabela13[[#This Row],[DATA INICIO]]))</f>
        <v>17:27</v>
      </c>
      <c r="P73"/>
    </row>
    <row r="74" spans="1:16" ht="25.5" hidden="1" customHeight="1" x14ac:dyDescent="0.25">
      <c r="A74" s="44" t="s">
        <v>6</v>
      </c>
      <c r="B74" s="45" t="s">
        <v>46</v>
      </c>
      <c r="C74" s="34" t="s">
        <v>8</v>
      </c>
      <c r="D74" s="66" t="s">
        <v>1211</v>
      </c>
      <c r="E74" s="66" t="str">
        <f>CONCATENATE(Tabela13[[#This Row],[TRAMITE_SETOR]],"_Atualiz")</f>
        <v>SCON_Atualiz</v>
      </c>
      <c r="F74" s="35" t="s">
        <v>913</v>
      </c>
      <c r="G74" s="35"/>
      <c r="H74" s="46">
        <v>42318.75</v>
      </c>
      <c r="I74" s="46">
        <v>42341.706944444442</v>
      </c>
      <c r="J74" s="45" t="s">
        <v>62</v>
      </c>
      <c r="K74" s="37">
        <f t="shared" si="2"/>
        <v>22.956944444442343</v>
      </c>
      <c r="L74" s="38">
        <f t="shared" si="3"/>
        <v>22.956944444442343</v>
      </c>
      <c r="M74" s="166">
        <f>NETWORKDAYS.INTL(DATE(YEAR(H74),MONTH(I74),DAY(H74)),DATE(YEAR(I74),MONTH(I74),DAY(I74)),1,LISTAFERIADOS!$B$2:$B$194)</f>
        <v>-5</v>
      </c>
      <c r="N74" s="170" t="str">
        <f>CONCATENATE(HOUR(Tabela13[[#This Row],[DATA INICIO]]),":",MINUTE(Tabela13[[#This Row],[DATA INICIO]]))</f>
        <v>18:0</v>
      </c>
      <c r="P74"/>
    </row>
    <row r="75" spans="1:16" ht="25.5" hidden="1" customHeight="1" x14ac:dyDescent="0.25">
      <c r="A75" s="44" t="s">
        <v>6</v>
      </c>
      <c r="B75" s="45" t="s">
        <v>46</v>
      </c>
      <c r="C75" s="34" t="s">
        <v>8</v>
      </c>
      <c r="D75" s="66" t="s">
        <v>1209</v>
      </c>
      <c r="E75" s="66" t="str">
        <f>CONCATENATE(Tabela13[[#This Row],[TRAMITE_SETOR]],"_Atualiz")</f>
        <v>CLC_Atualiz</v>
      </c>
      <c r="F75" s="35" t="s">
        <v>911</v>
      </c>
      <c r="G75" s="35"/>
      <c r="H75" s="46">
        <v>42341.706944444442</v>
      </c>
      <c r="I75" s="46">
        <v>42341.792361111111</v>
      </c>
      <c r="J75" s="45" t="s">
        <v>63</v>
      </c>
      <c r="K75" s="37">
        <f t="shared" si="2"/>
        <v>8.5416666668606922E-2</v>
      </c>
      <c r="L75" s="38">
        <f t="shared" si="3"/>
        <v>8.5416666668606922E-2</v>
      </c>
      <c r="M75" s="166">
        <f>NETWORKDAYS.INTL(DATE(YEAR(H75),MONTH(I75),DAY(H75)),DATE(YEAR(I75),MONTH(I75),DAY(I75)),1,LISTAFERIADOS!$B$2:$B$194)</f>
        <v>1</v>
      </c>
      <c r="N75" s="170" t="str">
        <f>CONCATENATE(HOUR(Tabela13[[#This Row],[DATA INICIO]]),":",MINUTE(Tabela13[[#This Row],[DATA INICIO]]))</f>
        <v>16:58</v>
      </c>
      <c r="P75"/>
    </row>
    <row r="76" spans="1:16" ht="25.5" hidden="1" customHeight="1" x14ac:dyDescent="0.25">
      <c r="A76" s="44" t="s">
        <v>6</v>
      </c>
      <c r="B76" s="45" t="s">
        <v>46</v>
      </c>
      <c r="C76" s="34" t="s">
        <v>8</v>
      </c>
      <c r="D76" s="66" t="s">
        <v>1215</v>
      </c>
      <c r="E76" s="66" t="str">
        <f>CONCATENATE(Tabela13[[#This Row],[TRAMITE_SETOR]],"_Atualiz")</f>
        <v>SAEO_Atualiz</v>
      </c>
      <c r="F76" s="35" t="s">
        <v>917</v>
      </c>
      <c r="G76" s="35"/>
      <c r="H76" s="46">
        <v>42341.792361111111</v>
      </c>
      <c r="I76" s="46">
        <v>42342.666666666664</v>
      </c>
      <c r="J76" s="45" t="s">
        <v>64</v>
      </c>
      <c r="K76" s="37">
        <f t="shared" si="2"/>
        <v>0.87430555555329192</v>
      </c>
      <c r="L76" s="38">
        <f t="shared" si="3"/>
        <v>0.87430555555329192</v>
      </c>
      <c r="M76" s="166">
        <f>NETWORKDAYS.INTL(DATE(YEAR(H76),MONTH(I76),DAY(H76)),DATE(YEAR(I76),MONTH(I76),DAY(I76)),1,LISTAFERIADOS!$B$2:$B$194)</f>
        <v>2</v>
      </c>
      <c r="N76" s="170" t="str">
        <f>CONCATENATE(HOUR(Tabela13[[#This Row],[DATA INICIO]]),":",MINUTE(Tabela13[[#This Row],[DATA INICIO]]))</f>
        <v>19:1</v>
      </c>
      <c r="P76"/>
    </row>
    <row r="77" spans="1:16" ht="25.5" hidden="1" customHeight="1" x14ac:dyDescent="0.25">
      <c r="A77" s="44" t="s">
        <v>6</v>
      </c>
      <c r="B77" s="45" t="s">
        <v>65</v>
      </c>
      <c r="C77" s="34" t="s">
        <v>8</v>
      </c>
      <c r="D77" s="66" t="s">
        <v>1217</v>
      </c>
      <c r="E77" s="66" t="str">
        <f>CONCATENATE(Tabela13[[#This Row],[TRAMITE_SETOR]],"_Atualiz")</f>
        <v>150ZE_Atualiz</v>
      </c>
      <c r="F77" s="35" t="s">
        <v>919</v>
      </c>
      <c r="G77" s="35"/>
      <c r="H77" s="46" t="s">
        <v>7</v>
      </c>
      <c r="I77" s="46">
        <v>42633.781944444447</v>
      </c>
      <c r="J77" s="45" t="s">
        <v>7</v>
      </c>
      <c r="K77" s="37">
        <f t="shared" si="2"/>
        <v>0</v>
      </c>
      <c r="L77" s="38">
        <f t="shared" si="3"/>
        <v>0</v>
      </c>
      <c r="M77" s="166" t="e">
        <f>NETWORKDAYS.INTL(DATE(YEAR(H77),MONTH(I77),DAY(H77)),DATE(YEAR(I77),MONTH(I77),DAY(I77)),1,LISTAFERIADOS!$B$2:$B$194)</f>
        <v>#VALUE!</v>
      </c>
      <c r="N77" s="170" t="e">
        <f>CONCATENATE(HOUR(Tabela13[[#This Row],[DATA INICIO]]),":",MINUTE(Tabela13[[#This Row],[DATA INICIO]]))</f>
        <v>#VALUE!</v>
      </c>
      <c r="P77"/>
    </row>
    <row r="78" spans="1:16" ht="25.5" customHeight="1" x14ac:dyDescent="0.25">
      <c r="A78" s="44" t="s">
        <v>6</v>
      </c>
      <c r="B78" s="45" t="s">
        <v>65</v>
      </c>
      <c r="C78" s="34" t="s">
        <v>8</v>
      </c>
      <c r="D78" s="66" t="s">
        <v>1218</v>
      </c>
      <c r="E78" s="66" t="str">
        <f>CONCATENATE(Tabela13[[#This Row],[TRAMITE_SETOR]],"_Atualiz")</f>
        <v>SESEG_Atualiz</v>
      </c>
      <c r="F78" s="35" t="s">
        <v>898</v>
      </c>
      <c r="G78" s="90" t="s">
        <v>1105</v>
      </c>
      <c r="H78" s="46">
        <v>42633.781944444447</v>
      </c>
      <c r="I78" s="46">
        <v>42635.567361111112</v>
      </c>
      <c r="J78" s="45" t="s">
        <v>17</v>
      </c>
      <c r="K78" s="37">
        <f t="shared" si="2"/>
        <v>1.7854166666656965</v>
      </c>
      <c r="L78" s="38">
        <f t="shared" si="3"/>
        <v>1.7854166666656965</v>
      </c>
      <c r="M78" s="166">
        <f>NETWORKDAYS.INTL(DATE(YEAR(H78),MONTH(I78),DAY(H78)),DATE(YEAR(I78),MONTH(I78),DAY(I78)),1,LISTAFERIADOS!$B$2:$B$194)</f>
        <v>3</v>
      </c>
      <c r="N78" s="170" t="str">
        <f>CONCATENATE(HOUR(Tabela13[[#This Row],[DATA INICIO]]),":",MINUTE(Tabela13[[#This Row],[DATA INICIO]]))</f>
        <v>18:46</v>
      </c>
      <c r="P78"/>
    </row>
    <row r="79" spans="1:16" ht="25.5" customHeight="1" x14ac:dyDescent="0.25">
      <c r="A79" s="44" t="s">
        <v>6</v>
      </c>
      <c r="B79" s="45" t="s">
        <v>65</v>
      </c>
      <c r="C79" s="34" t="s">
        <v>8</v>
      </c>
      <c r="D79" s="66" t="s">
        <v>1219</v>
      </c>
      <c r="E79" s="66" t="str">
        <f>CONCATENATE(Tabela13[[#This Row],[TRAMITE_SETOR]],"_Atualiz")</f>
        <v>CSTA_Atualiz</v>
      </c>
      <c r="F79" s="35" t="s">
        <v>895</v>
      </c>
      <c r="G79" s="90" t="s">
        <v>1105</v>
      </c>
      <c r="H79" s="46">
        <v>42635.567361111112</v>
      </c>
      <c r="I79" s="46">
        <v>42639.605555555558</v>
      </c>
      <c r="J79" s="45" t="s">
        <v>12</v>
      </c>
      <c r="K79" s="37">
        <f t="shared" si="2"/>
        <v>4.0381944444452529</v>
      </c>
      <c r="L79" s="38">
        <f t="shared" si="3"/>
        <v>4.0381944444452529</v>
      </c>
      <c r="M79" s="166">
        <f>NETWORKDAYS.INTL(DATE(YEAR(H79),MONTH(I79),DAY(H79)),DATE(YEAR(I79),MONTH(I79),DAY(I79)),1,LISTAFERIADOS!$B$2:$B$194)</f>
        <v>3</v>
      </c>
      <c r="N79" s="170" t="str">
        <f>CONCATENATE(HOUR(Tabela13[[#This Row],[DATA INICIO]]),":",MINUTE(Tabela13[[#This Row],[DATA INICIO]]))</f>
        <v>13:37</v>
      </c>
      <c r="P79"/>
    </row>
    <row r="80" spans="1:16" ht="25.5" customHeight="1" x14ac:dyDescent="0.25">
      <c r="A80" s="6" t="s">
        <v>278</v>
      </c>
      <c r="B80" s="45" t="s">
        <v>65</v>
      </c>
      <c r="C80" s="34" t="s">
        <v>8</v>
      </c>
      <c r="D80" s="66" t="s">
        <v>1220</v>
      </c>
      <c r="E80" s="66" t="str">
        <f>CONCATENATE(Tabela13[[#This Row],[TRAMITE_SETOR]],"_Atualiz")</f>
        <v>SECGS_Atualiz</v>
      </c>
      <c r="F80" s="35" t="s">
        <v>885</v>
      </c>
      <c r="G80" s="90" t="s">
        <v>1105</v>
      </c>
      <c r="H80" s="46">
        <v>42639.605555555558</v>
      </c>
      <c r="I80" s="46">
        <v>42639.698611111111</v>
      </c>
      <c r="J80" s="45" t="s">
        <v>66</v>
      </c>
      <c r="K80" s="37">
        <f t="shared" si="2"/>
        <v>9.3055555553291924E-2</v>
      </c>
      <c r="L80" s="38">
        <f t="shared" si="3"/>
        <v>9.3055555553291924E-2</v>
      </c>
      <c r="M80" s="166">
        <f>NETWORKDAYS.INTL(DATE(YEAR(H80),MONTH(I80),DAY(H80)),DATE(YEAR(I80),MONTH(I80),DAY(I80)),1,LISTAFERIADOS!$B$2:$B$194)</f>
        <v>1</v>
      </c>
      <c r="N80" s="170" t="str">
        <f>CONCATENATE(HOUR(Tabela13[[#This Row],[DATA INICIO]]),":",MINUTE(Tabela13[[#This Row],[DATA INICIO]]))</f>
        <v>14:32</v>
      </c>
      <c r="P80"/>
    </row>
    <row r="81" spans="1:16" ht="25.5" hidden="1" customHeight="1" x14ac:dyDescent="0.25">
      <c r="A81" s="44" t="s">
        <v>6</v>
      </c>
      <c r="B81" s="45" t="s">
        <v>65</v>
      </c>
      <c r="C81" s="34" t="s">
        <v>8</v>
      </c>
      <c r="D81" s="66" t="s">
        <v>1208</v>
      </c>
      <c r="E81" s="66" t="str">
        <f>CONCATENATE(Tabela13[[#This Row],[TRAMITE_SETOR]],"_Atualiz")</f>
        <v>SECOFC_Atualiz</v>
      </c>
      <c r="F81" s="35" t="s">
        <v>910</v>
      </c>
      <c r="G81" s="35"/>
      <c r="H81" s="46">
        <v>42639.698611111111</v>
      </c>
      <c r="I81" s="46">
        <v>42639.731944444444</v>
      </c>
      <c r="J81" s="45" t="s">
        <v>67</v>
      </c>
      <c r="K81" s="37">
        <f t="shared" si="2"/>
        <v>3.3333333332848269E-2</v>
      </c>
      <c r="L81" s="38">
        <f t="shared" si="3"/>
        <v>3.3333333332848269E-2</v>
      </c>
      <c r="M81" s="166">
        <f>NETWORKDAYS.INTL(DATE(YEAR(H81),MONTH(I81),DAY(H81)),DATE(YEAR(I81),MONTH(I81),DAY(I81)),1,LISTAFERIADOS!$B$2:$B$194)</f>
        <v>1</v>
      </c>
      <c r="N81" s="170" t="str">
        <f>CONCATENATE(HOUR(Tabela13[[#This Row],[DATA INICIO]]),":",MINUTE(Tabela13[[#This Row],[DATA INICIO]]))</f>
        <v>16:46</v>
      </c>
      <c r="P81"/>
    </row>
    <row r="82" spans="1:16" ht="25.5" hidden="1" customHeight="1" x14ac:dyDescent="0.25">
      <c r="A82" s="44" t="s">
        <v>6</v>
      </c>
      <c r="B82" s="45" t="s">
        <v>65</v>
      </c>
      <c r="C82" s="34" t="s">
        <v>8</v>
      </c>
      <c r="D82" s="66" t="s">
        <v>1207</v>
      </c>
      <c r="E82" s="66" t="str">
        <f>CONCATENATE(Tabela13[[#This Row],[TRAMITE_SETOR]],"_Atualiz")</f>
        <v>CO_Atualiz</v>
      </c>
      <c r="F82" s="35" t="s">
        <v>909</v>
      </c>
      <c r="G82" s="35"/>
      <c r="H82" s="46">
        <v>42639.731944444444</v>
      </c>
      <c r="I82" s="46">
        <v>42639.753472222219</v>
      </c>
      <c r="J82" s="45" t="s">
        <v>18</v>
      </c>
      <c r="K82" s="37">
        <f t="shared" si="2"/>
        <v>2.1527777775190771E-2</v>
      </c>
      <c r="L82" s="38">
        <f t="shared" si="3"/>
        <v>2.1527777775190771E-2</v>
      </c>
      <c r="M82" s="166">
        <f>NETWORKDAYS.INTL(DATE(YEAR(H82),MONTH(I82),DAY(H82)),DATE(YEAR(I82),MONTH(I82),DAY(I82)),1,LISTAFERIADOS!$B$2:$B$194)</f>
        <v>1</v>
      </c>
      <c r="N82" s="170" t="str">
        <f>CONCATENATE(HOUR(Tabela13[[#This Row],[DATA INICIO]]),":",MINUTE(Tabela13[[#This Row],[DATA INICIO]]))</f>
        <v>17:34</v>
      </c>
      <c r="P82"/>
    </row>
    <row r="83" spans="1:16" ht="25.5" hidden="1" customHeight="1" x14ac:dyDescent="0.25">
      <c r="A83" s="44" t="s">
        <v>6</v>
      </c>
      <c r="B83" s="45" t="s">
        <v>65</v>
      </c>
      <c r="C83" s="34" t="s">
        <v>8</v>
      </c>
      <c r="D83" s="66" t="s">
        <v>1206</v>
      </c>
      <c r="E83" s="66" t="str">
        <f>CONCATENATE(Tabela13[[#This Row],[TRAMITE_SETOR]],"_Atualiz")</f>
        <v>SPO_Atualiz</v>
      </c>
      <c r="F83" s="35" t="s">
        <v>908</v>
      </c>
      <c r="G83" s="35"/>
      <c r="H83" s="46">
        <v>42639.753472222219</v>
      </c>
      <c r="I83" s="46">
        <v>42640.544444444444</v>
      </c>
      <c r="J83" s="45" t="s">
        <v>18</v>
      </c>
      <c r="K83" s="37">
        <f t="shared" si="2"/>
        <v>0.79097222222480923</v>
      </c>
      <c r="L83" s="38">
        <f t="shared" si="3"/>
        <v>0.79097222222480923</v>
      </c>
      <c r="M83" s="166">
        <f>NETWORKDAYS.INTL(DATE(YEAR(H83),MONTH(I83),DAY(H83)),DATE(YEAR(I83),MONTH(I83),DAY(I83)),1,LISTAFERIADOS!$B$2:$B$194)</f>
        <v>2</v>
      </c>
      <c r="N83" s="170" t="str">
        <f>CONCATENATE(HOUR(Tabela13[[#This Row],[DATA INICIO]]),":",MINUTE(Tabela13[[#This Row],[DATA INICIO]]))</f>
        <v>18:5</v>
      </c>
      <c r="P83"/>
    </row>
    <row r="84" spans="1:16" ht="25.5" hidden="1" customHeight="1" x14ac:dyDescent="0.25">
      <c r="A84" s="44" t="s">
        <v>6</v>
      </c>
      <c r="B84" s="45" t="s">
        <v>65</v>
      </c>
      <c r="C84" s="34" t="s">
        <v>8</v>
      </c>
      <c r="D84" s="66" t="s">
        <v>1207</v>
      </c>
      <c r="E84" s="66" t="str">
        <f>CONCATENATE(Tabela13[[#This Row],[TRAMITE_SETOR]],"_Atualiz")</f>
        <v>CO_Atualiz</v>
      </c>
      <c r="F84" s="35" t="s">
        <v>909</v>
      </c>
      <c r="G84" s="35"/>
      <c r="H84" s="46">
        <v>42640.544444444444</v>
      </c>
      <c r="I84" s="46">
        <v>42640.609722222223</v>
      </c>
      <c r="J84" s="45" t="s">
        <v>68</v>
      </c>
      <c r="K84" s="37">
        <f t="shared" si="2"/>
        <v>6.5277777779556345E-2</v>
      </c>
      <c r="L84" s="38">
        <f t="shared" si="3"/>
        <v>6.5277777779556345E-2</v>
      </c>
      <c r="M84" s="166">
        <f>NETWORKDAYS.INTL(DATE(YEAR(H84),MONTH(I84),DAY(H84)),DATE(YEAR(I84),MONTH(I84),DAY(I84)),1,LISTAFERIADOS!$B$2:$B$194)</f>
        <v>1</v>
      </c>
      <c r="N84" s="170" t="str">
        <f>CONCATENATE(HOUR(Tabela13[[#This Row],[DATA INICIO]]),":",MINUTE(Tabela13[[#This Row],[DATA INICIO]]))</f>
        <v>13:4</v>
      </c>
      <c r="P84"/>
    </row>
    <row r="85" spans="1:16" ht="25.5" hidden="1" customHeight="1" x14ac:dyDescent="0.25">
      <c r="A85" s="44" t="s">
        <v>6</v>
      </c>
      <c r="B85" s="45" t="s">
        <v>65</v>
      </c>
      <c r="C85" s="34" t="s">
        <v>8</v>
      </c>
      <c r="D85" s="66" t="s">
        <v>1208</v>
      </c>
      <c r="E85" s="66" t="str">
        <f>CONCATENATE(Tabela13[[#This Row],[TRAMITE_SETOR]],"_Atualiz")</f>
        <v>SECOFC_Atualiz</v>
      </c>
      <c r="F85" s="35" t="s">
        <v>910</v>
      </c>
      <c r="G85" s="35"/>
      <c r="H85" s="46">
        <v>42640.609722222223</v>
      </c>
      <c r="I85" s="46">
        <v>42640.67083333333</v>
      </c>
      <c r="J85" s="45" t="s">
        <v>20</v>
      </c>
      <c r="K85" s="37">
        <f t="shared" si="2"/>
        <v>6.1111111106583849E-2</v>
      </c>
      <c r="L85" s="38">
        <f t="shared" si="3"/>
        <v>6.1111111106583849E-2</v>
      </c>
      <c r="M85" s="166">
        <f>NETWORKDAYS.INTL(DATE(YEAR(H85),MONTH(I85),DAY(H85)),DATE(YEAR(I85),MONTH(I85),DAY(I85)),1,LISTAFERIADOS!$B$2:$B$194)</f>
        <v>1</v>
      </c>
      <c r="N85" s="170" t="str">
        <f>CONCATENATE(HOUR(Tabela13[[#This Row],[DATA INICIO]]),":",MINUTE(Tabela13[[#This Row],[DATA INICIO]]))</f>
        <v>14:38</v>
      </c>
      <c r="P85"/>
    </row>
    <row r="86" spans="1:16" ht="25.5" hidden="1" customHeight="1" x14ac:dyDescent="0.25">
      <c r="A86" s="44" t="s">
        <v>6</v>
      </c>
      <c r="B86" s="45" t="s">
        <v>65</v>
      </c>
      <c r="C86" s="34" t="s">
        <v>8</v>
      </c>
      <c r="D86" s="66" t="s">
        <v>1209</v>
      </c>
      <c r="E86" s="66" t="str">
        <f>CONCATENATE(Tabela13[[#This Row],[TRAMITE_SETOR]],"_Atualiz")</f>
        <v>CLC_Atualiz</v>
      </c>
      <c r="F86" s="35" t="s">
        <v>911</v>
      </c>
      <c r="G86" s="35"/>
      <c r="H86" s="46">
        <v>42640.67083333333</v>
      </c>
      <c r="I86" s="46">
        <v>42641.780555555553</v>
      </c>
      <c r="J86" s="45" t="s">
        <v>21</v>
      </c>
      <c r="K86" s="37">
        <f t="shared" si="2"/>
        <v>1.109722222223354</v>
      </c>
      <c r="L86" s="38">
        <f t="shared" si="3"/>
        <v>1.109722222223354</v>
      </c>
      <c r="M86" s="166">
        <f>NETWORKDAYS.INTL(DATE(YEAR(H86),MONTH(I86),DAY(H86)),DATE(YEAR(I86),MONTH(I86),DAY(I86)),1,LISTAFERIADOS!$B$2:$B$194)</f>
        <v>2</v>
      </c>
      <c r="N86" s="170" t="str">
        <f>CONCATENATE(HOUR(Tabela13[[#This Row],[DATA INICIO]]),":",MINUTE(Tabela13[[#This Row],[DATA INICIO]]))</f>
        <v>16:6</v>
      </c>
      <c r="P86"/>
    </row>
    <row r="87" spans="1:16" ht="25.5" hidden="1" customHeight="1" x14ac:dyDescent="0.25">
      <c r="A87" s="44" t="s">
        <v>6</v>
      </c>
      <c r="B87" s="45" t="s">
        <v>65</v>
      </c>
      <c r="C87" s="34" t="s">
        <v>8</v>
      </c>
      <c r="D87" s="66" t="s">
        <v>1221</v>
      </c>
      <c r="E87" s="66" t="str">
        <f>CONCATENATE(Tabela13[[#This Row],[TRAMITE_SETOR]],"_Atualiz")</f>
        <v>SASG_Atualiz</v>
      </c>
      <c r="F87" s="35" t="s">
        <v>920</v>
      </c>
      <c r="G87" s="35"/>
      <c r="H87" s="46">
        <v>42641.780555555553</v>
      </c>
      <c r="I87" s="46">
        <v>42642.476388888892</v>
      </c>
      <c r="J87" s="45" t="s">
        <v>7</v>
      </c>
      <c r="K87" s="37">
        <f t="shared" si="2"/>
        <v>0.69583333333866904</v>
      </c>
      <c r="L87" s="38">
        <f t="shared" si="3"/>
        <v>0.69583333333866904</v>
      </c>
      <c r="M87" s="166">
        <f>NETWORKDAYS.INTL(DATE(YEAR(H87),MONTH(I87),DAY(H87)),DATE(YEAR(I87),MONTH(I87),DAY(I87)),1,LISTAFERIADOS!$B$2:$B$194)</f>
        <v>2</v>
      </c>
      <c r="N87" s="170" t="str">
        <f>CONCATENATE(HOUR(Tabela13[[#This Row],[DATA INICIO]]),":",MINUTE(Tabela13[[#This Row],[DATA INICIO]]))</f>
        <v>18:44</v>
      </c>
      <c r="P87"/>
    </row>
    <row r="88" spans="1:16" ht="25.5" hidden="1" customHeight="1" x14ac:dyDescent="0.25">
      <c r="A88" s="44" t="s">
        <v>6</v>
      </c>
      <c r="B88" s="45" t="s">
        <v>65</v>
      </c>
      <c r="C88" s="34" t="s">
        <v>8</v>
      </c>
      <c r="D88" s="66" t="s">
        <v>1210</v>
      </c>
      <c r="E88" s="66" t="str">
        <f>CONCATENATE(Tabela13[[#This Row],[TRAMITE_SETOR]],"_Atualiz")</f>
        <v>SC_Atualiz</v>
      </c>
      <c r="F88" s="35" t="s">
        <v>912</v>
      </c>
      <c r="G88" s="35"/>
      <c r="H88" s="46">
        <v>42641.780555555553</v>
      </c>
      <c r="I88" s="46">
        <v>42643.626388888886</v>
      </c>
      <c r="J88" s="45" t="s">
        <v>7</v>
      </c>
      <c r="K88" s="37">
        <f t="shared" si="2"/>
        <v>1.8458333333328483</v>
      </c>
      <c r="L88" s="38">
        <f t="shared" si="3"/>
        <v>1.8458333333328483</v>
      </c>
      <c r="M88" s="166">
        <f>NETWORKDAYS.INTL(DATE(YEAR(H88),MONTH(I88),DAY(H88)),DATE(YEAR(I88),MONTH(I88),DAY(I88)),1,LISTAFERIADOS!$B$2:$B$194)</f>
        <v>3</v>
      </c>
      <c r="N88" s="170" t="str">
        <f>CONCATENATE(HOUR(Tabela13[[#This Row],[DATA INICIO]]),":",MINUTE(Tabela13[[#This Row],[DATA INICIO]]))</f>
        <v>18:44</v>
      </c>
      <c r="P88"/>
    </row>
    <row r="89" spans="1:16" ht="25.5" hidden="1" customHeight="1" x14ac:dyDescent="0.25">
      <c r="A89" s="44" t="s">
        <v>6</v>
      </c>
      <c r="B89" s="45" t="s">
        <v>65</v>
      </c>
      <c r="C89" s="34" t="s">
        <v>8</v>
      </c>
      <c r="D89" s="66" t="s">
        <v>1209</v>
      </c>
      <c r="E89" s="66" t="str">
        <f>CONCATENATE(Tabela13[[#This Row],[TRAMITE_SETOR]],"_Atualiz")</f>
        <v>CLC_Atualiz</v>
      </c>
      <c r="F89" s="35" t="s">
        <v>911</v>
      </c>
      <c r="G89" s="35"/>
      <c r="H89" s="46">
        <v>42643.626388888886</v>
      </c>
      <c r="I89" s="46">
        <v>42646.794444444444</v>
      </c>
      <c r="J89" s="45" t="s">
        <v>41</v>
      </c>
      <c r="K89" s="37">
        <f t="shared" si="2"/>
        <v>3.1680555555576575</v>
      </c>
      <c r="L89" s="38">
        <f t="shared" si="3"/>
        <v>3.1680555555576575</v>
      </c>
      <c r="M89" s="166">
        <f>NETWORKDAYS.INTL(DATE(YEAR(H89),MONTH(I89),DAY(H89)),DATE(YEAR(I89),MONTH(I89),DAY(I89)),1,LISTAFERIADOS!$B$2:$B$194)</f>
        <v>-19</v>
      </c>
      <c r="N89" s="170" t="str">
        <f>CONCATENATE(HOUR(Tabela13[[#This Row],[DATA INICIO]]),":",MINUTE(Tabela13[[#This Row],[DATA INICIO]]))</f>
        <v>15:2</v>
      </c>
      <c r="P89"/>
    </row>
    <row r="90" spans="1:16" ht="25.5" hidden="1" customHeight="1" x14ac:dyDescent="0.25">
      <c r="A90" s="44" t="s">
        <v>6</v>
      </c>
      <c r="B90" s="45" t="s">
        <v>65</v>
      </c>
      <c r="C90" s="34" t="s">
        <v>8</v>
      </c>
      <c r="D90" s="66" t="s">
        <v>1211</v>
      </c>
      <c r="E90" s="66" t="str">
        <f>CONCATENATE(Tabela13[[#This Row],[TRAMITE_SETOR]],"_Atualiz")</f>
        <v>SCON_Atualiz</v>
      </c>
      <c r="F90" s="35" t="s">
        <v>913</v>
      </c>
      <c r="G90" s="35"/>
      <c r="H90" s="46">
        <v>42646.794444444444</v>
      </c>
      <c r="I90" s="46">
        <v>42653.765277777777</v>
      </c>
      <c r="J90" s="45" t="s">
        <v>69</v>
      </c>
      <c r="K90" s="37">
        <f t="shared" si="2"/>
        <v>6.9708333333328483</v>
      </c>
      <c r="L90" s="38">
        <f t="shared" si="3"/>
        <v>6.9708333333328483</v>
      </c>
      <c r="M90" s="166">
        <f>NETWORKDAYS.INTL(DATE(YEAR(H90),MONTH(I90),DAY(H90)),DATE(YEAR(I90),MONTH(I90),DAY(I90)),1,LISTAFERIADOS!$B$2:$B$194)</f>
        <v>6</v>
      </c>
      <c r="N90" s="170" t="str">
        <f>CONCATENATE(HOUR(Tabela13[[#This Row],[DATA INICIO]]),":",MINUTE(Tabela13[[#This Row],[DATA INICIO]]))</f>
        <v>19:4</v>
      </c>
      <c r="P90"/>
    </row>
    <row r="91" spans="1:16" ht="25.5" hidden="1" customHeight="1" x14ac:dyDescent="0.25">
      <c r="A91" s="44" t="s">
        <v>6</v>
      </c>
      <c r="B91" s="45" t="s">
        <v>65</v>
      </c>
      <c r="C91" s="34" t="s">
        <v>8</v>
      </c>
      <c r="D91" s="66" t="s">
        <v>1209</v>
      </c>
      <c r="E91" s="66" t="str">
        <f>CONCATENATE(Tabela13[[#This Row],[TRAMITE_SETOR]],"_Atualiz")</f>
        <v>CLC_Atualiz</v>
      </c>
      <c r="F91" s="35" t="s">
        <v>911</v>
      </c>
      <c r="G91" s="35"/>
      <c r="H91" s="46">
        <v>42653.765277777777</v>
      </c>
      <c r="I91" s="46">
        <v>42656.819444444445</v>
      </c>
      <c r="J91" s="45" t="s">
        <v>17</v>
      </c>
      <c r="K91" s="37">
        <f t="shared" si="2"/>
        <v>3.0541666666686069</v>
      </c>
      <c r="L91" s="38">
        <f t="shared" si="3"/>
        <v>3.0541666666686069</v>
      </c>
      <c r="M91" s="166">
        <f>NETWORKDAYS.INTL(DATE(YEAR(H91),MONTH(I91),DAY(H91)),DATE(YEAR(I91),MONTH(I91),DAY(I91)),1,LISTAFERIADOS!$B$2:$B$194)</f>
        <v>3</v>
      </c>
      <c r="N91" s="170" t="str">
        <f>CONCATENATE(HOUR(Tabela13[[#This Row],[DATA INICIO]]),":",MINUTE(Tabela13[[#This Row],[DATA INICIO]]))</f>
        <v>18:22</v>
      </c>
      <c r="P91"/>
    </row>
    <row r="92" spans="1:16" ht="25.5" hidden="1" customHeight="1" x14ac:dyDescent="0.25">
      <c r="A92" s="44" t="s">
        <v>6</v>
      </c>
      <c r="B92" s="45" t="s">
        <v>65</v>
      </c>
      <c r="C92" s="34" t="s">
        <v>8</v>
      </c>
      <c r="D92" s="66" t="s">
        <v>1222</v>
      </c>
      <c r="E92" s="66" t="str">
        <f>CONCATENATE(Tabela13[[#This Row],[TRAMITE_SETOR]],"_Atualiz")</f>
        <v>SECGA_Atualiz</v>
      </c>
      <c r="F92" s="35" t="s">
        <v>853</v>
      </c>
      <c r="G92" s="35"/>
      <c r="H92" s="46">
        <v>42656.819444444445</v>
      </c>
      <c r="I92" s="46">
        <v>42657.69027777778</v>
      </c>
      <c r="J92" s="45" t="s">
        <v>70</v>
      </c>
      <c r="K92" s="37">
        <f t="shared" si="2"/>
        <v>0.87083333333430346</v>
      </c>
      <c r="L92" s="38">
        <f t="shared" si="3"/>
        <v>0.87083333333430346</v>
      </c>
      <c r="M92" s="166">
        <f>NETWORKDAYS.INTL(DATE(YEAR(H92),MONTH(I92),DAY(H92)),DATE(YEAR(I92),MONTH(I92),DAY(I92)),1,LISTAFERIADOS!$B$2:$B$194)</f>
        <v>2</v>
      </c>
      <c r="N92" s="170" t="str">
        <f>CONCATENATE(HOUR(Tabela13[[#This Row],[DATA INICIO]]),":",MINUTE(Tabela13[[#This Row],[DATA INICIO]]))</f>
        <v>19:40</v>
      </c>
      <c r="P92"/>
    </row>
    <row r="93" spans="1:16" ht="25.5" hidden="1" customHeight="1" x14ac:dyDescent="0.25">
      <c r="A93" s="44" t="s">
        <v>6</v>
      </c>
      <c r="B93" s="45" t="s">
        <v>65</v>
      </c>
      <c r="C93" s="34" t="s">
        <v>8</v>
      </c>
      <c r="D93" s="66" t="s">
        <v>1221</v>
      </c>
      <c r="E93" s="66" t="str">
        <f>CONCATENATE(Tabela13[[#This Row],[TRAMITE_SETOR]],"_Atualiz")</f>
        <v>SASG_Atualiz</v>
      </c>
      <c r="F93" s="35" t="s">
        <v>920</v>
      </c>
      <c r="G93" s="35"/>
      <c r="H93" s="46">
        <v>42657.69027777778</v>
      </c>
      <c r="I93" s="46">
        <v>42663.504166666666</v>
      </c>
      <c r="J93" s="45" t="s">
        <v>71</v>
      </c>
      <c r="K93" s="37">
        <f t="shared" si="2"/>
        <v>5.8138888888861402</v>
      </c>
      <c r="L93" s="38">
        <f t="shared" si="3"/>
        <v>5.8138888888861402</v>
      </c>
      <c r="M93" s="166">
        <f>NETWORKDAYS.INTL(DATE(YEAR(H93),MONTH(I93),DAY(H93)),DATE(YEAR(I93),MONTH(I93),DAY(I93)),1,LISTAFERIADOS!$B$2:$B$194)</f>
        <v>5</v>
      </c>
      <c r="N93" s="170" t="str">
        <f>CONCATENATE(HOUR(Tabela13[[#This Row],[DATA INICIO]]),":",MINUTE(Tabela13[[#This Row],[DATA INICIO]]))</f>
        <v>16:34</v>
      </c>
      <c r="P93"/>
    </row>
    <row r="94" spans="1:16" ht="25.5" hidden="1" customHeight="1" x14ac:dyDescent="0.25">
      <c r="A94" s="44" t="s">
        <v>6</v>
      </c>
      <c r="B94" s="45" t="s">
        <v>65</v>
      </c>
      <c r="C94" s="34" t="s">
        <v>8</v>
      </c>
      <c r="D94" s="66" t="s">
        <v>1209</v>
      </c>
      <c r="E94" s="66" t="str">
        <f>CONCATENATE(Tabela13[[#This Row],[TRAMITE_SETOR]],"_Atualiz")</f>
        <v>CLC_Atualiz</v>
      </c>
      <c r="F94" s="35" t="s">
        <v>911</v>
      </c>
      <c r="G94" s="35"/>
      <c r="H94" s="46">
        <v>42663.504166666666</v>
      </c>
      <c r="I94" s="46">
        <v>42663.669444444444</v>
      </c>
      <c r="J94" s="45" t="s">
        <v>72</v>
      </c>
      <c r="K94" s="37">
        <f t="shared" si="2"/>
        <v>0.16527777777810115</v>
      </c>
      <c r="L94" s="38">
        <f t="shared" si="3"/>
        <v>0.16527777777810115</v>
      </c>
      <c r="M94" s="166">
        <f>NETWORKDAYS.INTL(DATE(YEAR(H94),MONTH(I94),DAY(H94)),DATE(YEAR(I94),MONTH(I94),DAY(I94)),1,LISTAFERIADOS!$B$2:$B$194)</f>
        <v>1</v>
      </c>
      <c r="N94" s="170" t="str">
        <f>CONCATENATE(HOUR(Tabela13[[#This Row],[DATA INICIO]]),":",MINUTE(Tabela13[[#This Row],[DATA INICIO]]))</f>
        <v>12:6</v>
      </c>
      <c r="P94"/>
    </row>
    <row r="95" spans="1:16" ht="25.5" hidden="1" customHeight="1" x14ac:dyDescent="0.25">
      <c r="A95" s="44" t="s">
        <v>6</v>
      </c>
      <c r="B95" s="45" t="s">
        <v>65</v>
      </c>
      <c r="C95" s="34" t="s">
        <v>8</v>
      </c>
      <c r="D95" s="66" t="s">
        <v>1222</v>
      </c>
      <c r="E95" s="66" t="str">
        <f>CONCATENATE(Tabela13[[#This Row],[TRAMITE_SETOR]],"_Atualiz")</f>
        <v>SECGA_Atualiz</v>
      </c>
      <c r="F95" s="35" t="s">
        <v>853</v>
      </c>
      <c r="G95" s="35"/>
      <c r="H95" s="46">
        <v>42663.669444444444</v>
      </c>
      <c r="I95" s="46">
        <v>42663.74722222222</v>
      </c>
      <c r="J95" s="45" t="s">
        <v>73</v>
      </c>
      <c r="K95" s="37">
        <f t="shared" si="2"/>
        <v>7.7777777776645962E-2</v>
      </c>
      <c r="L95" s="38">
        <f t="shared" si="3"/>
        <v>7.7777777776645962E-2</v>
      </c>
      <c r="M95" s="166">
        <f>NETWORKDAYS.INTL(DATE(YEAR(H95),MONTH(I95),DAY(H95)),DATE(YEAR(I95),MONTH(I95),DAY(I95)),1,LISTAFERIADOS!$B$2:$B$194)</f>
        <v>1</v>
      </c>
      <c r="N95" s="170" t="str">
        <f>CONCATENATE(HOUR(Tabela13[[#This Row],[DATA INICIO]]),":",MINUTE(Tabela13[[#This Row],[DATA INICIO]]))</f>
        <v>16:4</v>
      </c>
      <c r="P95"/>
    </row>
    <row r="96" spans="1:16" ht="25.5" hidden="1" customHeight="1" x14ac:dyDescent="0.25">
      <c r="A96" s="44" t="s">
        <v>6</v>
      </c>
      <c r="B96" s="45" t="s">
        <v>65</v>
      </c>
      <c r="C96" s="34" t="s">
        <v>8</v>
      </c>
      <c r="D96" s="66" t="s">
        <v>1213</v>
      </c>
      <c r="E96" s="66" t="str">
        <f>CONCATENATE(Tabela13[[#This Row],[TRAMITE_SETOR]],"_Atualiz")</f>
        <v>ASSDG_Atualiz</v>
      </c>
      <c r="F96" s="35" t="s">
        <v>915</v>
      </c>
      <c r="G96" s="35"/>
      <c r="H96" s="46">
        <v>42663.74722222222</v>
      </c>
      <c r="I96" s="46">
        <v>42664.765277777777</v>
      </c>
      <c r="J96" s="45" t="s">
        <v>74</v>
      </c>
      <c r="K96" s="37">
        <f t="shared" si="2"/>
        <v>1.0180555555562023</v>
      </c>
      <c r="L96" s="38">
        <f t="shared" si="3"/>
        <v>1.0180555555562023</v>
      </c>
      <c r="M96" s="166">
        <f>NETWORKDAYS.INTL(DATE(YEAR(H96),MONTH(I96),DAY(H96)),DATE(YEAR(I96),MONTH(I96),DAY(I96)),1,LISTAFERIADOS!$B$2:$B$194)</f>
        <v>2</v>
      </c>
      <c r="N96" s="170" t="str">
        <f>CONCATENATE(HOUR(Tabela13[[#This Row],[DATA INICIO]]),":",MINUTE(Tabela13[[#This Row],[DATA INICIO]]))</f>
        <v>17:56</v>
      </c>
      <c r="P96"/>
    </row>
    <row r="97" spans="1:16" ht="25.5" hidden="1" customHeight="1" x14ac:dyDescent="0.25">
      <c r="A97" s="44" t="s">
        <v>6</v>
      </c>
      <c r="B97" s="45" t="s">
        <v>65</v>
      </c>
      <c r="C97" s="34" t="s">
        <v>8</v>
      </c>
      <c r="D97" s="66" t="s">
        <v>1202</v>
      </c>
      <c r="E97" s="66" t="str">
        <f>CONCATENATE(Tabela13[[#This Row],[TRAMITE_SETOR]],"_Atualiz")</f>
        <v>DG_Atualiz</v>
      </c>
      <c r="F97" s="35" t="s">
        <v>905</v>
      </c>
      <c r="G97" s="35"/>
      <c r="H97" s="46">
        <v>42664.765277777777</v>
      </c>
      <c r="I97" s="46">
        <v>42667.788194444445</v>
      </c>
      <c r="J97" s="45" t="s">
        <v>56</v>
      </c>
      <c r="K97" s="37">
        <f t="shared" si="2"/>
        <v>3.0229166666686069</v>
      </c>
      <c r="L97" s="38">
        <f t="shared" si="3"/>
        <v>3.0229166666686069</v>
      </c>
      <c r="M97" s="166">
        <f>NETWORKDAYS.INTL(DATE(YEAR(H97),MONTH(I97),DAY(H97)),DATE(YEAR(I97),MONTH(I97),DAY(I97)),1,LISTAFERIADOS!$B$2:$B$194)</f>
        <v>2</v>
      </c>
      <c r="N97" s="170" t="str">
        <f>CONCATENATE(HOUR(Tabela13[[#This Row],[DATA INICIO]]),":",MINUTE(Tabela13[[#This Row],[DATA INICIO]]))</f>
        <v>18:22</v>
      </c>
      <c r="P97"/>
    </row>
    <row r="98" spans="1:16" ht="25.5" hidden="1" customHeight="1" x14ac:dyDescent="0.25">
      <c r="A98" s="44" t="s">
        <v>6</v>
      </c>
      <c r="B98" s="45" t="s">
        <v>65</v>
      </c>
      <c r="C98" s="34" t="s">
        <v>8</v>
      </c>
      <c r="D98" s="66" t="s">
        <v>1207</v>
      </c>
      <c r="E98" s="66" t="str">
        <f>CONCATENATE(Tabela13[[#This Row],[TRAMITE_SETOR]],"_Atualiz")</f>
        <v>CO_Atualiz</v>
      </c>
      <c r="F98" s="35" t="s">
        <v>909</v>
      </c>
      <c r="G98" s="35"/>
      <c r="H98" s="46">
        <v>42667.788194444445</v>
      </c>
      <c r="I98" s="46">
        <v>42667.791666666664</v>
      </c>
      <c r="J98" s="45" t="s">
        <v>39</v>
      </c>
      <c r="K98" s="37">
        <f t="shared" si="2"/>
        <v>3.4722222189884633E-3</v>
      </c>
      <c r="L98" s="38">
        <f t="shared" si="3"/>
        <v>3.4722222189884633E-3</v>
      </c>
      <c r="M98" s="166">
        <f>NETWORKDAYS.INTL(DATE(YEAR(H98),MONTH(I98),DAY(H98)),DATE(YEAR(I98),MONTH(I98),DAY(I98)),1,LISTAFERIADOS!$B$2:$B$194)</f>
        <v>1</v>
      </c>
      <c r="N98" s="170" t="str">
        <f>CONCATENATE(HOUR(Tabela13[[#This Row],[DATA INICIO]]),":",MINUTE(Tabela13[[#This Row],[DATA INICIO]]))</f>
        <v>18:55</v>
      </c>
      <c r="P98"/>
    </row>
    <row r="99" spans="1:16" ht="25.5" hidden="1" customHeight="1" x14ac:dyDescent="0.25">
      <c r="A99" s="44" t="s">
        <v>6</v>
      </c>
      <c r="B99" s="45" t="s">
        <v>65</v>
      </c>
      <c r="C99" s="34" t="s">
        <v>8</v>
      </c>
      <c r="D99" s="66" t="s">
        <v>1214</v>
      </c>
      <c r="E99" s="66" t="str">
        <f>CONCATENATE(Tabela13[[#This Row],[TRAMITE_SETOR]],"_Atualiz")</f>
        <v>ACO_Atualiz</v>
      </c>
      <c r="F99" s="35" t="s">
        <v>916</v>
      </c>
      <c r="G99" s="35"/>
      <c r="H99" s="46">
        <v>42667.791666666664</v>
      </c>
      <c r="I99" s="46">
        <v>42668.65347222222</v>
      </c>
      <c r="J99" s="45" t="s">
        <v>75</v>
      </c>
      <c r="K99" s="37">
        <f t="shared" si="2"/>
        <v>0.86180555555620231</v>
      </c>
      <c r="L99" s="38">
        <f t="shared" si="3"/>
        <v>0.86180555555620231</v>
      </c>
      <c r="M99" s="166">
        <f>NETWORKDAYS.INTL(DATE(YEAR(H99),MONTH(I99),DAY(H99)),DATE(YEAR(I99),MONTH(I99),DAY(I99)),1,LISTAFERIADOS!$B$2:$B$194)</f>
        <v>2</v>
      </c>
      <c r="N99" s="170" t="str">
        <f>CONCATENATE(HOUR(Tabela13[[#This Row],[DATA INICIO]]),":",MINUTE(Tabela13[[#This Row],[DATA INICIO]]))</f>
        <v>19:0</v>
      </c>
      <c r="P99"/>
    </row>
    <row r="100" spans="1:16" ht="25.5" hidden="1" customHeight="1" x14ac:dyDescent="0.25">
      <c r="A100" s="44" t="s">
        <v>6</v>
      </c>
      <c r="B100" s="45" t="s">
        <v>65</v>
      </c>
      <c r="C100" s="34" t="s">
        <v>8</v>
      </c>
      <c r="D100" s="66" t="s">
        <v>1208</v>
      </c>
      <c r="E100" s="66" t="str">
        <f>CONCATENATE(Tabela13[[#This Row],[TRAMITE_SETOR]],"_Atualiz")</f>
        <v>SECOFC_Atualiz</v>
      </c>
      <c r="F100" s="35" t="s">
        <v>910</v>
      </c>
      <c r="G100" s="35"/>
      <c r="H100" s="46">
        <v>42668.65347222222</v>
      </c>
      <c r="I100" s="46">
        <v>42668.656944444447</v>
      </c>
      <c r="J100" s="45" t="s">
        <v>7</v>
      </c>
      <c r="K100" s="37">
        <f t="shared" si="2"/>
        <v>3.4722222262644209E-3</v>
      </c>
      <c r="L100" s="38">
        <f t="shared" si="3"/>
        <v>3.4722222262644209E-3</v>
      </c>
      <c r="M100" s="166">
        <f>NETWORKDAYS.INTL(DATE(YEAR(H100),MONTH(I100),DAY(H100)),DATE(YEAR(I100),MONTH(I100),DAY(I100)),1,LISTAFERIADOS!$B$2:$B$194)</f>
        <v>1</v>
      </c>
      <c r="N100" s="170" t="str">
        <f>CONCATENATE(HOUR(Tabela13[[#This Row],[DATA INICIO]]),":",MINUTE(Tabela13[[#This Row],[DATA INICIO]]))</f>
        <v>15:41</v>
      </c>
      <c r="P100"/>
    </row>
    <row r="101" spans="1:16" ht="25.5" hidden="1" customHeight="1" x14ac:dyDescent="0.25">
      <c r="A101" s="44" t="s">
        <v>6</v>
      </c>
      <c r="B101" s="45" t="s">
        <v>65</v>
      </c>
      <c r="C101" s="34" t="s">
        <v>8</v>
      </c>
      <c r="D101" s="66" t="s">
        <v>1214</v>
      </c>
      <c r="E101" s="66" t="str">
        <f>CONCATENATE(Tabela13[[#This Row],[TRAMITE_SETOR]],"_Atualiz")</f>
        <v>ACO_Atualiz</v>
      </c>
      <c r="F101" s="35" t="s">
        <v>916</v>
      </c>
      <c r="G101" s="35"/>
      <c r="H101" s="46">
        <v>42668.656944444447</v>
      </c>
      <c r="I101" s="46">
        <v>42668.65902777778</v>
      </c>
      <c r="J101" s="45" t="s">
        <v>41</v>
      </c>
      <c r="K101" s="37">
        <f t="shared" si="2"/>
        <v>2.0833333328482695E-3</v>
      </c>
      <c r="L101" s="38">
        <f t="shared" si="3"/>
        <v>2.0833333328482695E-3</v>
      </c>
      <c r="M101" s="166">
        <f>NETWORKDAYS.INTL(DATE(YEAR(H101),MONTH(I101),DAY(H101)),DATE(YEAR(I101),MONTH(I101),DAY(I101)),1,LISTAFERIADOS!$B$2:$B$194)</f>
        <v>1</v>
      </c>
      <c r="N101" s="170" t="str">
        <f>CONCATENATE(HOUR(Tabela13[[#This Row],[DATA INICIO]]),":",MINUTE(Tabela13[[#This Row],[DATA INICIO]]))</f>
        <v>15:46</v>
      </c>
      <c r="P101"/>
    </row>
    <row r="102" spans="1:16" ht="25.5" hidden="1" customHeight="1" x14ac:dyDescent="0.25">
      <c r="A102" s="44" t="s">
        <v>6</v>
      </c>
      <c r="B102" s="45" t="s">
        <v>65</v>
      </c>
      <c r="C102" s="34" t="s">
        <v>8</v>
      </c>
      <c r="D102" s="66" t="s">
        <v>1202</v>
      </c>
      <c r="E102" s="66" t="str">
        <f>CONCATENATE(Tabela13[[#This Row],[TRAMITE_SETOR]],"_Atualiz")</f>
        <v>DG_Atualiz</v>
      </c>
      <c r="F102" s="35" t="s">
        <v>905</v>
      </c>
      <c r="G102" s="35"/>
      <c r="H102" s="46">
        <v>42668.65902777778</v>
      </c>
      <c r="I102" s="46">
        <v>42668.73541666667</v>
      </c>
      <c r="J102" s="45" t="s">
        <v>7</v>
      </c>
      <c r="K102" s="37">
        <f t="shared" si="2"/>
        <v>7.6388888890505768E-2</v>
      </c>
      <c r="L102" s="38">
        <f t="shared" si="3"/>
        <v>7.6388888890505768E-2</v>
      </c>
      <c r="M102" s="166">
        <f>NETWORKDAYS.INTL(DATE(YEAR(H102),MONTH(I102),DAY(H102)),DATE(YEAR(I102),MONTH(I102),DAY(I102)),1,LISTAFERIADOS!$B$2:$B$194)</f>
        <v>1</v>
      </c>
      <c r="N102" s="170" t="str">
        <f>CONCATENATE(HOUR(Tabela13[[#This Row],[DATA INICIO]]),":",MINUTE(Tabela13[[#This Row],[DATA INICIO]]))</f>
        <v>15:49</v>
      </c>
      <c r="P102"/>
    </row>
    <row r="103" spans="1:16" ht="25.5" hidden="1" customHeight="1" x14ac:dyDescent="0.25">
      <c r="A103" s="44" t="s">
        <v>6</v>
      </c>
      <c r="B103" s="45" t="s">
        <v>65</v>
      </c>
      <c r="C103" s="34" t="s">
        <v>8</v>
      </c>
      <c r="D103" s="66" t="s">
        <v>1214</v>
      </c>
      <c r="E103" s="66" t="str">
        <f>CONCATENATE(Tabela13[[#This Row],[TRAMITE_SETOR]],"_Atualiz")</f>
        <v>ACO_Atualiz</v>
      </c>
      <c r="F103" s="35" t="s">
        <v>916</v>
      </c>
      <c r="G103" s="35"/>
      <c r="H103" s="46">
        <v>42668.73541666667</v>
      </c>
      <c r="I103" s="46">
        <v>42668.737500000003</v>
      </c>
      <c r="J103" s="45" t="s">
        <v>41</v>
      </c>
      <c r="K103" s="37">
        <f t="shared" si="2"/>
        <v>2.0833333328482695E-3</v>
      </c>
      <c r="L103" s="38">
        <f t="shared" si="3"/>
        <v>2.0833333328482695E-3</v>
      </c>
      <c r="M103" s="166">
        <f>NETWORKDAYS.INTL(DATE(YEAR(H103),MONTH(I103),DAY(H103)),DATE(YEAR(I103),MONTH(I103),DAY(I103)),1,LISTAFERIADOS!$B$2:$B$194)</f>
        <v>1</v>
      </c>
      <c r="N103" s="170" t="str">
        <f>CONCATENATE(HOUR(Tabela13[[#This Row],[DATA INICIO]]),":",MINUTE(Tabela13[[#This Row],[DATA INICIO]]))</f>
        <v>17:39</v>
      </c>
      <c r="P103"/>
    </row>
    <row r="104" spans="1:16" ht="25.5" hidden="1" customHeight="1" x14ac:dyDescent="0.25">
      <c r="A104" s="44" t="s">
        <v>6</v>
      </c>
      <c r="B104" s="45" t="s">
        <v>65</v>
      </c>
      <c r="C104" s="34" t="s">
        <v>8</v>
      </c>
      <c r="D104" s="66" t="s">
        <v>1215</v>
      </c>
      <c r="E104" s="66" t="str">
        <f>CONCATENATE(Tabela13[[#This Row],[TRAMITE_SETOR]],"_Atualiz")</f>
        <v>SAEO_Atualiz</v>
      </c>
      <c r="F104" s="35" t="s">
        <v>917</v>
      </c>
      <c r="G104" s="35"/>
      <c r="H104" s="46">
        <v>42668.737500000003</v>
      </c>
      <c r="I104" s="46">
        <v>42669.668749999997</v>
      </c>
      <c r="J104" s="45" t="s">
        <v>42</v>
      </c>
      <c r="K104" s="37">
        <f t="shared" si="2"/>
        <v>0.93124999999417923</v>
      </c>
      <c r="L104" s="38">
        <f t="shared" si="3"/>
        <v>0.93124999999417923</v>
      </c>
      <c r="M104" s="166">
        <f>NETWORKDAYS.INTL(DATE(YEAR(H104),MONTH(I104),DAY(H104)),DATE(YEAR(I104),MONTH(I104),DAY(I104)),1,LISTAFERIADOS!$B$2:$B$194)</f>
        <v>2</v>
      </c>
      <c r="N104" s="170" t="str">
        <f>CONCATENATE(HOUR(Tabela13[[#This Row],[DATA INICIO]]),":",MINUTE(Tabela13[[#This Row],[DATA INICIO]]))</f>
        <v>17:42</v>
      </c>
      <c r="P104"/>
    </row>
    <row r="105" spans="1:16" ht="25.5" hidden="1" customHeight="1" x14ac:dyDescent="0.25">
      <c r="A105" s="44" t="s">
        <v>6</v>
      </c>
      <c r="B105" s="45" t="s">
        <v>65</v>
      </c>
      <c r="C105" s="34" t="s">
        <v>8</v>
      </c>
      <c r="D105" s="66" t="s">
        <v>1209</v>
      </c>
      <c r="E105" s="66" t="str">
        <f>CONCATENATE(Tabela13[[#This Row],[TRAMITE_SETOR]],"_Atualiz")</f>
        <v>CLC_Atualiz</v>
      </c>
      <c r="F105" s="35" t="s">
        <v>911</v>
      </c>
      <c r="G105" s="35"/>
      <c r="H105" s="46">
        <v>42669.668749999997</v>
      </c>
      <c r="I105" s="46">
        <v>42669.815972222219</v>
      </c>
      <c r="J105" s="45" t="s">
        <v>42</v>
      </c>
      <c r="K105" s="37">
        <f t="shared" si="2"/>
        <v>0.14722222222189885</v>
      </c>
      <c r="L105" s="38">
        <f t="shared" si="3"/>
        <v>0.14722222222189885</v>
      </c>
      <c r="M105" s="166">
        <f>NETWORKDAYS.INTL(DATE(YEAR(H105),MONTH(I105),DAY(H105)),DATE(YEAR(I105),MONTH(I105),DAY(I105)),1,LISTAFERIADOS!$B$2:$B$194)</f>
        <v>1</v>
      </c>
      <c r="N105" s="170" t="str">
        <f>CONCATENATE(HOUR(Tabela13[[#This Row],[DATA INICIO]]),":",MINUTE(Tabela13[[#This Row],[DATA INICIO]]))</f>
        <v>16:3</v>
      </c>
      <c r="P105"/>
    </row>
    <row r="106" spans="1:16" ht="25.5" hidden="1" customHeight="1" x14ac:dyDescent="0.25">
      <c r="A106" s="44" t="s">
        <v>6</v>
      </c>
      <c r="B106" s="45" t="s">
        <v>65</v>
      </c>
      <c r="C106" s="34" t="s">
        <v>8</v>
      </c>
      <c r="D106" s="66" t="s">
        <v>1210</v>
      </c>
      <c r="E106" s="66" t="str">
        <f>CONCATENATE(Tabela13[[#This Row],[TRAMITE_SETOR]],"_Atualiz")</f>
        <v>SC_Atualiz</v>
      </c>
      <c r="F106" s="35" t="s">
        <v>912</v>
      </c>
      <c r="G106" s="35"/>
      <c r="H106" s="46">
        <v>42669.815972222219</v>
      </c>
      <c r="I106" s="46">
        <v>42670.625</v>
      </c>
      <c r="J106" s="45" t="s">
        <v>76</v>
      </c>
      <c r="K106" s="37">
        <f t="shared" si="2"/>
        <v>0.80902777778101154</v>
      </c>
      <c r="L106" s="38">
        <f t="shared" si="3"/>
        <v>0.80902777778101154</v>
      </c>
      <c r="M106" s="166">
        <f>NETWORKDAYS.INTL(DATE(YEAR(H106),MONTH(I106),DAY(H106)),DATE(YEAR(I106),MONTH(I106),DAY(I106)),1,LISTAFERIADOS!$B$2:$B$194)</f>
        <v>2</v>
      </c>
      <c r="N106" s="170" t="str">
        <f>CONCATENATE(HOUR(Tabela13[[#This Row],[DATA INICIO]]),":",MINUTE(Tabela13[[#This Row],[DATA INICIO]]))</f>
        <v>19:35</v>
      </c>
      <c r="P106"/>
    </row>
    <row r="107" spans="1:16" ht="25.5" hidden="1" customHeight="1" x14ac:dyDescent="0.25">
      <c r="A107" s="44" t="s">
        <v>6</v>
      </c>
      <c r="B107" s="45" t="s">
        <v>65</v>
      </c>
      <c r="C107" s="34" t="s">
        <v>8</v>
      </c>
      <c r="D107" s="66" t="s">
        <v>1209</v>
      </c>
      <c r="E107" s="66" t="str">
        <f>CONCATENATE(Tabela13[[#This Row],[TRAMITE_SETOR]],"_Atualiz")</f>
        <v>CLC_Atualiz</v>
      </c>
      <c r="F107" s="35" t="s">
        <v>911</v>
      </c>
      <c r="G107" s="35"/>
      <c r="H107" s="46">
        <v>42670.625</v>
      </c>
      <c r="I107" s="46">
        <v>42670.86041666667</v>
      </c>
      <c r="J107" s="45" t="s">
        <v>77</v>
      </c>
      <c r="K107" s="37">
        <f t="shared" si="2"/>
        <v>0.23541666667006211</v>
      </c>
      <c r="L107" s="38">
        <f t="shared" si="3"/>
        <v>0.23541666667006211</v>
      </c>
      <c r="M107" s="166">
        <f>NETWORKDAYS.INTL(DATE(YEAR(H107),MONTH(I107),DAY(H107)),DATE(YEAR(I107),MONTH(I107),DAY(I107)),1,LISTAFERIADOS!$B$2:$B$194)</f>
        <v>1</v>
      </c>
      <c r="N107" s="170" t="str">
        <f>CONCATENATE(HOUR(Tabela13[[#This Row],[DATA INICIO]]),":",MINUTE(Tabela13[[#This Row],[DATA INICIO]]))</f>
        <v>15:0</v>
      </c>
      <c r="P107"/>
    </row>
    <row r="108" spans="1:16" ht="25.5" hidden="1" customHeight="1" x14ac:dyDescent="0.25">
      <c r="A108" s="44" t="s">
        <v>6</v>
      </c>
      <c r="B108" s="45" t="s">
        <v>65</v>
      </c>
      <c r="C108" s="34" t="s">
        <v>8</v>
      </c>
      <c r="D108" s="66" t="s">
        <v>1211</v>
      </c>
      <c r="E108" s="66" t="str">
        <f>CONCATENATE(Tabela13[[#This Row],[TRAMITE_SETOR]],"_Atualiz")</f>
        <v>SCON_Atualiz</v>
      </c>
      <c r="F108" s="35" t="s">
        <v>913</v>
      </c>
      <c r="G108" s="35"/>
      <c r="H108" s="46">
        <v>42670.86041666667</v>
      </c>
      <c r="I108" s="46">
        <v>42691.760416666664</v>
      </c>
      <c r="J108" s="45" t="s">
        <v>78</v>
      </c>
      <c r="K108" s="37">
        <f t="shared" si="2"/>
        <v>20.899999999994179</v>
      </c>
      <c r="L108" s="38">
        <f t="shared" si="3"/>
        <v>20.899999999994179</v>
      </c>
      <c r="M108" s="166">
        <f>NETWORKDAYS.INTL(DATE(YEAR(H108),MONTH(I108),DAY(H108)),DATE(YEAR(I108),MONTH(I108),DAY(I108)),1,LISTAFERIADOS!$B$2:$B$194)</f>
        <v>-7</v>
      </c>
      <c r="N108" s="170" t="str">
        <f>CONCATENATE(HOUR(Tabela13[[#This Row],[DATA INICIO]]),":",MINUTE(Tabela13[[#This Row],[DATA INICIO]]))</f>
        <v>20:39</v>
      </c>
      <c r="P108"/>
    </row>
    <row r="109" spans="1:16" ht="25.5" hidden="1" customHeight="1" x14ac:dyDescent="0.25">
      <c r="A109" s="44" t="s">
        <v>6</v>
      </c>
      <c r="B109" s="45" t="s">
        <v>65</v>
      </c>
      <c r="C109" s="34" t="s">
        <v>8</v>
      </c>
      <c r="D109" s="66" t="s">
        <v>1209</v>
      </c>
      <c r="E109" s="66" t="str">
        <f>CONCATENATE(Tabela13[[#This Row],[TRAMITE_SETOR]],"_Atualiz")</f>
        <v>CLC_Atualiz</v>
      </c>
      <c r="F109" s="35" t="s">
        <v>911</v>
      </c>
      <c r="G109" s="35"/>
      <c r="H109" s="46">
        <v>42691.760416666664</v>
      </c>
      <c r="I109" s="46">
        <v>42692.78125</v>
      </c>
      <c r="J109" s="45" t="s">
        <v>79</v>
      </c>
      <c r="K109" s="37">
        <f t="shared" si="2"/>
        <v>1.0208333333357587</v>
      </c>
      <c r="L109" s="38">
        <f t="shared" si="3"/>
        <v>1.0208333333357587</v>
      </c>
      <c r="M109" s="166">
        <f>NETWORKDAYS.INTL(DATE(YEAR(H109),MONTH(I109),DAY(H109)),DATE(YEAR(I109),MONTH(I109),DAY(I109)),1,LISTAFERIADOS!$B$2:$B$194)</f>
        <v>2</v>
      </c>
      <c r="N109" s="170" t="str">
        <f>CONCATENATE(HOUR(Tabela13[[#This Row],[DATA INICIO]]),":",MINUTE(Tabela13[[#This Row],[DATA INICIO]]))</f>
        <v>18:15</v>
      </c>
      <c r="P109"/>
    </row>
    <row r="110" spans="1:16" ht="25.5" hidden="1" customHeight="1" x14ac:dyDescent="0.25">
      <c r="A110" s="44" t="s">
        <v>6</v>
      </c>
      <c r="B110" s="45" t="s">
        <v>65</v>
      </c>
      <c r="C110" s="34" t="s">
        <v>8</v>
      </c>
      <c r="D110" s="66" t="s">
        <v>1215</v>
      </c>
      <c r="E110" s="66" t="str">
        <f>CONCATENATE(Tabela13[[#This Row],[TRAMITE_SETOR]],"_Atualiz")</f>
        <v>SAEO_Atualiz</v>
      </c>
      <c r="F110" s="35" t="s">
        <v>917</v>
      </c>
      <c r="G110" s="35"/>
      <c r="H110" s="46">
        <v>42692.78125</v>
      </c>
      <c r="I110" s="46">
        <v>42695.609722222223</v>
      </c>
      <c r="J110" s="45" t="s">
        <v>80</v>
      </c>
      <c r="K110" s="37">
        <f t="shared" si="2"/>
        <v>2.828472222223354</v>
      </c>
      <c r="L110" s="38">
        <f t="shared" si="3"/>
        <v>2.828472222223354</v>
      </c>
      <c r="M110" s="166">
        <f>NETWORKDAYS.INTL(DATE(YEAR(H110),MONTH(I110),DAY(H110)),DATE(YEAR(I110),MONTH(I110),DAY(I110)),1,LISTAFERIADOS!$B$2:$B$194)</f>
        <v>2</v>
      </c>
      <c r="N110" s="170" t="str">
        <f>CONCATENATE(HOUR(Tabela13[[#This Row],[DATA INICIO]]),":",MINUTE(Tabela13[[#This Row],[DATA INICIO]]))</f>
        <v>18:45</v>
      </c>
      <c r="P110"/>
    </row>
    <row r="111" spans="1:16" ht="25.5" hidden="1" customHeight="1" x14ac:dyDescent="0.25">
      <c r="A111" s="44" t="s">
        <v>6</v>
      </c>
      <c r="B111" s="45" t="s">
        <v>65</v>
      </c>
      <c r="C111" s="34" t="s">
        <v>8</v>
      </c>
      <c r="D111" s="66" t="s">
        <v>1223</v>
      </c>
      <c r="E111" s="66" t="str">
        <f>CONCATENATE(Tabela13[[#This Row],[TRAMITE_SETOR]],"_Atualiz")</f>
        <v>SACONT_Atualiz</v>
      </c>
      <c r="F111" s="35" t="s">
        <v>921</v>
      </c>
      <c r="G111" s="35"/>
      <c r="H111" s="46">
        <v>42695.609722222223</v>
      </c>
      <c r="I111" s="46">
        <v>42695.705555555556</v>
      </c>
      <c r="J111" s="45" t="s">
        <v>42</v>
      </c>
      <c r="K111" s="37">
        <f t="shared" si="2"/>
        <v>9.5833333332848269E-2</v>
      </c>
      <c r="L111" s="38">
        <f t="shared" si="3"/>
        <v>9.5833333332848269E-2</v>
      </c>
      <c r="M111" s="166">
        <f>NETWORKDAYS.INTL(DATE(YEAR(H111),MONTH(I111),DAY(H111)),DATE(YEAR(I111),MONTH(I111),DAY(I111)),1,LISTAFERIADOS!$B$2:$B$194)</f>
        <v>1</v>
      </c>
      <c r="N111" s="170" t="str">
        <f>CONCATENATE(HOUR(Tabela13[[#This Row],[DATA INICIO]]),":",MINUTE(Tabela13[[#This Row],[DATA INICIO]]))</f>
        <v>14:38</v>
      </c>
      <c r="P111"/>
    </row>
    <row r="112" spans="1:16" ht="25.5" hidden="1" customHeight="1" x14ac:dyDescent="0.25">
      <c r="A112" s="44" t="s">
        <v>6</v>
      </c>
      <c r="B112" s="45" t="s">
        <v>65</v>
      </c>
      <c r="C112" s="34" t="s">
        <v>8</v>
      </c>
      <c r="D112" s="66" t="s">
        <v>1224</v>
      </c>
      <c r="E112" s="66" t="str">
        <f>CONCATENATE(Tabela13[[#This Row],[TRAMITE_SETOR]],"_Atualiz")</f>
        <v>ACFIC_Atualiz</v>
      </c>
      <c r="F112" s="35" t="s">
        <v>922</v>
      </c>
      <c r="G112" s="35"/>
      <c r="H112" s="46">
        <v>42695.705555555556</v>
      </c>
      <c r="I112" s="46" t="s">
        <v>7</v>
      </c>
      <c r="J112" s="45" t="s">
        <v>81</v>
      </c>
      <c r="K112" s="37">
        <f t="shared" si="2"/>
        <v>0</v>
      </c>
      <c r="L112" s="38">
        <f t="shared" si="3"/>
        <v>0</v>
      </c>
      <c r="M112" s="166" t="e">
        <f>NETWORKDAYS.INTL(DATE(YEAR(H112),MONTH(I112),DAY(H112)),DATE(YEAR(I112),MONTH(I112),DAY(I112)),1,LISTAFERIADOS!$B$2:$B$194)</f>
        <v>#VALUE!</v>
      </c>
      <c r="N112" s="170" t="str">
        <f>CONCATENATE(HOUR(Tabela13[[#This Row],[DATA INICIO]]),":",MINUTE(Tabela13[[#This Row],[DATA INICIO]]))</f>
        <v>16:56</v>
      </c>
      <c r="P112"/>
    </row>
    <row r="113" spans="1:16" ht="25.5" hidden="1" customHeight="1" x14ac:dyDescent="0.25">
      <c r="A113" s="44" t="s">
        <v>6</v>
      </c>
      <c r="B113" s="45" t="s">
        <v>82</v>
      </c>
      <c r="C113" s="34" t="s">
        <v>8</v>
      </c>
      <c r="D113" s="66" t="s">
        <v>1225</v>
      </c>
      <c r="E113" s="66" t="str">
        <f>CONCATENATE(Tabela13[[#This Row],[TRAMITE_SETOR]],"_Atualiz")</f>
        <v>020ZE_Atualiz</v>
      </c>
      <c r="F113" s="35" t="s">
        <v>923</v>
      </c>
      <c r="G113" s="35"/>
      <c r="H113" s="46" t="s">
        <v>7</v>
      </c>
      <c r="I113" s="46">
        <v>42422.759027777778</v>
      </c>
      <c r="J113" s="45" t="s">
        <v>7</v>
      </c>
      <c r="K113" s="37">
        <f t="shared" si="2"/>
        <v>0</v>
      </c>
      <c r="L113" s="38">
        <f t="shared" si="3"/>
        <v>0</v>
      </c>
      <c r="M113" s="166" t="e">
        <f>NETWORKDAYS.INTL(DATE(YEAR(H113),MONTH(I113),DAY(H113)),DATE(YEAR(I113),MONTH(I113),DAY(I113)),1,LISTAFERIADOS!$B$2:$B$194)</f>
        <v>#VALUE!</v>
      </c>
      <c r="N113" s="170" t="e">
        <f>CONCATENATE(HOUR(Tabela13[[#This Row],[DATA INICIO]]),":",MINUTE(Tabela13[[#This Row],[DATA INICIO]]))</f>
        <v>#VALUE!</v>
      </c>
      <c r="P113"/>
    </row>
    <row r="114" spans="1:16" ht="25.5" customHeight="1" x14ac:dyDescent="0.25">
      <c r="A114" s="44" t="s">
        <v>6</v>
      </c>
      <c r="B114" s="45" t="s">
        <v>82</v>
      </c>
      <c r="C114" s="34" t="s">
        <v>8</v>
      </c>
      <c r="D114" s="66" t="s">
        <v>1203</v>
      </c>
      <c r="E114" s="66" t="str">
        <f>CONCATENATE(Tabela13[[#This Row],[TRAMITE_SETOR]],"_Atualiz")</f>
        <v>SESEG_Atualiz</v>
      </c>
      <c r="F114" s="35" t="s">
        <v>898</v>
      </c>
      <c r="G114" s="90" t="s">
        <v>1105</v>
      </c>
      <c r="H114" s="46">
        <v>42422.759027777778</v>
      </c>
      <c r="I114" s="46">
        <v>42425.688888888886</v>
      </c>
      <c r="J114" s="45" t="s">
        <v>83</v>
      </c>
      <c r="K114" s="37">
        <f t="shared" si="2"/>
        <v>2.929861111108039</v>
      </c>
      <c r="L114" s="38">
        <f t="shared" si="3"/>
        <v>2.929861111108039</v>
      </c>
      <c r="M114" s="166">
        <f>NETWORKDAYS.INTL(DATE(YEAR(H114),MONTH(I114),DAY(H114)),DATE(YEAR(I114),MONTH(I114),DAY(I114)),1,LISTAFERIADOS!$B$2:$B$194)</f>
        <v>4</v>
      </c>
      <c r="N114" s="170" t="str">
        <f>CONCATENATE(HOUR(Tabela13[[#This Row],[DATA INICIO]]),":",MINUTE(Tabela13[[#This Row],[DATA INICIO]]))</f>
        <v>18:13</v>
      </c>
      <c r="P114"/>
    </row>
    <row r="115" spans="1:16" ht="25.5" customHeight="1" x14ac:dyDescent="0.25">
      <c r="A115" s="44" t="s">
        <v>6</v>
      </c>
      <c r="B115" s="45" t="s">
        <v>82</v>
      </c>
      <c r="C115" s="34" t="s">
        <v>8</v>
      </c>
      <c r="D115" s="66" t="s">
        <v>1226</v>
      </c>
      <c r="E115" s="66" t="str">
        <f>CONCATENATE(Tabela13[[#This Row],[TRAMITE_SETOR]],"_Atualiz")</f>
        <v>CIP_Atualiz</v>
      </c>
      <c r="F115" s="35" t="s">
        <v>884</v>
      </c>
      <c r="G115" s="90" t="s">
        <v>1105</v>
      </c>
      <c r="H115" s="46">
        <v>42425.688888888886</v>
      </c>
      <c r="I115" s="46">
        <v>42426.713888888888</v>
      </c>
      <c r="J115" s="45" t="s">
        <v>12</v>
      </c>
      <c r="K115" s="37">
        <f t="shared" si="2"/>
        <v>1.0250000000014552</v>
      </c>
      <c r="L115" s="38">
        <f t="shared" si="3"/>
        <v>1.0250000000014552</v>
      </c>
      <c r="M115" s="166">
        <f>NETWORKDAYS.INTL(DATE(YEAR(H115),MONTH(I115),DAY(H115)),DATE(YEAR(I115),MONTH(I115),DAY(I115)),1,LISTAFERIADOS!$B$2:$B$194)</f>
        <v>2</v>
      </c>
      <c r="N115" s="170" t="str">
        <f>CONCATENATE(HOUR(Tabela13[[#This Row],[DATA INICIO]]),":",MINUTE(Tabela13[[#This Row],[DATA INICIO]]))</f>
        <v>16:32</v>
      </c>
      <c r="P115"/>
    </row>
    <row r="116" spans="1:16" ht="25.5" customHeight="1" x14ac:dyDescent="0.25">
      <c r="A116" s="44" t="s">
        <v>6</v>
      </c>
      <c r="B116" s="45" t="s">
        <v>82</v>
      </c>
      <c r="C116" s="34" t="s">
        <v>8</v>
      </c>
      <c r="D116" s="66" t="s">
        <v>1203</v>
      </c>
      <c r="E116" s="66" t="str">
        <f>CONCATENATE(Tabela13[[#This Row],[TRAMITE_SETOR]],"_Atualiz")</f>
        <v>SESEG_Atualiz</v>
      </c>
      <c r="F116" s="35" t="s">
        <v>898</v>
      </c>
      <c r="G116" s="90" t="s">
        <v>1105</v>
      </c>
      <c r="H116" s="46">
        <v>42426.713888888888</v>
      </c>
      <c r="I116" s="46">
        <v>42431.676388888889</v>
      </c>
      <c r="J116" s="45" t="s">
        <v>84</v>
      </c>
      <c r="K116" s="37">
        <f t="shared" si="2"/>
        <v>4.9625000000014552</v>
      </c>
      <c r="L116" s="38">
        <f t="shared" si="3"/>
        <v>4.9625000000014552</v>
      </c>
      <c r="M116" s="166">
        <f>NETWORKDAYS.INTL(DATE(YEAR(H116),MONTH(I116),DAY(H116)),DATE(YEAR(I116),MONTH(I116),DAY(I116)),1,LISTAFERIADOS!$B$2:$B$194)</f>
        <v>-15</v>
      </c>
      <c r="N116" s="170" t="str">
        <f>CONCATENATE(HOUR(Tabela13[[#This Row],[DATA INICIO]]),":",MINUTE(Tabela13[[#This Row],[DATA INICIO]]))</f>
        <v>17:8</v>
      </c>
      <c r="P116"/>
    </row>
    <row r="117" spans="1:16" ht="25.5" customHeight="1" x14ac:dyDescent="0.25">
      <c r="A117" s="44" t="s">
        <v>6</v>
      </c>
      <c r="B117" s="45" t="s">
        <v>82</v>
      </c>
      <c r="C117" s="34" t="s">
        <v>8</v>
      </c>
      <c r="D117" s="66" t="s">
        <v>1226</v>
      </c>
      <c r="E117" s="66" t="str">
        <f>CONCATENATE(Tabela13[[#This Row],[TRAMITE_SETOR]],"_Atualiz")</f>
        <v>CIP_Atualiz</v>
      </c>
      <c r="F117" s="35" t="s">
        <v>884</v>
      </c>
      <c r="G117" s="90" t="s">
        <v>1105</v>
      </c>
      <c r="H117" s="46">
        <v>42431.676388888889</v>
      </c>
      <c r="I117" s="46">
        <v>42431.738194444442</v>
      </c>
      <c r="J117" s="45" t="s">
        <v>85</v>
      </c>
      <c r="K117" s="37">
        <f t="shared" si="2"/>
        <v>6.1805555553291924E-2</v>
      </c>
      <c r="L117" s="38">
        <f t="shared" si="3"/>
        <v>6.1805555553291924E-2</v>
      </c>
      <c r="M117" s="166">
        <f>NETWORKDAYS.INTL(DATE(YEAR(H117),MONTH(I117),DAY(H117)),DATE(YEAR(I117),MONTH(I117),DAY(I117)),1,LISTAFERIADOS!$B$2:$B$194)</f>
        <v>1</v>
      </c>
      <c r="N117" s="170" t="str">
        <f>CONCATENATE(HOUR(Tabela13[[#This Row],[DATA INICIO]]),":",MINUTE(Tabela13[[#This Row],[DATA INICIO]]))</f>
        <v>16:14</v>
      </c>
      <c r="P117"/>
    </row>
    <row r="118" spans="1:16" ht="25.5" customHeight="1" x14ac:dyDescent="0.25">
      <c r="A118" s="44" t="s">
        <v>6</v>
      </c>
      <c r="B118" s="45" t="s">
        <v>82</v>
      </c>
      <c r="C118" s="34" t="s">
        <v>8</v>
      </c>
      <c r="D118" s="66" t="s">
        <v>1203</v>
      </c>
      <c r="E118" s="66" t="str">
        <f>CONCATENATE(Tabela13[[#This Row],[TRAMITE_SETOR]],"_Atualiz")</f>
        <v>SESEG_Atualiz</v>
      </c>
      <c r="F118" s="35" t="s">
        <v>898</v>
      </c>
      <c r="G118" s="90" t="s">
        <v>1105</v>
      </c>
      <c r="H118" s="46">
        <v>42431.738194444442</v>
      </c>
      <c r="I118" s="46">
        <v>42443.53125</v>
      </c>
      <c r="J118" s="45" t="s">
        <v>86</v>
      </c>
      <c r="K118" s="37">
        <f t="shared" si="2"/>
        <v>11.793055555557657</v>
      </c>
      <c r="L118" s="38">
        <f t="shared" si="3"/>
        <v>11.793055555557657</v>
      </c>
      <c r="M118" s="166">
        <f>NETWORKDAYS.INTL(DATE(YEAR(H118),MONTH(I118),DAY(H118)),DATE(YEAR(I118),MONTH(I118),DAY(I118)),1,LISTAFERIADOS!$B$2:$B$194)</f>
        <v>9</v>
      </c>
      <c r="N118" s="170" t="str">
        <f>CONCATENATE(HOUR(Tabela13[[#This Row],[DATA INICIO]]),":",MINUTE(Tabela13[[#This Row],[DATA INICIO]]))</f>
        <v>17:43</v>
      </c>
      <c r="P118"/>
    </row>
    <row r="119" spans="1:16" ht="25.5" customHeight="1" x14ac:dyDescent="0.25">
      <c r="A119" s="44" t="s">
        <v>6</v>
      </c>
      <c r="B119" s="45" t="s">
        <v>82</v>
      </c>
      <c r="C119" s="34" t="s">
        <v>8</v>
      </c>
      <c r="D119" s="66" t="s">
        <v>1226</v>
      </c>
      <c r="E119" s="66" t="str">
        <f>CONCATENATE(Tabela13[[#This Row],[TRAMITE_SETOR]],"_Atualiz")</f>
        <v>CIP_Atualiz</v>
      </c>
      <c r="F119" s="35" t="s">
        <v>884</v>
      </c>
      <c r="G119" s="90" t="s">
        <v>1105</v>
      </c>
      <c r="H119" s="46">
        <v>42443.53125</v>
      </c>
      <c r="I119" s="46">
        <v>42450.716666666667</v>
      </c>
      <c r="J119" s="45" t="s">
        <v>87</v>
      </c>
      <c r="K119" s="37">
        <f t="shared" si="2"/>
        <v>7.1854166666671517</v>
      </c>
      <c r="L119" s="38">
        <f t="shared" si="3"/>
        <v>7.1854166666671517</v>
      </c>
      <c r="M119" s="166">
        <f>NETWORKDAYS.INTL(DATE(YEAR(H119),MONTH(I119),DAY(H119)),DATE(YEAR(I119),MONTH(I119),DAY(I119)),1,LISTAFERIADOS!$B$2:$B$194)</f>
        <v>6</v>
      </c>
      <c r="N119" s="170" t="str">
        <f>CONCATENATE(HOUR(Tabela13[[#This Row],[DATA INICIO]]),":",MINUTE(Tabela13[[#This Row],[DATA INICIO]]))</f>
        <v>12:45</v>
      </c>
      <c r="P119"/>
    </row>
    <row r="120" spans="1:16" ht="25.5" customHeight="1" x14ac:dyDescent="0.25">
      <c r="A120" s="44" t="s">
        <v>6</v>
      </c>
      <c r="B120" s="45" t="s">
        <v>82</v>
      </c>
      <c r="C120" s="34" t="s">
        <v>8</v>
      </c>
      <c r="D120" s="66" t="s">
        <v>1203</v>
      </c>
      <c r="E120" s="66" t="str">
        <f>CONCATENATE(Tabela13[[#This Row],[TRAMITE_SETOR]],"_Atualiz")</f>
        <v>SESEG_Atualiz</v>
      </c>
      <c r="F120" s="35" t="s">
        <v>898</v>
      </c>
      <c r="G120" s="90" t="s">
        <v>1105</v>
      </c>
      <c r="H120" s="46">
        <v>42450.716666666667</v>
      </c>
      <c r="I120" s="46">
        <v>42474.62777777778</v>
      </c>
      <c r="J120" s="45" t="s">
        <v>88</v>
      </c>
      <c r="K120" s="37">
        <f t="shared" si="2"/>
        <v>23.911111111112405</v>
      </c>
      <c r="L120" s="38">
        <f t="shared" si="3"/>
        <v>23.911111111112405</v>
      </c>
      <c r="M120" s="166">
        <f>NETWORKDAYS.INTL(DATE(YEAR(H120),MONTH(I120),DAY(H120)),DATE(YEAR(I120),MONTH(I120),DAY(I120)),1,LISTAFERIADOS!$B$2:$B$194)</f>
        <v>-5</v>
      </c>
      <c r="N120" s="170" t="str">
        <f>CONCATENATE(HOUR(Tabela13[[#This Row],[DATA INICIO]]),":",MINUTE(Tabela13[[#This Row],[DATA INICIO]]))</f>
        <v>17:12</v>
      </c>
      <c r="P120"/>
    </row>
    <row r="121" spans="1:16" ht="25.5" customHeight="1" x14ac:dyDescent="0.25">
      <c r="A121" s="44" t="s">
        <v>6</v>
      </c>
      <c r="B121" s="45" t="s">
        <v>82</v>
      </c>
      <c r="C121" s="34" t="s">
        <v>8</v>
      </c>
      <c r="D121" s="66" t="s">
        <v>1219</v>
      </c>
      <c r="E121" s="66" t="str">
        <f>CONCATENATE(Tabela13[[#This Row],[TRAMITE_SETOR]],"_Atualiz")</f>
        <v>CSTA_Atualiz</v>
      </c>
      <c r="F121" s="35" t="s">
        <v>895</v>
      </c>
      <c r="G121" s="90" t="s">
        <v>1105</v>
      </c>
      <c r="H121" s="46">
        <v>42474.62777777778</v>
      </c>
      <c r="I121" s="46">
        <v>42479.556944444441</v>
      </c>
      <c r="J121" s="45" t="s">
        <v>89</v>
      </c>
      <c r="K121" s="37">
        <f t="shared" si="2"/>
        <v>4.929166666661331</v>
      </c>
      <c r="L121" s="38">
        <f t="shared" si="3"/>
        <v>4.929166666661331</v>
      </c>
      <c r="M121" s="166">
        <f>NETWORKDAYS.INTL(DATE(YEAR(H121),MONTH(I121),DAY(H121)),DATE(YEAR(I121),MONTH(I121),DAY(I121)),1,LISTAFERIADOS!$B$2:$B$194)</f>
        <v>4</v>
      </c>
      <c r="N121" s="170" t="str">
        <f>CONCATENATE(HOUR(Tabela13[[#This Row],[DATA INICIO]]),":",MINUTE(Tabela13[[#This Row],[DATA INICIO]]))</f>
        <v>15:4</v>
      </c>
      <c r="P121"/>
    </row>
    <row r="122" spans="1:16" ht="25.5" hidden="1" customHeight="1" x14ac:dyDescent="0.25">
      <c r="A122" s="44" t="s">
        <v>6</v>
      </c>
      <c r="B122" s="45" t="s">
        <v>82</v>
      </c>
      <c r="C122" s="34" t="s">
        <v>8</v>
      </c>
      <c r="D122" s="66" t="s">
        <v>1205</v>
      </c>
      <c r="E122" s="66" t="str">
        <f>CONCATENATE(Tabela13[[#This Row],[TRAMITE_SETOR]],"_Atualiz")</f>
        <v>SECADM_Atualiz</v>
      </c>
      <c r="F122" s="35" t="s">
        <v>907</v>
      </c>
      <c r="G122" s="35"/>
      <c r="H122" s="46">
        <v>42479.556944444441</v>
      </c>
      <c r="I122" s="46">
        <v>42479.667361111111</v>
      </c>
      <c r="J122" s="45" t="s">
        <v>90</v>
      </c>
      <c r="K122" s="37">
        <f t="shared" si="2"/>
        <v>0.11041666667006211</v>
      </c>
      <c r="L122" s="38">
        <f t="shared" si="3"/>
        <v>0.11041666667006211</v>
      </c>
      <c r="M122" s="166">
        <f>NETWORKDAYS.INTL(DATE(YEAR(H122),MONTH(I122),DAY(H122)),DATE(YEAR(I122),MONTH(I122),DAY(I122)),1,LISTAFERIADOS!$B$2:$B$194)</f>
        <v>1</v>
      </c>
      <c r="N122" s="170" t="str">
        <f>CONCATENATE(HOUR(Tabela13[[#This Row],[DATA INICIO]]),":",MINUTE(Tabela13[[#This Row],[DATA INICIO]]))</f>
        <v>13:22</v>
      </c>
      <c r="P122"/>
    </row>
    <row r="123" spans="1:16" ht="25.5" customHeight="1" x14ac:dyDescent="0.25">
      <c r="A123" s="44" t="s">
        <v>6</v>
      </c>
      <c r="B123" s="45" t="s">
        <v>82</v>
      </c>
      <c r="C123" s="34" t="s">
        <v>8</v>
      </c>
      <c r="D123" s="66" t="s">
        <v>1219</v>
      </c>
      <c r="E123" s="66" t="str">
        <f>CONCATENATE(Tabela13[[#This Row],[TRAMITE_SETOR]],"_Atualiz")</f>
        <v>CSTA_Atualiz</v>
      </c>
      <c r="F123" s="35" t="s">
        <v>895</v>
      </c>
      <c r="G123" s="90" t="s">
        <v>1105</v>
      </c>
      <c r="H123" s="46">
        <v>42479.667361111111</v>
      </c>
      <c r="I123" s="46">
        <v>42479.788888888892</v>
      </c>
      <c r="J123" s="45" t="s">
        <v>91</v>
      </c>
      <c r="K123" s="37">
        <f t="shared" si="2"/>
        <v>0.12152777778101154</v>
      </c>
      <c r="L123" s="38">
        <f t="shared" si="3"/>
        <v>0.12152777778101154</v>
      </c>
      <c r="M123" s="166">
        <f>NETWORKDAYS.INTL(DATE(YEAR(H123),MONTH(I123),DAY(H123)),DATE(YEAR(I123),MONTH(I123),DAY(I123)),1,LISTAFERIADOS!$B$2:$B$194)</f>
        <v>1</v>
      </c>
      <c r="N123" s="170" t="str">
        <f>CONCATENATE(HOUR(Tabela13[[#This Row],[DATA INICIO]]),":",MINUTE(Tabela13[[#This Row],[DATA INICIO]]))</f>
        <v>16:1</v>
      </c>
      <c r="P123"/>
    </row>
    <row r="124" spans="1:16" ht="25.5" customHeight="1" x14ac:dyDescent="0.25">
      <c r="A124" s="44" t="s">
        <v>6</v>
      </c>
      <c r="B124" s="45" t="s">
        <v>82</v>
      </c>
      <c r="C124" s="34" t="s">
        <v>8</v>
      </c>
      <c r="D124" s="66" t="s">
        <v>1203</v>
      </c>
      <c r="E124" s="66" t="str">
        <f>CONCATENATE(Tabela13[[#This Row],[TRAMITE_SETOR]],"_Atualiz")</f>
        <v>SESEG_Atualiz</v>
      </c>
      <c r="F124" s="35" t="s">
        <v>898</v>
      </c>
      <c r="G124" s="90" t="s">
        <v>1105</v>
      </c>
      <c r="H124" s="46">
        <v>42479.788888888892</v>
      </c>
      <c r="I124" s="46">
        <v>42548.595138888886</v>
      </c>
      <c r="J124" s="45" t="s">
        <v>92</v>
      </c>
      <c r="K124" s="37">
        <f t="shared" si="2"/>
        <v>68.806249999994179</v>
      </c>
      <c r="L124" s="38">
        <f t="shared" si="3"/>
        <v>68.806249999994179</v>
      </c>
      <c r="M124" s="166">
        <f>NETWORKDAYS.INTL(DATE(YEAR(H124),MONTH(I124),DAY(H124)),DATE(YEAR(I124),MONTH(I124),DAY(I124)),1,LISTAFERIADOS!$B$2:$B$194)</f>
        <v>6</v>
      </c>
      <c r="N124" s="170" t="str">
        <f>CONCATENATE(HOUR(Tabela13[[#This Row],[DATA INICIO]]),":",MINUTE(Tabela13[[#This Row],[DATA INICIO]]))</f>
        <v>18:56</v>
      </c>
      <c r="P124"/>
    </row>
    <row r="125" spans="1:16" ht="25.5" hidden="1" customHeight="1" x14ac:dyDescent="0.25">
      <c r="A125" s="44" t="s">
        <v>6</v>
      </c>
      <c r="B125" s="45" t="s">
        <v>82</v>
      </c>
      <c r="C125" s="34" t="s">
        <v>8</v>
      </c>
      <c r="D125" s="66" t="s">
        <v>1225</v>
      </c>
      <c r="E125" s="66" t="str">
        <f>CONCATENATE(Tabela13[[#This Row],[TRAMITE_SETOR]],"_Atualiz")</f>
        <v>020ZE_Atualiz</v>
      </c>
      <c r="F125" s="35" t="s">
        <v>923</v>
      </c>
      <c r="G125" s="35"/>
      <c r="H125" s="46">
        <v>42548.595138888886</v>
      </c>
      <c r="I125" s="46">
        <v>42548.693055555559</v>
      </c>
      <c r="J125" s="45" t="s">
        <v>93</v>
      </c>
      <c r="K125" s="37">
        <f t="shared" si="2"/>
        <v>9.7916666672972497E-2</v>
      </c>
      <c r="L125" s="38">
        <f t="shared" si="3"/>
        <v>9.7916666672972497E-2</v>
      </c>
      <c r="M125" s="166">
        <f>NETWORKDAYS.INTL(DATE(YEAR(H125),MONTH(I125),DAY(H125)),DATE(YEAR(I125),MONTH(I125),DAY(I125)),1,LISTAFERIADOS!$B$2:$B$194)</f>
        <v>1</v>
      </c>
      <c r="N125" s="170" t="str">
        <f>CONCATENATE(HOUR(Tabela13[[#This Row],[DATA INICIO]]),":",MINUTE(Tabela13[[#This Row],[DATA INICIO]]))</f>
        <v>14:17</v>
      </c>
      <c r="P125"/>
    </row>
    <row r="126" spans="1:16" ht="25.5" customHeight="1" x14ac:dyDescent="0.25">
      <c r="A126" s="44" t="s">
        <v>6</v>
      </c>
      <c r="B126" s="45" t="s">
        <v>82</v>
      </c>
      <c r="C126" s="34" t="s">
        <v>8</v>
      </c>
      <c r="D126" s="66" t="s">
        <v>1203</v>
      </c>
      <c r="E126" s="66" t="str">
        <f>CONCATENATE(Tabela13[[#This Row],[TRAMITE_SETOR]],"_Atualiz")</f>
        <v>SESEG_Atualiz</v>
      </c>
      <c r="F126" s="35" t="s">
        <v>898</v>
      </c>
      <c r="G126" s="90" t="s">
        <v>1105</v>
      </c>
      <c r="H126" s="46">
        <v>42548.693055555559</v>
      </c>
      <c r="I126" s="46">
        <v>42556.783333333333</v>
      </c>
      <c r="J126" s="45" t="s">
        <v>94</v>
      </c>
      <c r="K126" s="37">
        <f t="shared" si="2"/>
        <v>8.0902777777737356</v>
      </c>
      <c r="L126" s="38">
        <f t="shared" si="3"/>
        <v>8.0902777777737356</v>
      </c>
      <c r="M126" s="166">
        <f>NETWORKDAYS.INTL(DATE(YEAR(H126),MONTH(I126),DAY(H126)),DATE(YEAR(I126),MONTH(I126),DAY(I126)),1,LISTAFERIADOS!$B$2:$B$194)</f>
        <v>-17</v>
      </c>
      <c r="N126" s="170" t="str">
        <f>CONCATENATE(HOUR(Tabela13[[#This Row],[DATA INICIO]]),":",MINUTE(Tabela13[[#This Row],[DATA INICIO]]))</f>
        <v>16:38</v>
      </c>
      <c r="P126"/>
    </row>
    <row r="127" spans="1:16" ht="25.5" customHeight="1" x14ac:dyDescent="0.25">
      <c r="A127" s="44" t="s">
        <v>6</v>
      </c>
      <c r="B127" s="45" t="s">
        <v>82</v>
      </c>
      <c r="C127" s="34" t="s">
        <v>8</v>
      </c>
      <c r="D127" s="66" t="s">
        <v>1219</v>
      </c>
      <c r="E127" s="66" t="str">
        <f>CONCATENATE(Tabela13[[#This Row],[TRAMITE_SETOR]],"_Atualiz")</f>
        <v>CSTA_Atualiz</v>
      </c>
      <c r="F127" s="35" t="s">
        <v>895</v>
      </c>
      <c r="G127" s="90" t="s">
        <v>1105</v>
      </c>
      <c r="H127" s="46">
        <v>42556.783333333333</v>
      </c>
      <c r="I127" s="46">
        <v>42572.609722222223</v>
      </c>
      <c r="J127" s="45" t="s">
        <v>12</v>
      </c>
      <c r="K127" s="37">
        <f t="shared" si="2"/>
        <v>15.826388888890506</v>
      </c>
      <c r="L127" s="38">
        <f t="shared" si="3"/>
        <v>15.826388888890506</v>
      </c>
      <c r="M127" s="166">
        <f>NETWORKDAYS.INTL(DATE(YEAR(H127),MONTH(I127),DAY(H127)),DATE(YEAR(I127),MONTH(I127),DAY(I127)),1,LISTAFERIADOS!$B$2:$B$194)</f>
        <v>13</v>
      </c>
      <c r="N127" s="170" t="str">
        <f>CONCATENATE(HOUR(Tabela13[[#This Row],[DATA INICIO]]),":",MINUTE(Tabela13[[#This Row],[DATA INICIO]]))</f>
        <v>18:48</v>
      </c>
      <c r="P127"/>
    </row>
    <row r="128" spans="1:16" ht="25.5" customHeight="1" x14ac:dyDescent="0.25">
      <c r="A128" s="44" t="s">
        <v>6</v>
      </c>
      <c r="B128" s="45" t="s">
        <v>82</v>
      </c>
      <c r="C128" s="34" t="s">
        <v>8</v>
      </c>
      <c r="D128" s="66" t="s">
        <v>1203</v>
      </c>
      <c r="E128" s="66" t="str">
        <f>CONCATENATE(Tabela13[[#This Row],[TRAMITE_SETOR]],"_Atualiz")</f>
        <v>SESEG_Atualiz</v>
      </c>
      <c r="F128" s="35" t="s">
        <v>898</v>
      </c>
      <c r="G128" s="90" t="s">
        <v>1105</v>
      </c>
      <c r="H128" s="46">
        <v>42572.609722222223</v>
      </c>
      <c r="I128" s="46">
        <v>42577.802083333336</v>
      </c>
      <c r="J128" s="45" t="s">
        <v>95</v>
      </c>
      <c r="K128" s="37">
        <f t="shared" si="2"/>
        <v>5.1923611111124046</v>
      </c>
      <c r="L128" s="38">
        <f t="shared" si="3"/>
        <v>5.1923611111124046</v>
      </c>
      <c r="M128" s="166">
        <f>NETWORKDAYS.INTL(DATE(YEAR(H128),MONTH(I128),DAY(H128)),DATE(YEAR(I128),MONTH(I128),DAY(I128)),1,LISTAFERIADOS!$B$2:$B$194)</f>
        <v>4</v>
      </c>
      <c r="N128" s="170" t="str">
        <f>CONCATENATE(HOUR(Tabela13[[#This Row],[DATA INICIO]]),":",MINUTE(Tabela13[[#This Row],[DATA INICIO]]))</f>
        <v>14:38</v>
      </c>
      <c r="P128"/>
    </row>
    <row r="129" spans="1:16" ht="25.5" customHeight="1" x14ac:dyDescent="0.25">
      <c r="A129" s="44" t="s">
        <v>6</v>
      </c>
      <c r="B129" s="45" t="s">
        <v>82</v>
      </c>
      <c r="C129" s="34" t="s">
        <v>8</v>
      </c>
      <c r="D129" s="66" t="s">
        <v>1219</v>
      </c>
      <c r="E129" s="66" t="str">
        <f>CONCATENATE(Tabela13[[#This Row],[TRAMITE_SETOR]],"_Atualiz")</f>
        <v>CSTA_Atualiz</v>
      </c>
      <c r="F129" s="35" t="s">
        <v>895</v>
      </c>
      <c r="G129" s="90" t="s">
        <v>1105</v>
      </c>
      <c r="H129" s="46">
        <v>42577.802083333336</v>
      </c>
      <c r="I129" s="46">
        <v>42581.492361111108</v>
      </c>
      <c r="J129" s="45" t="s">
        <v>96</v>
      </c>
      <c r="K129" s="37">
        <f t="shared" si="2"/>
        <v>3.6902777777722804</v>
      </c>
      <c r="L129" s="38">
        <f t="shared" si="3"/>
        <v>3.6902777777722804</v>
      </c>
      <c r="M129" s="166">
        <f>NETWORKDAYS.INTL(DATE(YEAR(H129),MONTH(I129),DAY(H129)),DATE(YEAR(I129),MONTH(I129),DAY(I129)),1,LISTAFERIADOS!$B$2:$B$194)</f>
        <v>4</v>
      </c>
      <c r="N129" s="170" t="str">
        <f>CONCATENATE(HOUR(Tabela13[[#This Row],[DATA INICIO]]),":",MINUTE(Tabela13[[#This Row],[DATA INICIO]]))</f>
        <v>19:15</v>
      </c>
      <c r="P129"/>
    </row>
    <row r="130" spans="1:16" ht="25.5" hidden="1" customHeight="1" x14ac:dyDescent="0.25">
      <c r="A130" s="44" t="s">
        <v>6</v>
      </c>
      <c r="B130" s="45" t="s">
        <v>82</v>
      </c>
      <c r="C130" s="34" t="s">
        <v>8</v>
      </c>
      <c r="D130" s="66" t="s">
        <v>1209</v>
      </c>
      <c r="E130" s="66" t="str">
        <f>CONCATENATE(Tabela13[[#This Row],[TRAMITE_SETOR]],"_Atualiz")</f>
        <v>CLC_Atualiz</v>
      </c>
      <c r="F130" s="35" t="s">
        <v>911</v>
      </c>
      <c r="G130" s="35"/>
      <c r="H130" s="46">
        <v>42581.492361111108</v>
      </c>
      <c r="I130" s="46">
        <v>42583.768750000003</v>
      </c>
      <c r="J130" s="45" t="s">
        <v>66</v>
      </c>
      <c r="K130" s="37">
        <f t="shared" si="2"/>
        <v>2.2763888888948713</v>
      </c>
      <c r="L130" s="38">
        <f t="shared" si="3"/>
        <v>2.2763888888948713</v>
      </c>
      <c r="M130" s="166">
        <f>NETWORKDAYS.INTL(DATE(YEAR(H130),MONTH(I130),DAY(H130)),DATE(YEAR(I130),MONTH(I130),DAY(I130)),1,LISTAFERIADOS!$B$2:$B$194)</f>
        <v>-22</v>
      </c>
      <c r="N130" s="170" t="str">
        <f>CONCATENATE(HOUR(Tabela13[[#This Row],[DATA INICIO]]),":",MINUTE(Tabela13[[#This Row],[DATA INICIO]]))</f>
        <v>11:49</v>
      </c>
      <c r="P130"/>
    </row>
    <row r="131" spans="1:16" ht="25.5" hidden="1" customHeight="1" x14ac:dyDescent="0.25">
      <c r="A131" s="44" t="s">
        <v>6</v>
      </c>
      <c r="B131" s="45" t="s">
        <v>82</v>
      </c>
      <c r="C131" s="34" t="s">
        <v>8</v>
      </c>
      <c r="D131" s="66" t="s">
        <v>1206</v>
      </c>
      <c r="E131" s="66" t="str">
        <f>CONCATENATE(Tabela13[[#This Row],[TRAMITE_SETOR]],"_Atualiz")</f>
        <v>SPO_Atualiz</v>
      </c>
      <c r="F131" s="35" t="s">
        <v>908</v>
      </c>
      <c r="G131" s="35"/>
      <c r="H131" s="46">
        <v>42583.768750000003</v>
      </c>
      <c r="I131" s="46">
        <v>42584.591666666667</v>
      </c>
      <c r="J131" s="45" t="s">
        <v>18</v>
      </c>
      <c r="K131" s="37">
        <f t="shared" ref="K131:K194" si="4">IF(OR(H131="-",I131="-"),0,I131-H131)</f>
        <v>0.82291666666424135</v>
      </c>
      <c r="L131" s="38">
        <f t="shared" ref="L131:L194" si="5">K131</f>
        <v>0.82291666666424135</v>
      </c>
      <c r="M131" s="166">
        <f>NETWORKDAYS.INTL(DATE(YEAR(H131),MONTH(I131),DAY(H131)),DATE(YEAR(I131),MONTH(I131),DAY(I131)),1,LISTAFERIADOS!$B$2:$B$194)</f>
        <v>2</v>
      </c>
      <c r="N131" s="170" t="str">
        <f>CONCATENATE(HOUR(Tabela13[[#This Row],[DATA INICIO]]),":",MINUTE(Tabela13[[#This Row],[DATA INICIO]]))</f>
        <v>18:27</v>
      </c>
      <c r="P131"/>
    </row>
    <row r="132" spans="1:16" ht="25.5" hidden="1" customHeight="1" x14ac:dyDescent="0.25">
      <c r="A132" s="44" t="s">
        <v>6</v>
      </c>
      <c r="B132" s="45" t="s">
        <v>82</v>
      </c>
      <c r="C132" s="34" t="s">
        <v>8</v>
      </c>
      <c r="D132" s="66" t="s">
        <v>1207</v>
      </c>
      <c r="E132" s="66" t="str">
        <f>CONCATENATE(Tabela13[[#This Row],[TRAMITE_SETOR]],"_Atualiz")</f>
        <v>CO_Atualiz</v>
      </c>
      <c r="F132" s="35" t="s">
        <v>909</v>
      </c>
      <c r="G132" s="35"/>
      <c r="H132" s="46">
        <v>42584.591666666667</v>
      </c>
      <c r="I132" s="46">
        <v>42584.605555555558</v>
      </c>
      <c r="J132" s="45" t="s">
        <v>97</v>
      </c>
      <c r="K132" s="37">
        <f t="shared" si="4"/>
        <v>1.3888888890505768E-2</v>
      </c>
      <c r="L132" s="38">
        <f t="shared" si="5"/>
        <v>1.3888888890505768E-2</v>
      </c>
      <c r="M132" s="166">
        <f>NETWORKDAYS.INTL(DATE(YEAR(H132),MONTH(I132),DAY(H132)),DATE(YEAR(I132),MONTH(I132),DAY(I132)),1,LISTAFERIADOS!$B$2:$B$194)</f>
        <v>1</v>
      </c>
      <c r="N132" s="170" t="str">
        <f>CONCATENATE(HOUR(Tabela13[[#This Row],[DATA INICIO]]),":",MINUTE(Tabela13[[#This Row],[DATA INICIO]]))</f>
        <v>14:12</v>
      </c>
      <c r="P132"/>
    </row>
    <row r="133" spans="1:16" ht="25.5" hidden="1" customHeight="1" x14ac:dyDescent="0.25">
      <c r="A133" s="44" t="s">
        <v>6</v>
      </c>
      <c r="B133" s="45" t="s">
        <v>82</v>
      </c>
      <c r="C133" s="34" t="s">
        <v>8</v>
      </c>
      <c r="D133" s="66" t="s">
        <v>1208</v>
      </c>
      <c r="E133" s="66" t="str">
        <f>CONCATENATE(Tabela13[[#This Row],[TRAMITE_SETOR]],"_Atualiz")</f>
        <v>SECOFC_Atualiz</v>
      </c>
      <c r="F133" s="35" t="s">
        <v>910</v>
      </c>
      <c r="G133" s="35"/>
      <c r="H133" s="46">
        <v>42584.605555555558</v>
      </c>
      <c r="I133" s="46">
        <v>42584.651388888888</v>
      </c>
      <c r="J133" s="45" t="s">
        <v>98</v>
      </c>
      <c r="K133" s="37">
        <f t="shared" si="4"/>
        <v>4.5833333329937886E-2</v>
      </c>
      <c r="L133" s="38">
        <f t="shared" si="5"/>
        <v>4.5833333329937886E-2</v>
      </c>
      <c r="M133" s="166">
        <f>NETWORKDAYS.INTL(DATE(YEAR(H133),MONTH(I133),DAY(H133)),DATE(YEAR(I133),MONTH(I133),DAY(I133)),1,LISTAFERIADOS!$B$2:$B$194)</f>
        <v>1</v>
      </c>
      <c r="N133" s="170" t="str">
        <f>CONCATENATE(HOUR(Tabela13[[#This Row],[DATA INICIO]]),":",MINUTE(Tabela13[[#This Row],[DATA INICIO]]))</f>
        <v>14:32</v>
      </c>
      <c r="P133"/>
    </row>
    <row r="134" spans="1:16" ht="25.5" hidden="1" customHeight="1" x14ac:dyDescent="0.25">
      <c r="A134" s="44" t="s">
        <v>6</v>
      </c>
      <c r="B134" s="45" t="s">
        <v>82</v>
      </c>
      <c r="C134" s="34" t="s">
        <v>8</v>
      </c>
      <c r="D134" s="66" t="s">
        <v>1209</v>
      </c>
      <c r="E134" s="66" t="str">
        <f>CONCATENATE(Tabela13[[#This Row],[TRAMITE_SETOR]],"_Atualiz")</f>
        <v>CLC_Atualiz</v>
      </c>
      <c r="F134" s="35" t="s">
        <v>911</v>
      </c>
      <c r="G134" s="35"/>
      <c r="H134" s="46">
        <v>42584.651388888888</v>
      </c>
      <c r="I134" s="46">
        <v>42584.785416666666</v>
      </c>
      <c r="J134" s="45" t="s">
        <v>99</v>
      </c>
      <c r="K134" s="37">
        <f t="shared" si="4"/>
        <v>0.13402777777810115</v>
      </c>
      <c r="L134" s="38">
        <f t="shared" si="5"/>
        <v>0.13402777777810115</v>
      </c>
      <c r="M134" s="166">
        <f>NETWORKDAYS.INTL(DATE(YEAR(H134),MONTH(I134),DAY(H134)),DATE(YEAR(I134),MONTH(I134),DAY(I134)),1,LISTAFERIADOS!$B$2:$B$194)</f>
        <v>1</v>
      </c>
      <c r="N134" s="170" t="str">
        <f>CONCATENATE(HOUR(Tabela13[[#This Row],[DATA INICIO]]),":",MINUTE(Tabela13[[#This Row],[DATA INICIO]]))</f>
        <v>15:38</v>
      </c>
      <c r="P134"/>
    </row>
    <row r="135" spans="1:16" ht="25.5" hidden="1" customHeight="1" x14ac:dyDescent="0.25">
      <c r="A135" s="44" t="s">
        <v>6</v>
      </c>
      <c r="B135" s="45" t="s">
        <v>82</v>
      </c>
      <c r="C135" s="34" t="s">
        <v>8</v>
      </c>
      <c r="D135" s="66" t="s">
        <v>1210</v>
      </c>
      <c r="E135" s="66" t="str">
        <f>CONCATENATE(Tabela13[[#This Row],[TRAMITE_SETOR]],"_Atualiz")</f>
        <v>SC_Atualiz</v>
      </c>
      <c r="F135" s="35" t="s">
        <v>912</v>
      </c>
      <c r="G135" s="35"/>
      <c r="H135" s="46">
        <v>42584.785416666666</v>
      </c>
      <c r="I135" s="46">
        <v>42591.706250000003</v>
      </c>
      <c r="J135" s="45" t="s">
        <v>100</v>
      </c>
      <c r="K135" s="37">
        <f t="shared" si="4"/>
        <v>6.9208333333372138</v>
      </c>
      <c r="L135" s="38">
        <f t="shared" si="5"/>
        <v>6.9208333333372138</v>
      </c>
      <c r="M135" s="166">
        <f>NETWORKDAYS.INTL(DATE(YEAR(H135),MONTH(I135),DAY(H135)),DATE(YEAR(I135),MONTH(I135),DAY(I135)),1,LISTAFERIADOS!$B$2:$B$194)</f>
        <v>6</v>
      </c>
      <c r="N135" s="170" t="str">
        <f>CONCATENATE(HOUR(Tabela13[[#This Row],[DATA INICIO]]),":",MINUTE(Tabela13[[#This Row],[DATA INICIO]]))</f>
        <v>18:51</v>
      </c>
      <c r="P135"/>
    </row>
    <row r="136" spans="1:16" ht="25.5" hidden="1" customHeight="1" x14ac:dyDescent="0.25">
      <c r="A136" s="44" t="s">
        <v>6</v>
      </c>
      <c r="B136" s="45" t="s">
        <v>82</v>
      </c>
      <c r="C136" s="34" t="s">
        <v>8</v>
      </c>
      <c r="D136" s="66" t="s">
        <v>1209</v>
      </c>
      <c r="E136" s="66" t="str">
        <f>CONCATENATE(Tabela13[[#This Row],[TRAMITE_SETOR]],"_Atualiz")</f>
        <v>CLC_Atualiz</v>
      </c>
      <c r="F136" s="35" t="s">
        <v>911</v>
      </c>
      <c r="G136" s="35"/>
      <c r="H136" s="46">
        <v>42591.706250000003</v>
      </c>
      <c r="I136" s="46">
        <v>42592.780555555553</v>
      </c>
      <c r="J136" s="45" t="s">
        <v>101</v>
      </c>
      <c r="K136" s="37">
        <f t="shared" si="4"/>
        <v>1.0743055555503815</v>
      </c>
      <c r="L136" s="38">
        <f t="shared" si="5"/>
        <v>1.0743055555503815</v>
      </c>
      <c r="M136" s="166">
        <f>NETWORKDAYS.INTL(DATE(YEAR(H136),MONTH(I136),DAY(H136)),DATE(YEAR(I136),MONTH(I136),DAY(I136)),1,LISTAFERIADOS!$B$2:$B$194)</f>
        <v>2</v>
      </c>
      <c r="N136" s="170" t="str">
        <f>CONCATENATE(HOUR(Tabela13[[#This Row],[DATA INICIO]]),":",MINUTE(Tabela13[[#This Row],[DATA INICIO]]))</f>
        <v>16:57</v>
      </c>
      <c r="P136"/>
    </row>
    <row r="137" spans="1:16" ht="25.5" hidden="1" customHeight="1" x14ac:dyDescent="0.25">
      <c r="A137" s="44" t="s">
        <v>6</v>
      </c>
      <c r="B137" s="45" t="s">
        <v>82</v>
      </c>
      <c r="C137" s="34" t="s">
        <v>8</v>
      </c>
      <c r="D137" s="66" t="s">
        <v>1211</v>
      </c>
      <c r="E137" s="66" t="str">
        <f>CONCATENATE(Tabela13[[#This Row],[TRAMITE_SETOR]],"_Atualiz")</f>
        <v>SCON_Atualiz</v>
      </c>
      <c r="F137" s="35" t="s">
        <v>913</v>
      </c>
      <c r="G137" s="35"/>
      <c r="H137" s="46">
        <v>42592.780555555553</v>
      </c>
      <c r="I137" s="46">
        <v>42611.652777777781</v>
      </c>
      <c r="J137" s="45" t="s">
        <v>102</v>
      </c>
      <c r="K137" s="37">
        <f t="shared" si="4"/>
        <v>18.87222222222772</v>
      </c>
      <c r="L137" s="38">
        <f t="shared" si="5"/>
        <v>18.87222222222772</v>
      </c>
      <c r="M137" s="166">
        <f>NETWORKDAYS.INTL(DATE(YEAR(H137),MONTH(I137),DAY(H137)),DATE(YEAR(I137),MONTH(I137),DAY(I137)),1,LISTAFERIADOS!$B$2:$B$194)</f>
        <v>14</v>
      </c>
      <c r="N137" s="170" t="str">
        <f>CONCATENATE(HOUR(Tabela13[[#This Row],[DATA INICIO]]),":",MINUTE(Tabela13[[#This Row],[DATA INICIO]]))</f>
        <v>18:44</v>
      </c>
      <c r="P137"/>
    </row>
    <row r="138" spans="1:16" ht="25.5" hidden="1" customHeight="1" x14ac:dyDescent="0.25">
      <c r="A138" s="44" t="s">
        <v>6</v>
      </c>
      <c r="B138" s="45" t="s">
        <v>82</v>
      </c>
      <c r="C138" s="34" t="s">
        <v>8</v>
      </c>
      <c r="D138" s="66" t="s">
        <v>1209</v>
      </c>
      <c r="E138" s="66" t="str">
        <f>CONCATENATE(Tabela13[[#This Row],[TRAMITE_SETOR]],"_Atualiz")</f>
        <v>CLC_Atualiz</v>
      </c>
      <c r="F138" s="35" t="s">
        <v>911</v>
      </c>
      <c r="G138" s="35"/>
      <c r="H138" s="46">
        <v>42611.652777777781</v>
      </c>
      <c r="I138" s="46">
        <v>42613.79791666667</v>
      </c>
      <c r="J138" s="45" t="s">
        <v>103</v>
      </c>
      <c r="K138" s="37">
        <f t="shared" si="4"/>
        <v>2.1451388888890506</v>
      </c>
      <c r="L138" s="38">
        <f t="shared" si="5"/>
        <v>2.1451388888890506</v>
      </c>
      <c r="M138" s="166">
        <f>NETWORKDAYS.INTL(DATE(YEAR(H138),MONTH(I138),DAY(H138)),DATE(YEAR(I138),MONTH(I138),DAY(I138)),1,LISTAFERIADOS!$B$2:$B$194)</f>
        <v>3</v>
      </c>
      <c r="N138" s="170" t="str">
        <f>CONCATENATE(HOUR(Tabela13[[#This Row],[DATA INICIO]]),":",MINUTE(Tabela13[[#This Row],[DATA INICIO]]))</f>
        <v>15:40</v>
      </c>
      <c r="P138"/>
    </row>
    <row r="139" spans="1:16" ht="25.5" hidden="1" customHeight="1" x14ac:dyDescent="0.25">
      <c r="A139" s="44" t="s">
        <v>6</v>
      </c>
      <c r="B139" s="45" t="s">
        <v>82</v>
      </c>
      <c r="C139" s="34" t="s">
        <v>8</v>
      </c>
      <c r="D139" s="66" t="s">
        <v>1222</v>
      </c>
      <c r="E139" s="66" t="str">
        <f>CONCATENATE(Tabela13[[#This Row],[TRAMITE_SETOR]],"_Atualiz")</f>
        <v>SECGA_Atualiz</v>
      </c>
      <c r="F139" s="35" t="s">
        <v>853</v>
      </c>
      <c r="G139" s="35"/>
      <c r="H139" s="46">
        <v>42613.79791666667</v>
      </c>
      <c r="I139" s="46">
        <v>42615.753472222219</v>
      </c>
      <c r="J139" s="45" t="s">
        <v>104</v>
      </c>
      <c r="K139" s="37">
        <f t="shared" si="4"/>
        <v>1.9555555555489263</v>
      </c>
      <c r="L139" s="38">
        <f t="shared" si="5"/>
        <v>1.9555555555489263</v>
      </c>
      <c r="M139" s="166">
        <f>NETWORKDAYS.INTL(DATE(YEAR(H139),MONTH(I139),DAY(H139)),DATE(YEAR(I139),MONTH(I139),DAY(I139)),1,LISTAFERIADOS!$B$2:$B$194)</f>
        <v>-19</v>
      </c>
      <c r="N139" s="170" t="str">
        <f>CONCATENATE(HOUR(Tabela13[[#This Row],[DATA INICIO]]),":",MINUTE(Tabela13[[#This Row],[DATA INICIO]]))</f>
        <v>19:9</v>
      </c>
      <c r="P139"/>
    </row>
    <row r="140" spans="1:16" ht="25.5" hidden="1" customHeight="1" x14ac:dyDescent="0.25">
      <c r="A140" s="44" t="s">
        <v>6</v>
      </c>
      <c r="B140" s="45" t="s">
        <v>82</v>
      </c>
      <c r="C140" s="34" t="s">
        <v>8</v>
      </c>
      <c r="D140" s="66" t="s">
        <v>1213</v>
      </c>
      <c r="E140" s="66" t="str">
        <f>CONCATENATE(Tabela13[[#This Row],[TRAMITE_SETOR]],"_Atualiz")</f>
        <v>ASSDG_Atualiz</v>
      </c>
      <c r="F140" s="35" t="s">
        <v>915</v>
      </c>
      <c r="G140" s="35"/>
      <c r="H140" s="46">
        <v>42615.753472222219</v>
      </c>
      <c r="I140" s="46">
        <v>42617.65</v>
      </c>
      <c r="J140" s="45" t="s">
        <v>105</v>
      </c>
      <c r="K140" s="37">
        <f t="shared" si="4"/>
        <v>1.8965277777824667</v>
      </c>
      <c r="L140" s="38">
        <f t="shared" si="5"/>
        <v>1.8965277777824667</v>
      </c>
      <c r="M140" s="166">
        <f>NETWORKDAYS.INTL(DATE(YEAR(H140),MONTH(I140),DAY(H140)),DATE(YEAR(I140),MONTH(I140),DAY(I140)),1,LISTAFERIADOS!$B$2:$B$194)</f>
        <v>1</v>
      </c>
      <c r="N140" s="170" t="str">
        <f>CONCATENATE(HOUR(Tabela13[[#This Row],[DATA INICIO]]),":",MINUTE(Tabela13[[#This Row],[DATA INICIO]]))</f>
        <v>18:5</v>
      </c>
      <c r="P140"/>
    </row>
    <row r="141" spans="1:16" ht="25.5" hidden="1" customHeight="1" x14ac:dyDescent="0.25">
      <c r="A141" s="44" t="s">
        <v>6</v>
      </c>
      <c r="B141" s="45" t="s">
        <v>82</v>
      </c>
      <c r="C141" s="34" t="s">
        <v>8</v>
      </c>
      <c r="D141" s="66" t="s">
        <v>1202</v>
      </c>
      <c r="E141" s="66" t="str">
        <f>CONCATENATE(Tabela13[[#This Row],[TRAMITE_SETOR]],"_Atualiz")</f>
        <v>DG_Atualiz</v>
      </c>
      <c r="F141" s="35" t="s">
        <v>905</v>
      </c>
      <c r="G141" s="35"/>
      <c r="H141" s="46">
        <v>42617.65</v>
      </c>
      <c r="I141" s="46">
        <v>42619.698611111111</v>
      </c>
      <c r="J141" s="45" t="s">
        <v>106</v>
      </c>
      <c r="K141" s="37">
        <f t="shared" si="4"/>
        <v>2.0486111111094942</v>
      </c>
      <c r="L141" s="38">
        <f t="shared" si="5"/>
        <v>2.0486111111094942</v>
      </c>
      <c r="M141" s="166">
        <f>NETWORKDAYS.INTL(DATE(YEAR(H141),MONTH(I141),DAY(H141)),DATE(YEAR(I141),MONTH(I141),DAY(I141)),1,LISTAFERIADOS!$B$2:$B$194)</f>
        <v>2</v>
      </c>
      <c r="N141" s="170" t="str">
        <f>CONCATENATE(HOUR(Tabela13[[#This Row],[DATA INICIO]]),":",MINUTE(Tabela13[[#This Row],[DATA INICIO]]))</f>
        <v>15:36</v>
      </c>
      <c r="P141"/>
    </row>
    <row r="142" spans="1:16" ht="25.5" hidden="1" customHeight="1" x14ac:dyDescent="0.25">
      <c r="A142" s="44" t="s">
        <v>6</v>
      </c>
      <c r="B142" s="45" t="s">
        <v>82</v>
      </c>
      <c r="C142" s="34" t="s">
        <v>8</v>
      </c>
      <c r="D142" s="66" t="s">
        <v>1207</v>
      </c>
      <c r="E142" s="66" t="str">
        <f>CONCATENATE(Tabela13[[#This Row],[TRAMITE_SETOR]],"_Atualiz")</f>
        <v>CO_Atualiz</v>
      </c>
      <c r="F142" s="35" t="s">
        <v>909</v>
      </c>
      <c r="G142" s="35"/>
      <c r="H142" s="46">
        <v>42619.698611111111</v>
      </c>
      <c r="I142" s="46">
        <v>42619.709027777775</v>
      </c>
      <c r="J142" s="45" t="s">
        <v>57</v>
      </c>
      <c r="K142" s="37">
        <f t="shared" si="4"/>
        <v>1.0416666664241347E-2</v>
      </c>
      <c r="L142" s="38">
        <f t="shared" si="5"/>
        <v>1.0416666664241347E-2</v>
      </c>
      <c r="M142" s="166">
        <f>NETWORKDAYS.INTL(DATE(YEAR(H142),MONTH(I142),DAY(H142)),DATE(YEAR(I142),MONTH(I142),DAY(I142)),1,LISTAFERIADOS!$B$2:$B$194)</f>
        <v>1</v>
      </c>
      <c r="N142" s="170" t="str">
        <f>CONCATENATE(HOUR(Tabela13[[#This Row],[DATA INICIO]]),":",MINUTE(Tabela13[[#This Row],[DATA INICIO]]))</f>
        <v>16:46</v>
      </c>
      <c r="P142"/>
    </row>
    <row r="143" spans="1:16" ht="25.5" hidden="1" customHeight="1" x14ac:dyDescent="0.25">
      <c r="A143" s="44" t="s">
        <v>6</v>
      </c>
      <c r="B143" s="45" t="s">
        <v>82</v>
      </c>
      <c r="C143" s="34" t="s">
        <v>8</v>
      </c>
      <c r="D143" s="66" t="s">
        <v>1214</v>
      </c>
      <c r="E143" s="66" t="str">
        <f>CONCATENATE(Tabela13[[#This Row],[TRAMITE_SETOR]],"_Atualiz")</f>
        <v>ACO_Atualiz</v>
      </c>
      <c r="F143" s="35" t="s">
        <v>916</v>
      </c>
      <c r="G143" s="35"/>
      <c r="H143" s="46">
        <v>42619.709027777775</v>
      </c>
      <c r="I143" s="46">
        <v>42621.702777777777</v>
      </c>
      <c r="J143" s="45" t="s">
        <v>107</v>
      </c>
      <c r="K143" s="37">
        <f t="shared" si="4"/>
        <v>1.9937500000014552</v>
      </c>
      <c r="L143" s="38">
        <f t="shared" si="5"/>
        <v>1.9937500000014552</v>
      </c>
      <c r="M143" s="166">
        <f>NETWORKDAYS.INTL(DATE(YEAR(H143),MONTH(I143),DAY(H143)),DATE(YEAR(I143),MONTH(I143),DAY(I143)),1,LISTAFERIADOS!$B$2:$B$194)</f>
        <v>1</v>
      </c>
      <c r="N143" s="170" t="str">
        <f>CONCATENATE(HOUR(Tabela13[[#This Row],[DATA INICIO]]),":",MINUTE(Tabela13[[#This Row],[DATA INICIO]]))</f>
        <v>17:1</v>
      </c>
      <c r="P143"/>
    </row>
    <row r="144" spans="1:16" ht="25.5" hidden="1" customHeight="1" x14ac:dyDescent="0.25">
      <c r="A144" s="44" t="s">
        <v>6</v>
      </c>
      <c r="B144" s="45" t="s">
        <v>82</v>
      </c>
      <c r="C144" s="34" t="s">
        <v>8</v>
      </c>
      <c r="D144" s="66" t="s">
        <v>1208</v>
      </c>
      <c r="E144" s="66" t="str">
        <f>CONCATENATE(Tabela13[[#This Row],[TRAMITE_SETOR]],"_Atualiz")</f>
        <v>SECOFC_Atualiz</v>
      </c>
      <c r="F144" s="35" t="s">
        <v>910</v>
      </c>
      <c r="G144" s="35"/>
      <c r="H144" s="46">
        <v>42621.702777777777</v>
      </c>
      <c r="I144" s="46">
        <v>42621.742361111108</v>
      </c>
      <c r="J144" s="45" t="s">
        <v>7</v>
      </c>
      <c r="K144" s="37">
        <f t="shared" si="4"/>
        <v>3.9583333331393078E-2</v>
      </c>
      <c r="L144" s="38">
        <f t="shared" si="5"/>
        <v>3.9583333331393078E-2</v>
      </c>
      <c r="M144" s="166">
        <f>NETWORKDAYS.INTL(DATE(YEAR(H144),MONTH(I144),DAY(H144)),DATE(YEAR(I144),MONTH(I144),DAY(I144)),1,LISTAFERIADOS!$B$2:$B$194)</f>
        <v>0</v>
      </c>
      <c r="N144" s="170" t="str">
        <f>CONCATENATE(HOUR(Tabela13[[#This Row],[DATA INICIO]]),":",MINUTE(Tabela13[[#This Row],[DATA INICIO]]))</f>
        <v>16:52</v>
      </c>
      <c r="P144"/>
    </row>
    <row r="145" spans="1:16" ht="25.5" hidden="1" customHeight="1" x14ac:dyDescent="0.25">
      <c r="A145" s="44" t="s">
        <v>6</v>
      </c>
      <c r="B145" s="45" t="s">
        <v>82</v>
      </c>
      <c r="C145" s="34" t="s">
        <v>8</v>
      </c>
      <c r="D145" s="66" t="s">
        <v>1202</v>
      </c>
      <c r="E145" s="66" t="str">
        <f>CONCATENATE(Tabela13[[#This Row],[TRAMITE_SETOR]],"_Atualiz")</f>
        <v>DG_Atualiz</v>
      </c>
      <c r="F145" s="35" t="s">
        <v>905</v>
      </c>
      <c r="G145" s="35"/>
      <c r="H145" s="46">
        <v>42621.702777777777</v>
      </c>
      <c r="I145" s="46">
        <v>42622.576388888891</v>
      </c>
      <c r="J145" s="45" t="s">
        <v>7</v>
      </c>
      <c r="K145" s="37">
        <f t="shared" si="4"/>
        <v>0.87361111111385981</v>
      </c>
      <c r="L145" s="38">
        <f t="shared" si="5"/>
        <v>0.87361111111385981</v>
      </c>
      <c r="M145" s="166">
        <f>NETWORKDAYS.INTL(DATE(YEAR(H145),MONTH(I145),DAY(H145)),DATE(YEAR(I145),MONTH(I145),DAY(I145)),1,LISTAFERIADOS!$B$2:$B$194)</f>
        <v>1</v>
      </c>
      <c r="N145" s="170" t="str">
        <f>CONCATENATE(HOUR(Tabela13[[#This Row],[DATA INICIO]]),":",MINUTE(Tabela13[[#This Row],[DATA INICIO]]))</f>
        <v>16:52</v>
      </c>
      <c r="P145"/>
    </row>
    <row r="146" spans="1:16" ht="25.5" hidden="1" customHeight="1" x14ac:dyDescent="0.25">
      <c r="A146" s="44" t="s">
        <v>6</v>
      </c>
      <c r="B146" s="45" t="s">
        <v>82</v>
      </c>
      <c r="C146" s="34" t="s">
        <v>8</v>
      </c>
      <c r="D146" s="66" t="s">
        <v>1214</v>
      </c>
      <c r="E146" s="66" t="str">
        <f>CONCATENATE(Tabela13[[#This Row],[TRAMITE_SETOR]],"_Atualiz")</f>
        <v>ACO_Atualiz</v>
      </c>
      <c r="F146" s="35" t="s">
        <v>916</v>
      </c>
      <c r="G146" s="35"/>
      <c r="H146" s="46">
        <v>42622.576388888891</v>
      </c>
      <c r="I146" s="46">
        <v>42622.599305555559</v>
      </c>
      <c r="J146" s="45" t="s">
        <v>41</v>
      </c>
      <c r="K146" s="37">
        <f t="shared" si="4"/>
        <v>2.2916666668606922E-2</v>
      </c>
      <c r="L146" s="38">
        <f t="shared" si="5"/>
        <v>2.2916666668606922E-2</v>
      </c>
      <c r="M146" s="166">
        <f>NETWORKDAYS.INTL(DATE(YEAR(H146),MONTH(I146),DAY(H146)),DATE(YEAR(I146),MONTH(I146),DAY(I146)),1,LISTAFERIADOS!$B$2:$B$194)</f>
        <v>1</v>
      </c>
      <c r="N146" s="170" t="str">
        <f>CONCATENATE(HOUR(Tabela13[[#This Row],[DATA INICIO]]),":",MINUTE(Tabela13[[#This Row],[DATA INICIO]]))</f>
        <v>13:50</v>
      </c>
      <c r="P146"/>
    </row>
    <row r="147" spans="1:16" ht="25.5" hidden="1" customHeight="1" x14ac:dyDescent="0.25">
      <c r="A147" s="44" t="s">
        <v>6</v>
      </c>
      <c r="B147" s="45" t="s">
        <v>82</v>
      </c>
      <c r="C147" s="34" t="s">
        <v>8</v>
      </c>
      <c r="D147" s="66" t="s">
        <v>1215</v>
      </c>
      <c r="E147" s="66" t="str">
        <f>CONCATENATE(Tabela13[[#This Row],[TRAMITE_SETOR]],"_Atualiz")</f>
        <v>SAEO_Atualiz</v>
      </c>
      <c r="F147" s="35" t="s">
        <v>917</v>
      </c>
      <c r="G147" s="35"/>
      <c r="H147" s="46">
        <v>42622.599305555559</v>
      </c>
      <c r="I147" s="46">
        <v>42622.67083333333</v>
      </c>
      <c r="J147" s="45" t="s">
        <v>42</v>
      </c>
      <c r="K147" s="37">
        <f t="shared" si="4"/>
        <v>7.1527777770825196E-2</v>
      </c>
      <c r="L147" s="38">
        <f t="shared" si="5"/>
        <v>7.1527777770825196E-2</v>
      </c>
      <c r="M147" s="166">
        <f>NETWORKDAYS.INTL(DATE(YEAR(H147),MONTH(I147),DAY(H147)),DATE(YEAR(I147),MONTH(I147),DAY(I147)),1,LISTAFERIADOS!$B$2:$B$194)</f>
        <v>1</v>
      </c>
      <c r="N147" s="170" t="str">
        <f>CONCATENATE(HOUR(Tabela13[[#This Row],[DATA INICIO]]),":",MINUTE(Tabela13[[#This Row],[DATA INICIO]]))</f>
        <v>14:23</v>
      </c>
      <c r="P147"/>
    </row>
    <row r="148" spans="1:16" ht="25.5" hidden="1" customHeight="1" x14ac:dyDescent="0.25">
      <c r="A148" s="44" t="s">
        <v>6</v>
      </c>
      <c r="B148" s="45" t="s">
        <v>82</v>
      </c>
      <c r="C148" s="34" t="s">
        <v>8</v>
      </c>
      <c r="D148" s="66" t="s">
        <v>1209</v>
      </c>
      <c r="E148" s="66" t="str">
        <f>CONCATENATE(Tabela13[[#This Row],[TRAMITE_SETOR]],"_Atualiz")</f>
        <v>CLC_Atualiz</v>
      </c>
      <c r="F148" s="35" t="s">
        <v>911</v>
      </c>
      <c r="G148" s="35"/>
      <c r="H148" s="46">
        <v>42622.67083333333</v>
      </c>
      <c r="I148" s="46">
        <v>42622.859027777777</v>
      </c>
      <c r="J148" s="45" t="s">
        <v>108</v>
      </c>
      <c r="K148" s="37">
        <f t="shared" si="4"/>
        <v>0.18819444444670808</v>
      </c>
      <c r="L148" s="38">
        <f t="shared" si="5"/>
        <v>0.18819444444670808</v>
      </c>
      <c r="M148" s="166">
        <f>NETWORKDAYS.INTL(DATE(YEAR(H148),MONTH(I148),DAY(H148)),DATE(YEAR(I148),MONTH(I148),DAY(I148)),1,LISTAFERIADOS!$B$2:$B$194)</f>
        <v>1</v>
      </c>
      <c r="N148" s="170" t="str">
        <f>CONCATENATE(HOUR(Tabela13[[#This Row],[DATA INICIO]]),":",MINUTE(Tabela13[[#This Row],[DATA INICIO]]))</f>
        <v>16:6</v>
      </c>
      <c r="P148"/>
    </row>
    <row r="149" spans="1:16" ht="25.5" hidden="1" customHeight="1" x14ac:dyDescent="0.25">
      <c r="A149" s="44" t="s">
        <v>6</v>
      </c>
      <c r="B149" s="45" t="s">
        <v>82</v>
      </c>
      <c r="C149" s="34" t="s">
        <v>8</v>
      </c>
      <c r="D149" s="66" t="s">
        <v>1210</v>
      </c>
      <c r="E149" s="66" t="str">
        <f>CONCATENATE(Tabela13[[#This Row],[TRAMITE_SETOR]],"_Atualiz")</f>
        <v>SC_Atualiz</v>
      </c>
      <c r="F149" s="35" t="s">
        <v>912</v>
      </c>
      <c r="G149" s="35"/>
      <c r="H149" s="46">
        <v>42622.859027777777</v>
      </c>
      <c r="I149" s="46">
        <v>42626.651388888888</v>
      </c>
      <c r="J149" s="45" t="s">
        <v>76</v>
      </c>
      <c r="K149" s="37">
        <f t="shared" si="4"/>
        <v>3.7923611111109494</v>
      </c>
      <c r="L149" s="38">
        <f t="shared" si="5"/>
        <v>3.7923611111109494</v>
      </c>
      <c r="M149" s="166">
        <f>NETWORKDAYS.INTL(DATE(YEAR(H149),MONTH(I149),DAY(H149)),DATE(YEAR(I149),MONTH(I149),DAY(I149)),1,LISTAFERIADOS!$B$2:$B$194)</f>
        <v>3</v>
      </c>
      <c r="N149" s="170" t="str">
        <f>CONCATENATE(HOUR(Tabela13[[#This Row],[DATA INICIO]]),":",MINUTE(Tabela13[[#This Row],[DATA INICIO]]))</f>
        <v>20:37</v>
      </c>
      <c r="P149"/>
    </row>
    <row r="150" spans="1:16" ht="25.5" hidden="1" customHeight="1" x14ac:dyDescent="0.25">
      <c r="A150" s="44" t="s">
        <v>6</v>
      </c>
      <c r="B150" s="45" t="s">
        <v>82</v>
      </c>
      <c r="C150" s="34" t="s">
        <v>8</v>
      </c>
      <c r="D150" s="66" t="s">
        <v>1209</v>
      </c>
      <c r="E150" s="66" t="str">
        <f>CONCATENATE(Tabela13[[#This Row],[TRAMITE_SETOR]],"_Atualiz")</f>
        <v>CLC_Atualiz</v>
      </c>
      <c r="F150" s="35" t="s">
        <v>911</v>
      </c>
      <c r="G150" s="35"/>
      <c r="H150" s="46">
        <v>42626.651388888888</v>
      </c>
      <c r="I150" s="46">
        <v>42627.797222222223</v>
      </c>
      <c r="J150" s="45" t="s">
        <v>109</v>
      </c>
      <c r="K150" s="37">
        <f t="shared" si="4"/>
        <v>1.1458333333357587</v>
      </c>
      <c r="L150" s="38">
        <f t="shared" si="5"/>
        <v>1.1458333333357587</v>
      </c>
      <c r="M150" s="166">
        <f>NETWORKDAYS.INTL(DATE(YEAR(H150),MONTH(I150),DAY(H150)),DATE(YEAR(I150),MONTH(I150),DAY(I150)),1,LISTAFERIADOS!$B$2:$B$194)</f>
        <v>2</v>
      </c>
      <c r="N150" s="170" t="str">
        <f>CONCATENATE(HOUR(Tabela13[[#This Row],[DATA INICIO]]),":",MINUTE(Tabela13[[#This Row],[DATA INICIO]]))</f>
        <v>15:38</v>
      </c>
      <c r="P150"/>
    </row>
    <row r="151" spans="1:16" ht="25.5" hidden="1" customHeight="1" x14ac:dyDescent="0.25">
      <c r="A151" s="44" t="s">
        <v>6</v>
      </c>
      <c r="B151" s="45" t="s">
        <v>82</v>
      </c>
      <c r="C151" s="34" t="s">
        <v>8</v>
      </c>
      <c r="D151" s="66" t="s">
        <v>1211</v>
      </c>
      <c r="E151" s="66" t="str">
        <f>CONCATENATE(Tabela13[[#This Row],[TRAMITE_SETOR]],"_Atualiz")</f>
        <v>SCON_Atualiz</v>
      </c>
      <c r="F151" s="35" t="s">
        <v>913</v>
      </c>
      <c r="G151" s="35"/>
      <c r="H151" s="46">
        <v>42627.797222222223</v>
      </c>
      <c r="I151" s="46">
        <v>42641.635416666664</v>
      </c>
      <c r="J151" s="45" t="s">
        <v>110</v>
      </c>
      <c r="K151" s="37">
        <f t="shared" si="4"/>
        <v>13.838194444440887</v>
      </c>
      <c r="L151" s="38">
        <f t="shared" si="5"/>
        <v>13.838194444440887</v>
      </c>
      <c r="M151" s="166">
        <f>NETWORKDAYS.INTL(DATE(YEAR(H151),MONTH(I151),DAY(H151)),DATE(YEAR(I151),MONTH(I151),DAY(I151)),1,LISTAFERIADOS!$B$2:$B$194)</f>
        <v>11</v>
      </c>
      <c r="N151" s="170" t="str">
        <f>CONCATENATE(HOUR(Tabela13[[#This Row],[DATA INICIO]]),":",MINUTE(Tabela13[[#This Row],[DATA INICIO]]))</f>
        <v>19:8</v>
      </c>
      <c r="P151"/>
    </row>
    <row r="152" spans="1:16" ht="25.5" hidden="1" customHeight="1" x14ac:dyDescent="0.25">
      <c r="A152" s="44" t="s">
        <v>6</v>
      </c>
      <c r="B152" s="45" t="s">
        <v>82</v>
      </c>
      <c r="C152" s="34" t="s">
        <v>8</v>
      </c>
      <c r="D152" s="66" t="s">
        <v>1209</v>
      </c>
      <c r="E152" s="66" t="str">
        <f>CONCATENATE(Tabela13[[#This Row],[TRAMITE_SETOR]],"_Atualiz")</f>
        <v>CLC_Atualiz</v>
      </c>
      <c r="F152" s="35" t="s">
        <v>911</v>
      </c>
      <c r="G152" s="35"/>
      <c r="H152" s="46">
        <v>42641.635416666664</v>
      </c>
      <c r="I152" s="46">
        <v>42643.696527777778</v>
      </c>
      <c r="J152" s="45" t="s">
        <v>111</v>
      </c>
      <c r="K152" s="37">
        <f t="shared" si="4"/>
        <v>2.0611111111138598</v>
      </c>
      <c r="L152" s="38">
        <f t="shared" si="5"/>
        <v>2.0611111111138598</v>
      </c>
      <c r="M152" s="166">
        <f>NETWORKDAYS.INTL(DATE(YEAR(H152),MONTH(I152),DAY(H152)),DATE(YEAR(I152),MONTH(I152),DAY(I152)),1,LISTAFERIADOS!$B$2:$B$194)</f>
        <v>3</v>
      </c>
      <c r="N152" s="170" t="str">
        <f>CONCATENATE(HOUR(Tabela13[[#This Row],[DATA INICIO]]),":",MINUTE(Tabela13[[#This Row],[DATA INICIO]]))</f>
        <v>15:15</v>
      </c>
      <c r="P152"/>
    </row>
    <row r="153" spans="1:16" ht="25.5" hidden="1" customHeight="1" x14ac:dyDescent="0.25">
      <c r="A153" s="44" t="s">
        <v>6</v>
      </c>
      <c r="B153" s="45" t="s">
        <v>112</v>
      </c>
      <c r="C153" s="34" t="s">
        <v>8</v>
      </c>
      <c r="D153" s="66" t="s">
        <v>1227</v>
      </c>
      <c r="E153" s="66" t="str">
        <f>CONCATENATE(Tabela13[[#This Row],[TRAMITE_SETOR]],"_Atualiz")</f>
        <v>155ZE_Atualiz</v>
      </c>
      <c r="F153" s="35" t="s">
        <v>924</v>
      </c>
      <c r="G153" s="35"/>
      <c r="H153" s="45" t="s">
        <v>7</v>
      </c>
      <c r="I153" s="46">
        <v>41955.558333333334</v>
      </c>
      <c r="J153" s="45" t="s">
        <v>7</v>
      </c>
      <c r="K153" s="37">
        <f t="shared" si="4"/>
        <v>0</v>
      </c>
      <c r="L153" s="38">
        <f t="shared" si="5"/>
        <v>0</v>
      </c>
      <c r="M153" s="166" t="e">
        <f>NETWORKDAYS.INTL(DATE(YEAR(H153),MONTH(I153),DAY(H153)),DATE(YEAR(I153),MONTH(I153),DAY(I153)),1,LISTAFERIADOS!$B$2:$B$194)</f>
        <v>#VALUE!</v>
      </c>
      <c r="N153" s="170" t="e">
        <f>CONCATENATE(HOUR(Tabela13[[#This Row],[DATA INICIO]]),":",MINUTE(Tabela13[[#This Row],[DATA INICIO]]))</f>
        <v>#VALUE!</v>
      </c>
      <c r="P153"/>
    </row>
    <row r="154" spans="1:16" ht="25.5" customHeight="1" x14ac:dyDescent="0.25">
      <c r="A154" s="44" t="s">
        <v>6</v>
      </c>
      <c r="B154" s="45" t="s">
        <v>112</v>
      </c>
      <c r="C154" s="34" t="s">
        <v>8</v>
      </c>
      <c r="D154" s="66" t="s">
        <v>1203</v>
      </c>
      <c r="E154" s="66" t="str">
        <f>CONCATENATE(Tabela13[[#This Row],[TRAMITE_SETOR]],"_Atualiz")</f>
        <v>SESEG_Atualiz</v>
      </c>
      <c r="F154" s="35" t="s">
        <v>898</v>
      </c>
      <c r="G154" s="90" t="s">
        <v>1105</v>
      </c>
      <c r="H154" s="46">
        <v>41955.558333333334</v>
      </c>
      <c r="I154" s="46">
        <v>41987.454861111109</v>
      </c>
      <c r="J154" s="45" t="s">
        <v>113</v>
      </c>
      <c r="K154" s="37">
        <f t="shared" si="4"/>
        <v>31.896527777775191</v>
      </c>
      <c r="L154" s="38">
        <f t="shared" si="5"/>
        <v>31.896527777775191</v>
      </c>
      <c r="M154" s="166">
        <f>NETWORKDAYS.INTL(DATE(YEAR(H154),MONTH(I154),DAY(H154)),DATE(YEAR(I154),MONTH(I154),DAY(I154)),1,LISTAFERIADOS!$B$2:$B$194)</f>
        <v>1</v>
      </c>
      <c r="N154" s="170" t="str">
        <f>CONCATENATE(HOUR(Tabela13[[#This Row],[DATA INICIO]]),":",MINUTE(Tabela13[[#This Row],[DATA INICIO]]))</f>
        <v>13:24</v>
      </c>
      <c r="P154"/>
    </row>
    <row r="155" spans="1:16" ht="25.5" hidden="1" customHeight="1" x14ac:dyDescent="0.25">
      <c r="A155" s="44" t="s">
        <v>6</v>
      </c>
      <c r="B155" s="45" t="s">
        <v>112</v>
      </c>
      <c r="C155" s="34" t="s">
        <v>8</v>
      </c>
      <c r="D155" s="66" t="s">
        <v>1227</v>
      </c>
      <c r="E155" s="66" t="str">
        <f>CONCATENATE(Tabela13[[#This Row],[TRAMITE_SETOR]],"_Atualiz")</f>
        <v>155ZE_Atualiz</v>
      </c>
      <c r="F155" s="35" t="s">
        <v>924</v>
      </c>
      <c r="G155" s="35"/>
      <c r="H155" s="46">
        <v>41987.454861111109</v>
      </c>
      <c r="I155" s="46">
        <v>42037.607638888891</v>
      </c>
      <c r="J155" s="45" t="s">
        <v>114</v>
      </c>
      <c r="K155" s="37">
        <f t="shared" si="4"/>
        <v>50.152777777781012</v>
      </c>
      <c r="L155" s="38">
        <f t="shared" si="5"/>
        <v>50.152777777781012</v>
      </c>
      <c r="M155" s="166">
        <f>NETWORKDAYS.INTL(DATE(YEAR(H155),MONTH(I155),DAY(H155)),DATE(YEAR(I155),MONTH(I155),DAY(I155)),1,LISTAFERIADOS!$B$2:$B$194)</f>
        <v>226</v>
      </c>
      <c r="N155" s="170" t="str">
        <f>CONCATENATE(HOUR(Tabela13[[#This Row],[DATA INICIO]]),":",MINUTE(Tabela13[[#This Row],[DATA INICIO]]))</f>
        <v>10:55</v>
      </c>
      <c r="P155"/>
    </row>
    <row r="156" spans="1:16" ht="25.5" customHeight="1" x14ac:dyDescent="0.25">
      <c r="A156" s="44" t="s">
        <v>6</v>
      </c>
      <c r="B156" s="45" t="s">
        <v>112</v>
      </c>
      <c r="C156" s="34" t="s">
        <v>8</v>
      </c>
      <c r="D156" s="66" t="s">
        <v>1203</v>
      </c>
      <c r="E156" s="66" t="str">
        <f>CONCATENATE(Tabela13[[#This Row],[TRAMITE_SETOR]],"_Atualiz")</f>
        <v>SESEG_Atualiz</v>
      </c>
      <c r="F156" s="35" t="s">
        <v>898</v>
      </c>
      <c r="G156" s="90" t="s">
        <v>1105</v>
      </c>
      <c r="H156" s="46">
        <v>42037.607638888891</v>
      </c>
      <c r="I156" s="46">
        <v>42039.730555555558</v>
      </c>
      <c r="J156" s="45" t="s">
        <v>115</v>
      </c>
      <c r="K156" s="37">
        <f t="shared" si="4"/>
        <v>2.1229166666671517</v>
      </c>
      <c r="L156" s="38">
        <f t="shared" si="5"/>
        <v>2.1229166666671517</v>
      </c>
      <c r="M156" s="166">
        <f>NETWORKDAYS.INTL(DATE(YEAR(H156),MONTH(I156),DAY(H156)),DATE(YEAR(I156),MONTH(I156),DAY(I156)),1,LISTAFERIADOS!$B$2:$B$194)</f>
        <v>3</v>
      </c>
      <c r="N156" s="170" t="str">
        <f>CONCATENATE(HOUR(Tabela13[[#This Row],[DATA INICIO]]),":",MINUTE(Tabela13[[#This Row],[DATA INICIO]]))</f>
        <v>14:35</v>
      </c>
      <c r="P156"/>
    </row>
    <row r="157" spans="1:16" ht="25.5" customHeight="1" x14ac:dyDescent="0.25">
      <c r="A157" s="44" t="s">
        <v>6</v>
      </c>
      <c r="B157" s="45" t="s">
        <v>112</v>
      </c>
      <c r="C157" s="34" t="s">
        <v>8</v>
      </c>
      <c r="D157" s="66" t="s">
        <v>1204</v>
      </c>
      <c r="E157" s="66" t="str">
        <f>CONCATENATE(Tabela13[[#This Row],[TRAMITE_SETOR]],"_Atualiz")</f>
        <v>CIP_Atualiz</v>
      </c>
      <c r="F157" s="35" t="s">
        <v>884</v>
      </c>
      <c r="G157" s="90" t="s">
        <v>1105</v>
      </c>
      <c r="H157" s="46">
        <v>42039.730555555558</v>
      </c>
      <c r="I157" s="46">
        <v>42041.745833333334</v>
      </c>
      <c r="J157" s="45" t="s">
        <v>116</v>
      </c>
      <c r="K157" s="37">
        <f t="shared" si="4"/>
        <v>2.015277777776646</v>
      </c>
      <c r="L157" s="38">
        <f t="shared" si="5"/>
        <v>2.015277777776646</v>
      </c>
      <c r="M157" s="166">
        <f>NETWORKDAYS.INTL(DATE(YEAR(H157),MONTH(I157),DAY(H157)),DATE(YEAR(I157),MONTH(I157),DAY(I157)),1,LISTAFERIADOS!$B$2:$B$194)</f>
        <v>3</v>
      </c>
      <c r="N157" s="170" t="str">
        <f>CONCATENATE(HOUR(Tabela13[[#This Row],[DATA INICIO]]),":",MINUTE(Tabela13[[#This Row],[DATA INICIO]]))</f>
        <v>17:32</v>
      </c>
      <c r="P157"/>
    </row>
    <row r="158" spans="1:16" ht="25.5" customHeight="1" x14ac:dyDescent="0.25">
      <c r="A158" s="44" t="s">
        <v>6</v>
      </c>
      <c r="B158" s="45" t="s">
        <v>112</v>
      </c>
      <c r="C158" s="34" t="s">
        <v>8</v>
      </c>
      <c r="D158" s="66" t="s">
        <v>1203</v>
      </c>
      <c r="E158" s="66" t="str">
        <f>CONCATENATE(Tabela13[[#This Row],[TRAMITE_SETOR]],"_Atualiz")</f>
        <v>SESEG_Atualiz</v>
      </c>
      <c r="F158" s="35" t="s">
        <v>898</v>
      </c>
      <c r="G158" s="90" t="s">
        <v>1105</v>
      </c>
      <c r="H158" s="46">
        <v>42041.745833333334</v>
      </c>
      <c r="I158" s="46">
        <v>42041.784722222219</v>
      </c>
      <c r="J158" s="45" t="s">
        <v>117</v>
      </c>
      <c r="K158" s="37">
        <f t="shared" si="4"/>
        <v>3.8888888884685002E-2</v>
      </c>
      <c r="L158" s="38">
        <f t="shared" si="5"/>
        <v>3.8888888884685002E-2</v>
      </c>
      <c r="M158" s="166">
        <f>NETWORKDAYS.INTL(DATE(YEAR(H158),MONTH(I158),DAY(H158)),DATE(YEAR(I158),MONTH(I158),DAY(I158)),1,LISTAFERIADOS!$B$2:$B$194)</f>
        <v>1</v>
      </c>
      <c r="N158" s="170" t="str">
        <f>CONCATENATE(HOUR(Tabela13[[#This Row],[DATA INICIO]]),":",MINUTE(Tabela13[[#This Row],[DATA INICIO]]))</f>
        <v>17:54</v>
      </c>
      <c r="P158"/>
    </row>
    <row r="159" spans="1:16" ht="25.5" hidden="1" customHeight="1" x14ac:dyDescent="0.25">
      <c r="A159" s="44" t="s">
        <v>6</v>
      </c>
      <c r="B159" s="45" t="s">
        <v>112</v>
      </c>
      <c r="C159" s="34" t="s">
        <v>8</v>
      </c>
      <c r="D159" s="66" t="s">
        <v>1227</v>
      </c>
      <c r="E159" s="66" t="str">
        <f>CONCATENATE(Tabela13[[#This Row],[TRAMITE_SETOR]],"_Atualiz")</f>
        <v>155ZE_Atualiz</v>
      </c>
      <c r="F159" s="35" t="s">
        <v>924</v>
      </c>
      <c r="G159" s="35"/>
      <c r="H159" s="46">
        <v>42041.784722222219</v>
      </c>
      <c r="I159" s="46">
        <v>42053.768750000003</v>
      </c>
      <c r="J159" s="45" t="s">
        <v>118</v>
      </c>
      <c r="K159" s="37">
        <f t="shared" si="4"/>
        <v>11.984027777783922</v>
      </c>
      <c r="L159" s="38">
        <f t="shared" si="5"/>
        <v>11.984027777783922</v>
      </c>
      <c r="M159" s="166">
        <f>NETWORKDAYS.INTL(DATE(YEAR(H159),MONTH(I159),DAY(H159)),DATE(YEAR(I159),MONTH(I159),DAY(I159)),1,LISTAFERIADOS!$B$2:$B$194)</f>
        <v>7</v>
      </c>
      <c r="N159" s="170" t="str">
        <f>CONCATENATE(HOUR(Tabela13[[#This Row],[DATA INICIO]]),":",MINUTE(Tabela13[[#This Row],[DATA INICIO]]))</f>
        <v>18:50</v>
      </c>
      <c r="P159"/>
    </row>
    <row r="160" spans="1:16" ht="25.5" customHeight="1" x14ac:dyDescent="0.25">
      <c r="A160" s="44" t="s">
        <v>6</v>
      </c>
      <c r="B160" s="45" t="s">
        <v>112</v>
      </c>
      <c r="C160" s="34" t="s">
        <v>8</v>
      </c>
      <c r="D160" s="66" t="s">
        <v>1203</v>
      </c>
      <c r="E160" s="66" t="str">
        <f>CONCATENATE(Tabela13[[#This Row],[TRAMITE_SETOR]],"_Atualiz")</f>
        <v>SESEG_Atualiz</v>
      </c>
      <c r="F160" s="35" t="s">
        <v>898</v>
      </c>
      <c r="G160" s="90" t="s">
        <v>1105</v>
      </c>
      <c r="H160" s="46">
        <v>42053.768750000003</v>
      </c>
      <c r="I160" s="46">
        <v>42055.758333333331</v>
      </c>
      <c r="J160" s="45" t="s">
        <v>119</v>
      </c>
      <c r="K160" s="37">
        <f t="shared" si="4"/>
        <v>1.9895833333284827</v>
      </c>
      <c r="L160" s="38">
        <f t="shared" si="5"/>
        <v>1.9895833333284827</v>
      </c>
      <c r="M160" s="166">
        <f>NETWORKDAYS.INTL(DATE(YEAR(H160),MONTH(I160),DAY(H160)),DATE(YEAR(I160),MONTH(I160),DAY(I160)),1,LISTAFERIADOS!$B$2:$B$194)</f>
        <v>3</v>
      </c>
      <c r="N160" s="170" t="str">
        <f>CONCATENATE(HOUR(Tabela13[[#This Row],[DATA INICIO]]),":",MINUTE(Tabela13[[#This Row],[DATA INICIO]]))</f>
        <v>18:27</v>
      </c>
      <c r="P160"/>
    </row>
    <row r="161" spans="1:16" ht="25.5" hidden="1" customHeight="1" x14ac:dyDescent="0.25">
      <c r="A161" s="44" t="s">
        <v>6</v>
      </c>
      <c r="B161" s="45" t="s">
        <v>112</v>
      </c>
      <c r="C161" s="34" t="s">
        <v>8</v>
      </c>
      <c r="D161" s="66" t="s">
        <v>1227</v>
      </c>
      <c r="E161" s="66" t="str">
        <f>CONCATENATE(Tabela13[[#This Row],[TRAMITE_SETOR]],"_Atualiz")</f>
        <v>155ZE_Atualiz</v>
      </c>
      <c r="F161" s="35" t="s">
        <v>924</v>
      </c>
      <c r="G161" s="35"/>
      <c r="H161" s="46">
        <v>42055.758333333331</v>
      </c>
      <c r="I161" s="46">
        <v>42075.640972222223</v>
      </c>
      <c r="J161" s="45" t="s">
        <v>120</v>
      </c>
      <c r="K161" s="37">
        <f t="shared" si="4"/>
        <v>19.882638888891961</v>
      </c>
      <c r="L161" s="38">
        <f t="shared" si="5"/>
        <v>19.882638888891961</v>
      </c>
      <c r="M161" s="166">
        <f>NETWORKDAYS.INTL(DATE(YEAR(H161),MONTH(I161),DAY(H161)),DATE(YEAR(I161),MONTH(I161),DAY(I161)),1,LISTAFERIADOS!$B$2:$B$194)</f>
        <v>-7</v>
      </c>
      <c r="N161" s="170" t="str">
        <f>CONCATENATE(HOUR(Tabela13[[#This Row],[DATA INICIO]]),":",MINUTE(Tabela13[[#This Row],[DATA INICIO]]))</f>
        <v>18:12</v>
      </c>
      <c r="P161"/>
    </row>
    <row r="162" spans="1:16" ht="25.5" customHeight="1" x14ac:dyDescent="0.25">
      <c r="A162" s="44" t="s">
        <v>6</v>
      </c>
      <c r="B162" s="45" t="s">
        <v>112</v>
      </c>
      <c r="C162" s="34" t="s">
        <v>8</v>
      </c>
      <c r="D162" s="66" t="s">
        <v>1203</v>
      </c>
      <c r="E162" s="66" t="str">
        <f>CONCATENATE(Tabela13[[#This Row],[TRAMITE_SETOR]],"_Atualiz")</f>
        <v>SESEG_Atualiz</v>
      </c>
      <c r="F162" s="35" t="s">
        <v>898</v>
      </c>
      <c r="G162" s="90" t="s">
        <v>1105</v>
      </c>
      <c r="H162" s="46">
        <v>42075.640972222223</v>
      </c>
      <c r="I162" s="46">
        <v>42079.722222222219</v>
      </c>
      <c r="J162" s="45" t="s">
        <v>121</v>
      </c>
      <c r="K162" s="37">
        <f t="shared" si="4"/>
        <v>4.0812499999956344</v>
      </c>
      <c r="L162" s="38">
        <f t="shared" si="5"/>
        <v>4.0812499999956344</v>
      </c>
      <c r="M162" s="166">
        <f>NETWORKDAYS.INTL(DATE(YEAR(H162),MONTH(I162),DAY(H162)),DATE(YEAR(I162),MONTH(I162),DAY(I162)),1,LISTAFERIADOS!$B$2:$B$194)</f>
        <v>3</v>
      </c>
      <c r="N162" s="170" t="str">
        <f>CONCATENATE(HOUR(Tabela13[[#This Row],[DATA INICIO]]),":",MINUTE(Tabela13[[#This Row],[DATA INICIO]]))</f>
        <v>15:23</v>
      </c>
      <c r="P162"/>
    </row>
    <row r="163" spans="1:16" ht="25.5" hidden="1" customHeight="1" x14ac:dyDescent="0.25">
      <c r="A163" s="44" t="s">
        <v>6</v>
      </c>
      <c r="B163" s="45" t="s">
        <v>112</v>
      </c>
      <c r="C163" s="34" t="s">
        <v>8</v>
      </c>
      <c r="D163" s="66" t="s">
        <v>1227</v>
      </c>
      <c r="E163" s="66" t="str">
        <f>CONCATENATE(Tabela13[[#This Row],[TRAMITE_SETOR]],"_Atualiz")</f>
        <v>155ZE_Atualiz</v>
      </c>
      <c r="F163" s="35" t="s">
        <v>924</v>
      </c>
      <c r="G163" s="35"/>
      <c r="H163" s="46">
        <v>42079.722222222219</v>
      </c>
      <c r="I163" s="46">
        <v>42083.561111111114</v>
      </c>
      <c r="J163" s="45" t="s">
        <v>122</v>
      </c>
      <c r="K163" s="37">
        <f t="shared" si="4"/>
        <v>3.8388888888948713</v>
      </c>
      <c r="L163" s="38">
        <f t="shared" si="5"/>
        <v>3.8388888888948713</v>
      </c>
      <c r="M163" s="166">
        <f>NETWORKDAYS.INTL(DATE(YEAR(H163),MONTH(I163),DAY(H163)),DATE(YEAR(I163),MONTH(I163),DAY(I163)),1,LISTAFERIADOS!$B$2:$B$194)</f>
        <v>5</v>
      </c>
      <c r="N163" s="170" t="str">
        <f>CONCATENATE(HOUR(Tabela13[[#This Row],[DATA INICIO]]),":",MINUTE(Tabela13[[#This Row],[DATA INICIO]]))</f>
        <v>17:20</v>
      </c>
      <c r="P163"/>
    </row>
    <row r="164" spans="1:16" ht="25.5" customHeight="1" x14ac:dyDescent="0.25">
      <c r="A164" s="44" t="s">
        <v>6</v>
      </c>
      <c r="B164" s="45" t="s">
        <v>112</v>
      </c>
      <c r="C164" s="34" t="s">
        <v>8</v>
      </c>
      <c r="D164" s="66" t="s">
        <v>1203</v>
      </c>
      <c r="E164" s="66" t="str">
        <f>CONCATENATE(Tabela13[[#This Row],[TRAMITE_SETOR]],"_Atualiz")</f>
        <v>SESEG_Atualiz</v>
      </c>
      <c r="F164" s="35" t="s">
        <v>898</v>
      </c>
      <c r="G164" s="90" t="s">
        <v>1105</v>
      </c>
      <c r="H164" s="46">
        <v>42083.561111111114</v>
      </c>
      <c r="I164" s="46">
        <v>42094.765972222223</v>
      </c>
      <c r="J164" s="45" t="s">
        <v>123</v>
      </c>
      <c r="K164" s="37">
        <f t="shared" si="4"/>
        <v>11.204861111109494</v>
      </c>
      <c r="L164" s="38">
        <f t="shared" si="5"/>
        <v>11.204861111109494</v>
      </c>
      <c r="M164" s="166">
        <f>NETWORKDAYS.INTL(DATE(YEAR(H164),MONTH(I164),DAY(H164)),DATE(YEAR(I164),MONTH(I164),DAY(I164)),1,LISTAFERIADOS!$B$2:$B$194)</f>
        <v>8</v>
      </c>
      <c r="N164" s="170" t="str">
        <f>CONCATENATE(HOUR(Tabela13[[#This Row],[DATA INICIO]]),":",MINUTE(Tabela13[[#This Row],[DATA INICIO]]))</f>
        <v>13:28</v>
      </c>
      <c r="P164"/>
    </row>
    <row r="165" spans="1:16" ht="25.5" customHeight="1" x14ac:dyDescent="0.25">
      <c r="A165" s="44" t="s">
        <v>6</v>
      </c>
      <c r="B165" s="45" t="s">
        <v>112</v>
      </c>
      <c r="C165" s="34" t="s">
        <v>8</v>
      </c>
      <c r="D165" s="66" t="s">
        <v>1204</v>
      </c>
      <c r="E165" s="66" t="str">
        <f>CONCATENATE(Tabela13[[#This Row],[TRAMITE_SETOR]],"_Atualiz")</f>
        <v>CIP_Atualiz</v>
      </c>
      <c r="F165" s="35" t="s">
        <v>884</v>
      </c>
      <c r="G165" s="90" t="s">
        <v>1105</v>
      </c>
      <c r="H165" s="46">
        <v>42094.765972222223</v>
      </c>
      <c r="I165" s="46">
        <v>42101.602777777778</v>
      </c>
      <c r="J165" s="45" t="s">
        <v>12</v>
      </c>
      <c r="K165" s="37">
        <f t="shared" si="4"/>
        <v>6.8368055555547471</v>
      </c>
      <c r="L165" s="38">
        <f t="shared" si="5"/>
        <v>6.8368055555547471</v>
      </c>
      <c r="M165" s="166">
        <f>NETWORKDAYS.INTL(DATE(YEAR(H165),MONTH(I165),DAY(H165)),DATE(YEAR(I165),MONTH(I165),DAY(I165)),1,LISTAFERIADOS!$B$2:$B$194)</f>
        <v>-17</v>
      </c>
      <c r="N165" s="170" t="str">
        <f>CONCATENATE(HOUR(Tabela13[[#This Row],[DATA INICIO]]),":",MINUTE(Tabela13[[#This Row],[DATA INICIO]]))</f>
        <v>18:23</v>
      </c>
      <c r="P165"/>
    </row>
    <row r="166" spans="1:16" ht="25.5" hidden="1" customHeight="1" x14ac:dyDescent="0.25">
      <c r="A166" s="44" t="s">
        <v>6</v>
      </c>
      <c r="B166" s="45" t="s">
        <v>112</v>
      </c>
      <c r="C166" s="34" t="s">
        <v>8</v>
      </c>
      <c r="D166" s="66" t="s">
        <v>1205</v>
      </c>
      <c r="E166" s="66" t="str">
        <f>CONCATENATE(Tabela13[[#This Row],[TRAMITE_SETOR]],"_Atualiz")</f>
        <v>SECADM_Atualiz</v>
      </c>
      <c r="F166" s="35" t="s">
        <v>907</v>
      </c>
      <c r="G166" s="35"/>
      <c r="H166" s="46">
        <v>42101.602777777778</v>
      </c>
      <c r="I166" s="46">
        <v>42101.808333333334</v>
      </c>
      <c r="J166" s="45" t="s">
        <v>17</v>
      </c>
      <c r="K166" s="37">
        <f t="shared" si="4"/>
        <v>0.20555555555620231</v>
      </c>
      <c r="L166" s="38">
        <f t="shared" si="5"/>
        <v>0.20555555555620231</v>
      </c>
      <c r="M166" s="166">
        <f>NETWORKDAYS.INTL(DATE(YEAR(H166),MONTH(I166),DAY(H166)),DATE(YEAR(I166),MONTH(I166),DAY(I166)),1,LISTAFERIADOS!$B$2:$B$194)</f>
        <v>1</v>
      </c>
      <c r="N166" s="170" t="str">
        <f>CONCATENATE(HOUR(Tabela13[[#This Row],[DATA INICIO]]),":",MINUTE(Tabela13[[#This Row],[DATA INICIO]]))</f>
        <v>14:28</v>
      </c>
      <c r="P166"/>
    </row>
    <row r="167" spans="1:16" ht="25.5" hidden="1" customHeight="1" x14ac:dyDescent="0.25">
      <c r="A167" s="44" t="s">
        <v>6</v>
      </c>
      <c r="B167" s="45" t="s">
        <v>112</v>
      </c>
      <c r="C167" s="34" t="s">
        <v>8</v>
      </c>
      <c r="D167" s="66" t="s">
        <v>1206</v>
      </c>
      <c r="E167" s="66" t="str">
        <f>CONCATENATE(Tabela13[[#This Row],[TRAMITE_SETOR]],"_Atualiz")</f>
        <v>SPO_Atualiz</v>
      </c>
      <c r="F167" s="35" t="s">
        <v>908</v>
      </c>
      <c r="G167" s="35"/>
      <c r="H167" s="46">
        <v>42101.808333333334</v>
      </c>
      <c r="I167" s="46">
        <v>42104.84375</v>
      </c>
      <c r="J167" s="45" t="s">
        <v>124</v>
      </c>
      <c r="K167" s="37">
        <f t="shared" si="4"/>
        <v>3.0354166666656965</v>
      </c>
      <c r="L167" s="38">
        <f t="shared" si="5"/>
        <v>3.0354166666656965</v>
      </c>
      <c r="M167" s="166">
        <f>NETWORKDAYS.INTL(DATE(YEAR(H167),MONTH(I167),DAY(H167)),DATE(YEAR(I167),MONTH(I167),DAY(I167)),1,LISTAFERIADOS!$B$2:$B$194)</f>
        <v>4</v>
      </c>
      <c r="N167" s="170" t="str">
        <f>CONCATENATE(HOUR(Tabela13[[#This Row],[DATA INICIO]]),":",MINUTE(Tabela13[[#This Row],[DATA INICIO]]))</f>
        <v>19:24</v>
      </c>
      <c r="P167"/>
    </row>
    <row r="168" spans="1:16" ht="25.5" hidden="1" customHeight="1" x14ac:dyDescent="0.25">
      <c r="A168" s="44" t="s">
        <v>6</v>
      </c>
      <c r="B168" s="45" t="s">
        <v>112</v>
      </c>
      <c r="C168" s="34" t="s">
        <v>8</v>
      </c>
      <c r="D168" s="66" t="s">
        <v>1207</v>
      </c>
      <c r="E168" s="66" t="str">
        <f>CONCATENATE(Tabela13[[#This Row],[TRAMITE_SETOR]],"_Atualiz")</f>
        <v>CO_Atualiz</v>
      </c>
      <c r="F168" s="35" t="s">
        <v>909</v>
      </c>
      <c r="G168" s="35"/>
      <c r="H168" s="46">
        <v>42104.84375</v>
      </c>
      <c r="I168" s="46">
        <v>42107.571527777778</v>
      </c>
      <c r="J168" s="45" t="s">
        <v>27</v>
      </c>
      <c r="K168" s="37">
        <f t="shared" si="4"/>
        <v>2.7277777777781012</v>
      </c>
      <c r="L168" s="38">
        <f t="shared" si="5"/>
        <v>2.7277777777781012</v>
      </c>
      <c r="M168" s="166">
        <f>NETWORKDAYS.INTL(DATE(YEAR(H168),MONTH(I168),DAY(H168)),DATE(YEAR(I168),MONTH(I168),DAY(I168)),1,LISTAFERIADOS!$B$2:$B$194)</f>
        <v>2</v>
      </c>
      <c r="N168" s="170" t="str">
        <f>CONCATENATE(HOUR(Tabela13[[#This Row],[DATA INICIO]]),":",MINUTE(Tabela13[[#This Row],[DATA INICIO]]))</f>
        <v>20:15</v>
      </c>
      <c r="P168"/>
    </row>
    <row r="169" spans="1:16" ht="25.5" hidden="1" customHeight="1" x14ac:dyDescent="0.25">
      <c r="A169" s="44" t="s">
        <v>6</v>
      </c>
      <c r="B169" s="45" t="s">
        <v>112</v>
      </c>
      <c r="C169" s="34" t="s">
        <v>8</v>
      </c>
      <c r="D169" s="66" t="s">
        <v>1208</v>
      </c>
      <c r="E169" s="66" t="str">
        <f>CONCATENATE(Tabela13[[#This Row],[TRAMITE_SETOR]],"_Atualiz")</f>
        <v>SECOFC_Atualiz</v>
      </c>
      <c r="F169" s="35" t="s">
        <v>910</v>
      </c>
      <c r="G169" s="35"/>
      <c r="H169" s="46">
        <v>42107.571527777778</v>
      </c>
      <c r="I169" s="46">
        <v>42107.626388888886</v>
      </c>
      <c r="J169" s="45" t="s">
        <v>125</v>
      </c>
      <c r="K169" s="37">
        <f t="shared" si="4"/>
        <v>5.486111110803904E-2</v>
      </c>
      <c r="L169" s="38">
        <f t="shared" si="5"/>
        <v>5.486111110803904E-2</v>
      </c>
      <c r="M169" s="166">
        <f>NETWORKDAYS.INTL(DATE(YEAR(H169),MONTH(I169),DAY(H169)),DATE(YEAR(I169),MONTH(I169),DAY(I169)),1,LISTAFERIADOS!$B$2:$B$194)</f>
        <v>1</v>
      </c>
      <c r="N169" s="170" t="str">
        <f>CONCATENATE(HOUR(Tabela13[[#This Row],[DATA INICIO]]),":",MINUTE(Tabela13[[#This Row],[DATA INICIO]]))</f>
        <v>13:43</v>
      </c>
      <c r="P169"/>
    </row>
    <row r="170" spans="1:16" ht="25.5" hidden="1" customHeight="1" x14ac:dyDescent="0.25">
      <c r="A170" s="44" t="s">
        <v>6</v>
      </c>
      <c r="B170" s="45" t="s">
        <v>112</v>
      </c>
      <c r="C170" s="34" t="s">
        <v>8</v>
      </c>
      <c r="D170" s="66" t="s">
        <v>1209</v>
      </c>
      <c r="E170" s="66" t="str">
        <f>CONCATENATE(Tabela13[[#This Row],[TRAMITE_SETOR]],"_Atualiz")</f>
        <v>CLC_Atualiz</v>
      </c>
      <c r="F170" s="35" t="s">
        <v>911</v>
      </c>
      <c r="G170" s="35"/>
      <c r="H170" s="46">
        <v>42107.626388888886</v>
      </c>
      <c r="I170" s="46">
        <v>42108.65347222222</v>
      </c>
      <c r="J170" s="45" t="s">
        <v>126</v>
      </c>
      <c r="K170" s="37">
        <f t="shared" si="4"/>
        <v>1.0270833333343035</v>
      </c>
      <c r="L170" s="38">
        <f t="shared" si="5"/>
        <v>1.0270833333343035</v>
      </c>
      <c r="M170" s="166">
        <f>NETWORKDAYS.INTL(DATE(YEAR(H170),MONTH(I170),DAY(H170)),DATE(YEAR(I170),MONTH(I170),DAY(I170)),1,LISTAFERIADOS!$B$2:$B$194)</f>
        <v>2</v>
      </c>
      <c r="N170" s="170" t="str">
        <f>CONCATENATE(HOUR(Tabela13[[#This Row],[DATA INICIO]]),":",MINUTE(Tabela13[[#This Row],[DATA INICIO]]))</f>
        <v>15:2</v>
      </c>
      <c r="P170"/>
    </row>
    <row r="171" spans="1:16" ht="25.5" hidden="1" customHeight="1" x14ac:dyDescent="0.25">
      <c r="A171" s="44" t="s">
        <v>6</v>
      </c>
      <c r="B171" s="45" t="s">
        <v>112</v>
      </c>
      <c r="C171" s="34" t="s">
        <v>8</v>
      </c>
      <c r="D171" s="66" t="s">
        <v>1210</v>
      </c>
      <c r="E171" s="66" t="str">
        <f>CONCATENATE(Tabela13[[#This Row],[TRAMITE_SETOR]],"_Atualiz")</f>
        <v>SC_Atualiz</v>
      </c>
      <c r="F171" s="35" t="s">
        <v>912</v>
      </c>
      <c r="G171" s="35"/>
      <c r="H171" s="46">
        <v>42108.65347222222</v>
      </c>
      <c r="I171" s="46">
        <v>42132.73333333333</v>
      </c>
      <c r="J171" s="45" t="s">
        <v>127</v>
      </c>
      <c r="K171" s="37">
        <f t="shared" si="4"/>
        <v>24.079861111109494</v>
      </c>
      <c r="L171" s="38">
        <f t="shared" si="5"/>
        <v>24.079861111109494</v>
      </c>
      <c r="M171" s="166">
        <f>NETWORKDAYS.INTL(DATE(YEAR(H171),MONTH(I171),DAY(H171)),DATE(YEAR(I171),MONTH(I171),DAY(I171)),1,LISTAFERIADOS!$B$2:$B$194)</f>
        <v>-5</v>
      </c>
      <c r="N171" s="170" t="str">
        <f>CONCATENATE(HOUR(Tabela13[[#This Row],[DATA INICIO]]),":",MINUTE(Tabela13[[#This Row],[DATA INICIO]]))</f>
        <v>15:41</v>
      </c>
      <c r="P171"/>
    </row>
    <row r="172" spans="1:16" ht="25.5" hidden="1" customHeight="1" x14ac:dyDescent="0.25">
      <c r="A172" s="44" t="s">
        <v>6</v>
      </c>
      <c r="B172" s="45" t="s">
        <v>112</v>
      </c>
      <c r="C172" s="34" t="s">
        <v>8</v>
      </c>
      <c r="D172" s="66" t="s">
        <v>1209</v>
      </c>
      <c r="E172" s="66" t="str">
        <f>CONCATENATE(Tabela13[[#This Row],[TRAMITE_SETOR]],"_Atualiz")</f>
        <v>CLC_Atualiz</v>
      </c>
      <c r="F172" s="35" t="s">
        <v>911</v>
      </c>
      <c r="G172" s="35"/>
      <c r="H172" s="46">
        <v>42132.73333333333</v>
      </c>
      <c r="I172" s="46">
        <v>42136.65347222222</v>
      </c>
      <c r="J172" s="45" t="s">
        <v>27</v>
      </c>
      <c r="K172" s="37">
        <f t="shared" si="4"/>
        <v>3.9201388888905058</v>
      </c>
      <c r="L172" s="38">
        <f t="shared" si="5"/>
        <v>3.9201388888905058</v>
      </c>
      <c r="M172" s="166">
        <f>NETWORKDAYS.INTL(DATE(YEAR(H172),MONTH(I172),DAY(H172)),DATE(YEAR(I172),MONTH(I172),DAY(I172)),1,LISTAFERIADOS!$B$2:$B$194)</f>
        <v>3</v>
      </c>
      <c r="N172" s="170" t="str">
        <f>CONCATENATE(HOUR(Tabela13[[#This Row],[DATA INICIO]]),":",MINUTE(Tabela13[[#This Row],[DATA INICIO]]))</f>
        <v>17:36</v>
      </c>
      <c r="P172"/>
    </row>
    <row r="173" spans="1:16" ht="25.5" hidden="1" customHeight="1" x14ac:dyDescent="0.25">
      <c r="A173" s="44" t="s">
        <v>6</v>
      </c>
      <c r="B173" s="45" t="s">
        <v>112</v>
      </c>
      <c r="C173" s="34" t="s">
        <v>8</v>
      </c>
      <c r="D173" s="66" t="s">
        <v>1210</v>
      </c>
      <c r="E173" s="66" t="str">
        <f>CONCATENATE(Tabela13[[#This Row],[TRAMITE_SETOR]],"_Atualiz")</f>
        <v>SC_Atualiz</v>
      </c>
      <c r="F173" s="35" t="s">
        <v>912</v>
      </c>
      <c r="G173" s="35"/>
      <c r="H173" s="46">
        <v>42136.65347222222</v>
      </c>
      <c r="I173" s="46">
        <v>42138.775694444441</v>
      </c>
      <c r="J173" s="45" t="s">
        <v>128</v>
      </c>
      <c r="K173" s="37">
        <f t="shared" si="4"/>
        <v>2.1222222222204437</v>
      </c>
      <c r="L173" s="38">
        <f t="shared" si="5"/>
        <v>2.1222222222204437</v>
      </c>
      <c r="M173" s="166">
        <f>NETWORKDAYS.INTL(DATE(YEAR(H173),MONTH(I173),DAY(H173)),DATE(YEAR(I173),MONTH(I173),DAY(I173)),1,LISTAFERIADOS!$B$2:$B$194)</f>
        <v>3</v>
      </c>
      <c r="N173" s="170" t="str">
        <f>CONCATENATE(HOUR(Tabela13[[#This Row],[DATA INICIO]]),":",MINUTE(Tabela13[[#This Row],[DATA INICIO]]))</f>
        <v>15:41</v>
      </c>
      <c r="P173"/>
    </row>
    <row r="174" spans="1:16" ht="25.5" hidden="1" customHeight="1" x14ac:dyDescent="0.25">
      <c r="A174" s="44" t="s">
        <v>6</v>
      </c>
      <c r="B174" s="45" t="s">
        <v>112</v>
      </c>
      <c r="C174" s="34" t="s">
        <v>8</v>
      </c>
      <c r="D174" s="66" t="s">
        <v>1209</v>
      </c>
      <c r="E174" s="66" t="str">
        <f>CONCATENATE(Tabela13[[#This Row],[TRAMITE_SETOR]],"_Atualiz")</f>
        <v>CLC_Atualiz</v>
      </c>
      <c r="F174" s="35" t="s">
        <v>911</v>
      </c>
      <c r="G174" s="35"/>
      <c r="H174" s="46">
        <v>42138.775694444441</v>
      </c>
      <c r="I174" s="46">
        <v>42138.863194444442</v>
      </c>
      <c r="J174" s="45" t="s">
        <v>27</v>
      </c>
      <c r="K174" s="37">
        <f t="shared" si="4"/>
        <v>8.7500000001455192E-2</v>
      </c>
      <c r="L174" s="38">
        <f t="shared" si="5"/>
        <v>8.7500000001455192E-2</v>
      </c>
      <c r="M174" s="166">
        <f>NETWORKDAYS.INTL(DATE(YEAR(H174),MONTH(I174),DAY(H174)),DATE(YEAR(I174),MONTH(I174),DAY(I174)),1,LISTAFERIADOS!$B$2:$B$194)</f>
        <v>1</v>
      </c>
      <c r="N174" s="170" t="str">
        <f>CONCATENATE(HOUR(Tabela13[[#This Row],[DATA INICIO]]),":",MINUTE(Tabela13[[#This Row],[DATA INICIO]]))</f>
        <v>18:37</v>
      </c>
      <c r="P174"/>
    </row>
    <row r="175" spans="1:16" ht="25.5" hidden="1" customHeight="1" x14ac:dyDescent="0.25">
      <c r="A175" s="44" t="s">
        <v>6</v>
      </c>
      <c r="B175" s="45" t="s">
        <v>112</v>
      </c>
      <c r="C175" s="34" t="s">
        <v>8</v>
      </c>
      <c r="D175" s="66" t="s">
        <v>1211</v>
      </c>
      <c r="E175" s="66" t="str">
        <f>CONCATENATE(Tabela13[[#This Row],[TRAMITE_SETOR]],"_Atualiz")</f>
        <v>SCON_Atualiz</v>
      </c>
      <c r="F175" s="35" t="s">
        <v>913</v>
      </c>
      <c r="G175" s="35"/>
      <c r="H175" s="46">
        <v>42138.863194444442</v>
      </c>
      <c r="I175" s="46">
        <v>42144.679166666669</v>
      </c>
      <c r="J175" s="45" t="s">
        <v>30</v>
      </c>
      <c r="K175" s="37">
        <f t="shared" si="4"/>
        <v>5.8159722222262644</v>
      </c>
      <c r="L175" s="38">
        <f t="shared" si="5"/>
        <v>5.8159722222262644</v>
      </c>
      <c r="M175" s="166">
        <f>NETWORKDAYS.INTL(DATE(YEAR(H175),MONTH(I175),DAY(H175)),DATE(YEAR(I175),MONTH(I175),DAY(I175)),1,LISTAFERIADOS!$B$2:$B$194)</f>
        <v>5</v>
      </c>
      <c r="N175" s="170" t="str">
        <f>CONCATENATE(HOUR(Tabela13[[#This Row],[DATA INICIO]]),":",MINUTE(Tabela13[[#This Row],[DATA INICIO]]))</f>
        <v>20:43</v>
      </c>
      <c r="P175"/>
    </row>
    <row r="176" spans="1:16" ht="25.5" hidden="1" customHeight="1" x14ac:dyDescent="0.25">
      <c r="A176" s="44" t="s">
        <v>6</v>
      </c>
      <c r="B176" s="45" t="s">
        <v>112</v>
      </c>
      <c r="C176" s="34" t="s">
        <v>8</v>
      </c>
      <c r="D176" s="66" t="s">
        <v>1209</v>
      </c>
      <c r="E176" s="66" t="str">
        <f>CONCATENATE(Tabela13[[#This Row],[TRAMITE_SETOR]],"_Atualiz")</f>
        <v>CLC_Atualiz</v>
      </c>
      <c r="F176" s="35" t="s">
        <v>911</v>
      </c>
      <c r="G176" s="35"/>
      <c r="H176" s="46">
        <v>42144.679166666669</v>
      </c>
      <c r="I176" s="46">
        <v>42146.831944444442</v>
      </c>
      <c r="J176" s="45" t="s">
        <v>129</v>
      </c>
      <c r="K176" s="37">
        <f t="shared" si="4"/>
        <v>2.1527777777737356</v>
      </c>
      <c r="L176" s="38">
        <f t="shared" si="5"/>
        <v>2.1527777777737356</v>
      </c>
      <c r="M176" s="166">
        <f>NETWORKDAYS.INTL(DATE(YEAR(H176),MONTH(I176),DAY(H176)),DATE(YEAR(I176),MONTH(I176),DAY(I176)),1,LISTAFERIADOS!$B$2:$B$194)</f>
        <v>3</v>
      </c>
      <c r="N176" s="170" t="str">
        <f>CONCATENATE(HOUR(Tabela13[[#This Row],[DATA INICIO]]),":",MINUTE(Tabela13[[#This Row],[DATA INICIO]]))</f>
        <v>16:18</v>
      </c>
      <c r="P176"/>
    </row>
    <row r="177" spans="1:16" ht="25.5" hidden="1" customHeight="1" x14ac:dyDescent="0.25">
      <c r="A177" s="44" t="s">
        <v>6</v>
      </c>
      <c r="B177" s="45" t="s">
        <v>112</v>
      </c>
      <c r="C177" s="34" t="s">
        <v>8</v>
      </c>
      <c r="D177" s="66" t="s">
        <v>1205</v>
      </c>
      <c r="E177" s="66" t="str">
        <f>CONCATENATE(Tabela13[[#This Row],[TRAMITE_SETOR]],"_Atualiz")</f>
        <v>SECADM_Atualiz</v>
      </c>
      <c r="F177" s="35" t="s">
        <v>907</v>
      </c>
      <c r="G177" s="35"/>
      <c r="H177" s="46">
        <v>42146.831944444442</v>
      </c>
      <c r="I177" s="46">
        <v>42149.791666666664</v>
      </c>
      <c r="J177" s="45" t="s">
        <v>130</v>
      </c>
      <c r="K177" s="37">
        <f t="shared" si="4"/>
        <v>2.9597222222218988</v>
      </c>
      <c r="L177" s="38">
        <f t="shared" si="5"/>
        <v>2.9597222222218988</v>
      </c>
      <c r="M177" s="166">
        <f>NETWORKDAYS.INTL(DATE(YEAR(H177),MONTH(I177),DAY(H177)),DATE(YEAR(I177),MONTH(I177),DAY(I177)),1,LISTAFERIADOS!$B$2:$B$194)</f>
        <v>2</v>
      </c>
      <c r="N177" s="170" t="str">
        <f>CONCATENATE(HOUR(Tabela13[[#This Row],[DATA INICIO]]),":",MINUTE(Tabela13[[#This Row],[DATA INICIO]]))</f>
        <v>19:58</v>
      </c>
      <c r="P177"/>
    </row>
    <row r="178" spans="1:16" ht="25.5" hidden="1" customHeight="1" x14ac:dyDescent="0.25">
      <c r="A178" s="44" t="s">
        <v>6</v>
      </c>
      <c r="B178" s="45" t="s">
        <v>112</v>
      </c>
      <c r="C178" s="34" t="s">
        <v>8</v>
      </c>
      <c r="D178" s="66" t="s">
        <v>1213</v>
      </c>
      <c r="E178" s="66" t="str">
        <f>CONCATENATE(Tabela13[[#This Row],[TRAMITE_SETOR]],"_Atualiz")</f>
        <v>ASSDG_Atualiz</v>
      </c>
      <c r="F178" s="35" t="s">
        <v>915</v>
      </c>
      <c r="G178" s="35"/>
      <c r="H178" s="46">
        <v>42149.791666666664</v>
      </c>
      <c r="I178" s="46">
        <v>42153.640972222223</v>
      </c>
      <c r="J178" s="45" t="s">
        <v>131</v>
      </c>
      <c r="K178" s="37">
        <f t="shared" si="4"/>
        <v>3.8493055555591127</v>
      </c>
      <c r="L178" s="38">
        <f t="shared" si="5"/>
        <v>3.8493055555591127</v>
      </c>
      <c r="M178" s="166">
        <f>NETWORKDAYS.INTL(DATE(YEAR(H178),MONTH(I178),DAY(H178)),DATE(YEAR(I178),MONTH(I178),DAY(I178)),1,LISTAFERIADOS!$B$2:$B$194)</f>
        <v>5</v>
      </c>
      <c r="N178" s="170" t="str">
        <f>CONCATENATE(HOUR(Tabela13[[#This Row],[DATA INICIO]]),":",MINUTE(Tabela13[[#This Row],[DATA INICIO]]))</f>
        <v>19:0</v>
      </c>
      <c r="P178"/>
    </row>
    <row r="179" spans="1:16" ht="25.5" hidden="1" customHeight="1" x14ac:dyDescent="0.25">
      <c r="A179" s="44" t="s">
        <v>6</v>
      </c>
      <c r="B179" s="45" t="s">
        <v>112</v>
      </c>
      <c r="C179" s="34" t="s">
        <v>8</v>
      </c>
      <c r="D179" s="66" t="s">
        <v>1202</v>
      </c>
      <c r="E179" s="66" t="str">
        <f>CONCATENATE(Tabela13[[#This Row],[TRAMITE_SETOR]],"_Atualiz")</f>
        <v>DG_Atualiz</v>
      </c>
      <c r="F179" s="35" t="s">
        <v>905</v>
      </c>
      <c r="G179" s="35"/>
      <c r="H179" s="46">
        <v>42153.640972222223</v>
      </c>
      <c r="I179" s="46">
        <v>42153.80972222222</v>
      </c>
      <c r="J179" s="45" t="s">
        <v>56</v>
      </c>
      <c r="K179" s="37">
        <f t="shared" si="4"/>
        <v>0.16874999999708962</v>
      </c>
      <c r="L179" s="38">
        <f t="shared" si="5"/>
        <v>0.16874999999708962</v>
      </c>
      <c r="M179" s="166">
        <f>NETWORKDAYS.INTL(DATE(YEAR(H179),MONTH(I179),DAY(H179)),DATE(YEAR(I179),MONTH(I179),DAY(I179)),1,LISTAFERIADOS!$B$2:$B$194)</f>
        <v>1</v>
      </c>
      <c r="N179" s="170" t="str">
        <f>CONCATENATE(HOUR(Tabela13[[#This Row],[DATA INICIO]]),":",MINUTE(Tabela13[[#This Row],[DATA INICIO]]))</f>
        <v>15:23</v>
      </c>
      <c r="P179"/>
    </row>
    <row r="180" spans="1:16" ht="25.5" hidden="1" customHeight="1" x14ac:dyDescent="0.25">
      <c r="A180" s="44" t="s">
        <v>6</v>
      </c>
      <c r="B180" s="45" t="s">
        <v>112</v>
      </c>
      <c r="C180" s="34" t="s">
        <v>8</v>
      </c>
      <c r="D180" s="66" t="s">
        <v>1207</v>
      </c>
      <c r="E180" s="66" t="str">
        <f>CONCATENATE(Tabela13[[#This Row],[TRAMITE_SETOR]],"_Atualiz")</f>
        <v>CO_Atualiz</v>
      </c>
      <c r="F180" s="35" t="s">
        <v>909</v>
      </c>
      <c r="G180" s="35"/>
      <c r="H180" s="46">
        <v>42153.80972222222</v>
      </c>
      <c r="I180" s="46">
        <v>42153.828472222223</v>
      </c>
      <c r="J180" s="45" t="s">
        <v>39</v>
      </c>
      <c r="K180" s="37">
        <f t="shared" si="4"/>
        <v>1.8750000002910383E-2</v>
      </c>
      <c r="L180" s="38">
        <f t="shared" si="5"/>
        <v>1.8750000002910383E-2</v>
      </c>
      <c r="M180" s="166">
        <f>NETWORKDAYS.INTL(DATE(YEAR(H180),MONTH(I180),DAY(H180)),DATE(YEAR(I180),MONTH(I180),DAY(I180)),1,LISTAFERIADOS!$B$2:$B$194)</f>
        <v>1</v>
      </c>
      <c r="N180" s="170" t="str">
        <f>CONCATENATE(HOUR(Tabela13[[#This Row],[DATA INICIO]]),":",MINUTE(Tabela13[[#This Row],[DATA INICIO]]))</f>
        <v>19:26</v>
      </c>
      <c r="P180"/>
    </row>
    <row r="181" spans="1:16" ht="25.5" hidden="1" customHeight="1" x14ac:dyDescent="0.25">
      <c r="A181" s="44" t="s">
        <v>6</v>
      </c>
      <c r="B181" s="45" t="s">
        <v>112</v>
      </c>
      <c r="C181" s="34" t="s">
        <v>8</v>
      </c>
      <c r="D181" s="66" t="s">
        <v>1214</v>
      </c>
      <c r="E181" s="66" t="str">
        <f>CONCATENATE(Tabela13[[#This Row],[TRAMITE_SETOR]],"_Atualiz")</f>
        <v>ACO_Atualiz</v>
      </c>
      <c r="F181" s="35" t="s">
        <v>916</v>
      </c>
      <c r="G181" s="35"/>
      <c r="H181" s="46">
        <v>42153.828472222223</v>
      </c>
      <c r="I181" s="46">
        <v>42157.731249999997</v>
      </c>
      <c r="J181" s="45" t="s">
        <v>132</v>
      </c>
      <c r="K181" s="37">
        <f t="shared" si="4"/>
        <v>3.9027777777737356</v>
      </c>
      <c r="L181" s="38">
        <f t="shared" si="5"/>
        <v>3.9027777777737356</v>
      </c>
      <c r="M181" s="166">
        <f>NETWORKDAYS.INTL(DATE(YEAR(H181),MONTH(I181),DAY(H181)),DATE(YEAR(I181),MONTH(I181),DAY(I181)),1,LISTAFERIADOS!$B$2:$B$194)</f>
        <v>-19</v>
      </c>
      <c r="N181" s="170" t="str">
        <f>CONCATENATE(HOUR(Tabela13[[#This Row],[DATA INICIO]]),":",MINUTE(Tabela13[[#This Row],[DATA INICIO]]))</f>
        <v>19:53</v>
      </c>
      <c r="P181"/>
    </row>
    <row r="182" spans="1:16" ht="25.5" hidden="1" customHeight="1" x14ac:dyDescent="0.25">
      <c r="A182" s="44" t="s">
        <v>6</v>
      </c>
      <c r="B182" s="45" t="s">
        <v>112</v>
      </c>
      <c r="C182" s="34" t="s">
        <v>8</v>
      </c>
      <c r="D182" s="66" t="s">
        <v>1208</v>
      </c>
      <c r="E182" s="66" t="str">
        <f>CONCATENATE(Tabela13[[#This Row],[TRAMITE_SETOR]],"_Atualiz")</f>
        <v>SECOFC_Atualiz</v>
      </c>
      <c r="F182" s="35" t="s">
        <v>910</v>
      </c>
      <c r="G182" s="35"/>
      <c r="H182" s="46">
        <v>42157.731249999997</v>
      </c>
      <c r="I182" s="46">
        <v>42157.759722222225</v>
      </c>
      <c r="J182" s="45" t="s">
        <v>7</v>
      </c>
      <c r="K182" s="37">
        <f t="shared" si="4"/>
        <v>2.8472222227719612E-2</v>
      </c>
      <c r="L182" s="38">
        <f t="shared" si="5"/>
        <v>2.8472222227719612E-2</v>
      </c>
      <c r="M182" s="166">
        <f>NETWORKDAYS.INTL(DATE(YEAR(H182),MONTH(I182),DAY(H182)),DATE(YEAR(I182),MONTH(I182),DAY(I182)),1,LISTAFERIADOS!$B$2:$B$194)</f>
        <v>1</v>
      </c>
      <c r="N182" s="170" t="str">
        <f>CONCATENATE(HOUR(Tabela13[[#This Row],[DATA INICIO]]),":",MINUTE(Tabela13[[#This Row],[DATA INICIO]]))</f>
        <v>17:33</v>
      </c>
      <c r="P182"/>
    </row>
    <row r="183" spans="1:16" ht="25.5" hidden="1" customHeight="1" x14ac:dyDescent="0.25">
      <c r="A183" s="44" t="s">
        <v>6</v>
      </c>
      <c r="B183" s="45" t="s">
        <v>112</v>
      </c>
      <c r="C183" s="34" t="s">
        <v>8</v>
      </c>
      <c r="D183" s="66" t="s">
        <v>1202</v>
      </c>
      <c r="E183" s="66" t="str">
        <f>CONCATENATE(Tabela13[[#This Row],[TRAMITE_SETOR]],"_Atualiz")</f>
        <v>DG_Atualiz</v>
      </c>
      <c r="F183" s="35" t="s">
        <v>905</v>
      </c>
      <c r="G183" s="35"/>
      <c r="H183" s="46">
        <v>42157.731249999997</v>
      </c>
      <c r="I183" s="46">
        <v>42157.76458333333</v>
      </c>
      <c r="J183" s="45" t="s">
        <v>7</v>
      </c>
      <c r="K183" s="37">
        <f t="shared" si="4"/>
        <v>3.3333333332848269E-2</v>
      </c>
      <c r="L183" s="38">
        <f t="shared" si="5"/>
        <v>3.3333333332848269E-2</v>
      </c>
      <c r="M183" s="166">
        <f>NETWORKDAYS.INTL(DATE(YEAR(H183),MONTH(I183),DAY(H183)),DATE(YEAR(I183),MONTH(I183),DAY(I183)),1,LISTAFERIADOS!$B$2:$B$194)</f>
        <v>1</v>
      </c>
      <c r="N183" s="170" t="str">
        <f>CONCATENATE(HOUR(Tabela13[[#This Row],[DATA INICIO]]),":",MINUTE(Tabela13[[#This Row],[DATA INICIO]]))</f>
        <v>17:33</v>
      </c>
      <c r="P183"/>
    </row>
    <row r="184" spans="1:16" ht="25.5" hidden="1" customHeight="1" x14ac:dyDescent="0.25">
      <c r="A184" s="44" t="s">
        <v>6</v>
      </c>
      <c r="B184" s="45" t="s">
        <v>112</v>
      </c>
      <c r="C184" s="34" t="s">
        <v>8</v>
      </c>
      <c r="D184" s="66" t="s">
        <v>1214</v>
      </c>
      <c r="E184" s="66" t="str">
        <f>CONCATENATE(Tabela13[[#This Row],[TRAMITE_SETOR]],"_Atualiz")</f>
        <v>ACO_Atualiz</v>
      </c>
      <c r="F184" s="35" t="s">
        <v>916</v>
      </c>
      <c r="G184" s="35"/>
      <c r="H184" s="46">
        <v>42157.76458333333</v>
      </c>
      <c r="I184" s="46">
        <v>42157.776388888888</v>
      </c>
      <c r="J184" s="45" t="s">
        <v>41</v>
      </c>
      <c r="K184" s="37">
        <f t="shared" si="4"/>
        <v>1.1805555557657499E-2</v>
      </c>
      <c r="L184" s="38">
        <f t="shared" si="5"/>
        <v>1.1805555557657499E-2</v>
      </c>
      <c r="M184" s="166">
        <f>NETWORKDAYS.INTL(DATE(YEAR(H184),MONTH(I184),DAY(H184)),DATE(YEAR(I184),MONTH(I184),DAY(I184)),1,LISTAFERIADOS!$B$2:$B$194)</f>
        <v>1</v>
      </c>
      <c r="N184" s="170" t="str">
        <f>CONCATENATE(HOUR(Tabela13[[#This Row],[DATA INICIO]]),":",MINUTE(Tabela13[[#This Row],[DATA INICIO]]))</f>
        <v>18:21</v>
      </c>
      <c r="P184"/>
    </row>
    <row r="185" spans="1:16" ht="25.5" hidden="1" customHeight="1" x14ac:dyDescent="0.25">
      <c r="A185" s="44" t="s">
        <v>6</v>
      </c>
      <c r="B185" s="45" t="s">
        <v>112</v>
      </c>
      <c r="C185" s="34" t="s">
        <v>8</v>
      </c>
      <c r="D185" s="66" t="s">
        <v>1215</v>
      </c>
      <c r="E185" s="66" t="str">
        <f>CONCATENATE(Tabela13[[#This Row],[TRAMITE_SETOR]],"_Atualiz")</f>
        <v>SAEO_Atualiz</v>
      </c>
      <c r="F185" s="35" t="s">
        <v>917</v>
      </c>
      <c r="G185" s="35"/>
      <c r="H185" s="46">
        <v>42157.776388888888</v>
      </c>
      <c r="I185" s="46">
        <v>42157.800694444442</v>
      </c>
      <c r="J185" s="45" t="s">
        <v>42</v>
      </c>
      <c r="K185" s="37">
        <f t="shared" si="4"/>
        <v>2.4305555554747116E-2</v>
      </c>
      <c r="L185" s="38">
        <f t="shared" si="5"/>
        <v>2.4305555554747116E-2</v>
      </c>
      <c r="M185" s="166">
        <f>NETWORKDAYS.INTL(DATE(YEAR(H185),MONTH(I185),DAY(H185)),DATE(YEAR(I185),MONTH(I185),DAY(I185)),1,LISTAFERIADOS!$B$2:$B$194)</f>
        <v>1</v>
      </c>
      <c r="N185" s="170" t="str">
        <f>CONCATENATE(HOUR(Tabela13[[#This Row],[DATA INICIO]]),":",MINUTE(Tabela13[[#This Row],[DATA INICIO]]))</f>
        <v>18:38</v>
      </c>
      <c r="P185"/>
    </row>
    <row r="186" spans="1:16" ht="25.5" hidden="1" customHeight="1" x14ac:dyDescent="0.25">
      <c r="A186" s="44" t="s">
        <v>6</v>
      </c>
      <c r="B186" s="45" t="s">
        <v>112</v>
      </c>
      <c r="C186" s="34" t="s">
        <v>8</v>
      </c>
      <c r="D186" s="66" t="s">
        <v>1209</v>
      </c>
      <c r="E186" s="66" t="str">
        <f>CONCATENATE(Tabela13[[#This Row],[TRAMITE_SETOR]],"_Atualiz")</f>
        <v>CLC_Atualiz</v>
      </c>
      <c r="F186" s="35" t="s">
        <v>911</v>
      </c>
      <c r="G186" s="35"/>
      <c r="H186" s="46">
        <v>42157.800694444442</v>
      </c>
      <c r="I186" s="46">
        <v>42158.632638888892</v>
      </c>
      <c r="J186" s="45" t="s">
        <v>133</v>
      </c>
      <c r="K186" s="37">
        <f t="shared" si="4"/>
        <v>0.83194444444961846</v>
      </c>
      <c r="L186" s="38">
        <f t="shared" si="5"/>
        <v>0.83194444444961846</v>
      </c>
      <c r="M186" s="166">
        <f>NETWORKDAYS.INTL(DATE(YEAR(H186),MONTH(I186),DAY(H186)),DATE(YEAR(I186),MONTH(I186),DAY(I186)),1,LISTAFERIADOS!$B$2:$B$194)</f>
        <v>2</v>
      </c>
      <c r="N186" s="170" t="str">
        <f>CONCATENATE(HOUR(Tabela13[[#This Row],[DATA INICIO]]),":",MINUTE(Tabela13[[#This Row],[DATA INICIO]]))</f>
        <v>19:13</v>
      </c>
      <c r="P186"/>
    </row>
    <row r="187" spans="1:16" ht="25.5" hidden="1" customHeight="1" x14ac:dyDescent="0.25">
      <c r="A187" s="44" t="s">
        <v>6</v>
      </c>
      <c r="B187" s="45" t="s">
        <v>112</v>
      </c>
      <c r="C187" s="34" t="s">
        <v>8</v>
      </c>
      <c r="D187" s="66" t="s">
        <v>1210</v>
      </c>
      <c r="E187" s="66" t="str">
        <f>CONCATENATE(Tabela13[[#This Row],[TRAMITE_SETOR]],"_Atualiz")</f>
        <v>SC_Atualiz</v>
      </c>
      <c r="F187" s="35" t="s">
        <v>912</v>
      </c>
      <c r="G187" s="35"/>
      <c r="H187" s="46">
        <v>42158.632638888892</v>
      </c>
      <c r="I187" s="46">
        <v>42158.665277777778</v>
      </c>
      <c r="J187" s="45" t="s">
        <v>76</v>
      </c>
      <c r="K187" s="37">
        <f t="shared" si="4"/>
        <v>3.2638888886140194E-2</v>
      </c>
      <c r="L187" s="38">
        <f t="shared" si="5"/>
        <v>3.2638888886140194E-2</v>
      </c>
      <c r="M187" s="166">
        <f>NETWORKDAYS.INTL(DATE(YEAR(H187),MONTH(I187),DAY(H187)),DATE(YEAR(I187),MONTH(I187),DAY(I187)),1,LISTAFERIADOS!$B$2:$B$194)</f>
        <v>1</v>
      </c>
      <c r="N187" s="170" t="str">
        <f>CONCATENATE(HOUR(Tabela13[[#This Row],[DATA INICIO]]),":",MINUTE(Tabela13[[#This Row],[DATA INICIO]]))</f>
        <v>15:11</v>
      </c>
      <c r="P187"/>
    </row>
    <row r="188" spans="1:16" ht="25.5" hidden="1" customHeight="1" x14ac:dyDescent="0.25">
      <c r="A188" s="44" t="s">
        <v>6</v>
      </c>
      <c r="B188" s="45" t="s">
        <v>112</v>
      </c>
      <c r="C188" s="34" t="s">
        <v>8</v>
      </c>
      <c r="D188" s="66" t="s">
        <v>1209</v>
      </c>
      <c r="E188" s="66" t="str">
        <f>CONCATENATE(Tabela13[[#This Row],[TRAMITE_SETOR]],"_Atualiz")</f>
        <v>CLC_Atualiz</v>
      </c>
      <c r="F188" s="35" t="s">
        <v>911</v>
      </c>
      <c r="G188" s="35"/>
      <c r="H188" s="46">
        <v>42158.665277777778</v>
      </c>
      <c r="I188" s="46">
        <v>42158.813888888886</v>
      </c>
      <c r="J188" s="45" t="s">
        <v>27</v>
      </c>
      <c r="K188" s="37">
        <f t="shared" si="4"/>
        <v>0.14861111110803904</v>
      </c>
      <c r="L188" s="38">
        <f t="shared" si="5"/>
        <v>0.14861111110803904</v>
      </c>
      <c r="M188" s="166">
        <f>NETWORKDAYS.INTL(DATE(YEAR(H188),MONTH(I188),DAY(H188)),DATE(YEAR(I188),MONTH(I188),DAY(I188)),1,LISTAFERIADOS!$B$2:$B$194)</f>
        <v>1</v>
      </c>
      <c r="N188" s="170" t="str">
        <f>CONCATENATE(HOUR(Tabela13[[#This Row],[DATA INICIO]]),":",MINUTE(Tabela13[[#This Row],[DATA INICIO]]))</f>
        <v>15:58</v>
      </c>
      <c r="P188"/>
    </row>
    <row r="189" spans="1:16" ht="25.5" hidden="1" customHeight="1" x14ac:dyDescent="0.25">
      <c r="A189" s="44" t="s">
        <v>6</v>
      </c>
      <c r="B189" s="45" t="s">
        <v>112</v>
      </c>
      <c r="C189" s="34" t="s">
        <v>8</v>
      </c>
      <c r="D189" s="66" t="s">
        <v>1211</v>
      </c>
      <c r="E189" s="66" t="str">
        <f>CONCATENATE(Tabela13[[#This Row],[TRAMITE_SETOR]],"_Atualiz")</f>
        <v>SCON_Atualiz</v>
      </c>
      <c r="F189" s="35" t="s">
        <v>913</v>
      </c>
      <c r="G189" s="35"/>
      <c r="H189" s="46">
        <v>42158.813888888886</v>
      </c>
      <c r="I189" s="46">
        <v>42178.786111111112</v>
      </c>
      <c r="J189" s="45" t="s">
        <v>110</v>
      </c>
      <c r="K189" s="37">
        <f t="shared" si="4"/>
        <v>19.972222222226264</v>
      </c>
      <c r="L189" s="38">
        <f t="shared" si="5"/>
        <v>19.972222222226264</v>
      </c>
      <c r="M189" s="166">
        <f>NETWORKDAYS.INTL(DATE(YEAR(H189),MONTH(I189),DAY(H189)),DATE(YEAR(I189),MONTH(I189),DAY(I189)),1,LISTAFERIADOS!$B$2:$B$194)</f>
        <v>14</v>
      </c>
      <c r="N189" s="170" t="str">
        <f>CONCATENATE(HOUR(Tabela13[[#This Row],[DATA INICIO]]),":",MINUTE(Tabela13[[#This Row],[DATA INICIO]]))</f>
        <v>19:32</v>
      </c>
      <c r="P189"/>
    </row>
    <row r="190" spans="1:16" ht="25.5" hidden="1" customHeight="1" x14ac:dyDescent="0.25">
      <c r="A190" s="44" t="s">
        <v>6</v>
      </c>
      <c r="B190" s="45" t="s">
        <v>112</v>
      </c>
      <c r="C190" s="34" t="s">
        <v>8</v>
      </c>
      <c r="D190" s="66" t="s">
        <v>1209</v>
      </c>
      <c r="E190" s="66" t="str">
        <f>CONCATENATE(Tabela13[[#This Row],[TRAMITE_SETOR]],"_Atualiz")</f>
        <v>CLC_Atualiz</v>
      </c>
      <c r="F190" s="35" t="s">
        <v>911</v>
      </c>
      <c r="G190" s="35"/>
      <c r="H190" s="46">
        <v>42178.786111111112</v>
      </c>
      <c r="I190" s="46">
        <v>42179.640972222223</v>
      </c>
      <c r="J190" s="45" t="s">
        <v>134</v>
      </c>
      <c r="K190" s="37">
        <f t="shared" si="4"/>
        <v>0.85486111111094942</v>
      </c>
      <c r="L190" s="38">
        <f t="shared" si="5"/>
        <v>0.85486111111094942</v>
      </c>
      <c r="M190" s="166">
        <f>NETWORKDAYS.INTL(DATE(YEAR(H190),MONTH(I190),DAY(H190)),DATE(YEAR(I190),MONTH(I190),DAY(I190)),1,LISTAFERIADOS!$B$2:$B$194)</f>
        <v>2</v>
      </c>
      <c r="N190" s="170" t="str">
        <f>CONCATENATE(HOUR(Tabela13[[#This Row],[DATA INICIO]]),":",MINUTE(Tabela13[[#This Row],[DATA INICIO]]))</f>
        <v>18:52</v>
      </c>
      <c r="P190"/>
    </row>
    <row r="191" spans="1:16" ht="25.5" hidden="1" customHeight="1" x14ac:dyDescent="0.25">
      <c r="A191" s="44" t="s">
        <v>6</v>
      </c>
      <c r="B191" s="45" t="s">
        <v>112</v>
      </c>
      <c r="C191" s="34" t="s">
        <v>8</v>
      </c>
      <c r="D191" s="66" t="s">
        <v>1215</v>
      </c>
      <c r="E191" s="66" t="str">
        <f>CONCATENATE(Tabela13[[#This Row],[TRAMITE_SETOR]],"_Atualiz")</f>
        <v>SAEO_Atualiz</v>
      </c>
      <c r="F191" s="35" t="s">
        <v>917</v>
      </c>
      <c r="G191" s="35"/>
      <c r="H191" s="46">
        <v>42179.640972222223</v>
      </c>
      <c r="I191" s="46">
        <v>42179.70208333333</v>
      </c>
      <c r="J191" s="45" t="s">
        <v>64</v>
      </c>
      <c r="K191" s="37">
        <f t="shared" si="4"/>
        <v>6.1111111106583849E-2</v>
      </c>
      <c r="L191" s="38">
        <f t="shared" si="5"/>
        <v>6.1111111106583849E-2</v>
      </c>
      <c r="M191" s="166">
        <f>NETWORKDAYS.INTL(DATE(YEAR(H191),MONTH(I191),DAY(H191)),DATE(YEAR(I191),MONTH(I191),DAY(I191)),1,LISTAFERIADOS!$B$2:$B$194)</f>
        <v>1</v>
      </c>
      <c r="N191" s="170" t="str">
        <f>CONCATENATE(HOUR(Tabela13[[#This Row],[DATA INICIO]]),":",MINUTE(Tabela13[[#This Row],[DATA INICIO]]))</f>
        <v>15:23</v>
      </c>
      <c r="P191"/>
    </row>
    <row r="192" spans="1:16" ht="25.5" hidden="1" customHeight="1" x14ac:dyDescent="0.25">
      <c r="A192" s="44" t="s">
        <v>6</v>
      </c>
      <c r="B192" s="33" t="s">
        <v>155</v>
      </c>
      <c r="C192" s="34" t="s">
        <v>8</v>
      </c>
      <c r="D192" s="66" t="s">
        <v>1228</v>
      </c>
      <c r="E192" s="66" t="str">
        <f>CONCATENATE(Tabela13[[#This Row],[TRAMITE_SETOR]],"_Atualiz")</f>
        <v>147ZE_Atualiz</v>
      </c>
      <c r="F192" s="35" t="s">
        <v>925</v>
      </c>
      <c r="G192" s="35"/>
      <c r="H192" s="45" t="s">
        <v>7</v>
      </c>
      <c r="I192" s="46">
        <v>41738.680555555555</v>
      </c>
      <c r="J192" s="45" t="s">
        <v>7</v>
      </c>
      <c r="K192" s="37">
        <f t="shared" si="4"/>
        <v>0</v>
      </c>
      <c r="L192" s="38">
        <f t="shared" si="5"/>
        <v>0</v>
      </c>
      <c r="M192" s="166" t="e">
        <f>NETWORKDAYS.INTL(DATE(YEAR(H192),MONTH(I192),DAY(H192)),DATE(YEAR(I192),MONTH(I192),DAY(I192)),1,LISTAFERIADOS!$B$2:$B$194)</f>
        <v>#VALUE!</v>
      </c>
      <c r="N192" s="170" t="e">
        <f>CONCATENATE(HOUR(Tabela13[[#This Row],[DATA INICIO]]),":",MINUTE(Tabela13[[#This Row],[DATA INICIO]]))</f>
        <v>#VALUE!</v>
      </c>
      <c r="P192"/>
    </row>
    <row r="193" spans="1:16" ht="25.5" customHeight="1" x14ac:dyDescent="0.25">
      <c r="A193" s="44" t="s">
        <v>6</v>
      </c>
      <c r="B193" s="33" t="s">
        <v>155</v>
      </c>
      <c r="C193" s="34" t="s">
        <v>8</v>
      </c>
      <c r="D193" s="66" t="s">
        <v>1203</v>
      </c>
      <c r="E193" s="66" t="str">
        <f>CONCATENATE(Tabela13[[#This Row],[TRAMITE_SETOR]],"_Atualiz")</f>
        <v>SESEG_Atualiz</v>
      </c>
      <c r="F193" s="35" t="s">
        <v>898</v>
      </c>
      <c r="G193" s="90" t="s">
        <v>1105</v>
      </c>
      <c r="H193" s="46">
        <v>41738.680555555555</v>
      </c>
      <c r="I193" s="46">
        <v>41752.581250000003</v>
      </c>
      <c r="J193" s="45" t="s">
        <v>56</v>
      </c>
      <c r="K193" s="37">
        <f t="shared" si="4"/>
        <v>13.900694444448163</v>
      </c>
      <c r="L193" s="38">
        <f t="shared" si="5"/>
        <v>13.900694444448163</v>
      </c>
      <c r="M193" s="166">
        <f>NETWORKDAYS.INTL(DATE(YEAR(H193),MONTH(I193),DAY(H193)),DATE(YEAR(I193),MONTH(I193),DAY(I193)),1,LISTAFERIADOS!$B$2:$B$194)</f>
        <v>7</v>
      </c>
      <c r="N193" s="170" t="str">
        <f>CONCATENATE(HOUR(Tabela13[[#This Row],[DATA INICIO]]),":",MINUTE(Tabela13[[#This Row],[DATA INICIO]]))</f>
        <v>16:20</v>
      </c>
      <c r="P193"/>
    </row>
    <row r="194" spans="1:16" ht="25.5" hidden="1" customHeight="1" x14ac:dyDescent="0.25">
      <c r="A194" s="44" t="s">
        <v>6</v>
      </c>
      <c r="B194" s="33" t="s">
        <v>155</v>
      </c>
      <c r="C194" s="34" t="s">
        <v>8</v>
      </c>
      <c r="D194" s="66" t="s">
        <v>1228</v>
      </c>
      <c r="E194" s="66" t="str">
        <f>CONCATENATE(Tabela13[[#This Row],[TRAMITE_SETOR]],"_Atualiz")</f>
        <v>147ZE_Atualiz</v>
      </c>
      <c r="F194" s="35" t="s">
        <v>925</v>
      </c>
      <c r="G194" s="35"/>
      <c r="H194" s="46">
        <v>41752.581250000003</v>
      </c>
      <c r="I194" s="46">
        <v>41757.807638888888</v>
      </c>
      <c r="J194" s="45" t="s">
        <v>135</v>
      </c>
      <c r="K194" s="37">
        <f t="shared" si="4"/>
        <v>5.226388888884685</v>
      </c>
      <c r="L194" s="38">
        <f t="shared" si="5"/>
        <v>5.226388888884685</v>
      </c>
      <c r="M194" s="166">
        <f>NETWORKDAYS.INTL(DATE(YEAR(H194),MONTH(I194),DAY(H194)),DATE(YEAR(I194),MONTH(I194),DAY(I194)),1,LISTAFERIADOS!$B$2:$B$194)</f>
        <v>4</v>
      </c>
      <c r="N194" s="170" t="str">
        <f>CONCATENATE(HOUR(Tabela13[[#This Row],[DATA INICIO]]),":",MINUTE(Tabela13[[#This Row],[DATA INICIO]]))</f>
        <v>13:57</v>
      </c>
      <c r="P194"/>
    </row>
    <row r="195" spans="1:16" ht="25.5" customHeight="1" x14ac:dyDescent="0.25">
      <c r="A195" s="44" t="s">
        <v>6</v>
      </c>
      <c r="B195" s="33" t="s">
        <v>155</v>
      </c>
      <c r="C195" s="34" t="s">
        <v>8</v>
      </c>
      <c r="D195" s="66" t="s">
        <v>1203</v>
      </c>
      <c r="E195" s="66" t="str">
        <f>CONCATENATE(Tabela13[[#This Row],[TRAMITE_SETOR]],"_Atualiz")</f>
        <v>SESEG_Atualiz</v>
      </c>
      <c r="F195" s="35" t="s">
        <v>898</v>
      </c>
      <c r="G195" s="90" t="s">
        <v>1105</v>
      </c>
      <c r="H195" s="46">
        <v>41757.807638888888</v>
      </c>
      <c r="I195" s="46">
        <v>41778.486805555556</v>
      </c>
      <c r="J195" s="45" t="s">
        <v>136</v>
      </c>
      <c r="K195" s="37">
        <f t="shared" ref="K195:K258" si="6">IF(OR(H195="-",I195="-"),0,I195-H195)</f>
        <v>20.679166666668607</v>
      </c>
      <c r="L195" s="38">
        <f t="shared" ref="L195:L258" si="7">K195</f>
        <v>20.679166666668607</v>
      </c>
      <c r="M195" s="166">
        <f>NETWORKDAYS.INTL(DATE(YEAR(H195),MONTH(I195),DAY(H195)),DATE(YEAR(I195),MONTH(I195),DAY(I195)),1,LISTAFERIADOS!$B$2:$B$194)</f>
        <v>-8</v>
      </c>
      <c r="N195" s="170" t="str">
        <f>CONCATENATE(HOUR(Tabela13[[#This Row],[DATA INICIO]]),":",MINUTE(Tabela13[[#This Row],[DATA INICIO]]))</f>
        <v>19:23</v>
      </c>
      <c r="P195"/>
    </row>
    <row r="196" spans="1:16" ht="25.5" customHeight="1" x14ac:dyDescent="0.25">
      <c r="A196" s="44" t="s">
        <v>6</v>
      </c>
      <c r="B196" s="33" t="s">
        <v>155</v>
      </c>
      <c r="C196" s="34" t="s">
        <v>8</v>
      </c>
      <c r="D196" s="66" t="s">
        <v>1204</v>
      </c>
      <c r="E196" s="66" t="str">
        <f>CONCATENATE(Tabela13[[#This Row],[TRAMITE_SETOR]],"_Atualiz")</f>
        <v>CIP_Atualiz</v>
      </c>
      <c r="F196" s="35" t="s">
        <v>884</v>
      </c>
      <c r="G196" s="90" t="s">
        <v>1105</v>
      </c>
      <c r="H196" s="46">
        <v>41778.486805555556</v>
      </c>
      <c r="I196" s="46">
        <v>41779.678472222222</v>
      </c>
      <c r="J196" s="45" t="s">
        <v>12</v>
      </c>
      <c r="K196" s="37">
        <f t="shared" si="6"/>
        <v>1.1916666666656965</v>
      </c>
      <c r="L196" s="38">
        <f t="shared" si="7"/>
        <v>1.1916666666656965</v>
      </c>
      <c r="M196" s="166">
        <f>NETWORKDAYS.INTL(DATE(YEAR(H196),MONTH(I196),DAY(H196)),DATE(YEAR(I196),MONTH(I196),DAY(I196)),1,LISTAFERIADOS!$B$2:$B$194)</f>
        <v>2</v>
      </c>
      <c r="N196" s="170" t="str">
        <f>CONCATENATE(HOUR(Tabela13[[#This Row],[DATA INICIO]]),":",MINUTE(Tabela13[[#This Row],[DATA INICIO]]))</f>
        <v>11:41</v>
      </c>
      <c r="P196"/>
    </row>
    <row r="197" spans="1:16" ht="25.5" customHeight="1" x14ac:dyDescent="0.25">
      <c r="A197" s="44" t="s">
        <v>6</v>
      </c>
      <c r="B197" s="33" t="s">
        <v>155</v>
      </c>
      <c r="C197" s="34" t="s">
        <v>8</v>
      </c>
      <c r="D197" s="66" t="s">
        <v>1203</v>
      </c>
      <c r="E197" s="66" t="str">
        <f>CONCATENATE(Tabela13[[#This Row],[TRAMITE_SETOR]],"_Atualiz")</f>
        <v>SESEG_Atualiz</v>
      </c>
      <c r="F197" s="35" t="s">
        <v>898</v>
      </c>
      <c r="G197" s="90" t="s">
        <v>1105</v>
      </c>
      <c r="H197" s="46">
        <v>41779.678472222222</v>
      </c>
      <c r="I197" s="46">
        <v>41780.625</v>
      </c>
      <c r="J197" s="45" t="s">
        <v>26</v>
      </c>
      <c r="K197" s="37">
        <f t="shared" si="6"/>
        <v>0.94652777777810115</v>
      </c>
      <c r="L197" s="38">
        <f t="shared" si="7"/>
        <v>0.94652777777810115</v>
      </c>
      <c r="M197" s="166">
        <f>NETWORKDAYS.INTL(DATE(YEAR(H197),MONTH(I197),DAY(H197)),DATE(YEAR(I197),MONTH(I197),DAY(I197)),1,LISTAFERIADOS!$B$2:$B$194)</f>
        <v>2</v>
      </c>
      <c r="N197" s="170" t="str">
        <f>CONCATENATE(HOUR(Tabela13[[#This Row],[DATA INICIO]]),":",MINUTE(Tabela13[[#This Row],[DATA INICIO]]))</f>
        <v>16:17</v>
      </c>
      <c r="P197"/>
    </row>
    <row r="198" spans="1:16" ht="25.5" customHeight="1" x14ac:dyDescent="0.25">
      <c r="A198" s="44" t="s">
        <v>6</v>
      </c>
      <c r="B198" s="33" t="s">
        <v>155</v>
      </c>
      <c r="C198" s="34" t="s">
        <v>8</v>
      </c>
      <c r="D198" s="66" t="s">
        <v>1204</v>
      </c>
      <c r="E198" s="66" t="str">
        <f>CONCATENATE(Tabela13[[#This Row],[TRAMITE_SETOR]],"_Atualiz")</f>
        <v>CIP_Atualiz</v>
      </c>
      <c r="F198" s="35" t="s">
        <v>884</v>
      </c>
      <c r="G198" s="90" t="s">
        <v>1105</v>
      </c>
      <c r="H198" s="46">
        <v>41780.625</v>
      </c>
      <c r="I198" s="46">
        <v>41781.62777777778</v>
      </c>
      <c r="J198" s="45" t="s">
        <v>70</v>
      </c>
      <c r="K198" s="37">
        <f t="shared" si="6"/>
        <v>1.0027777777795563</v>
      </c>
      <c r="L198" s="38">
        <f t="shared" si="7"/>
        <v>1.0027777777795563</v>
      </c>
      <c r="M198" s="166">
        <f>NETWORKDAYS.INTL(DATE(YEAR(H198),MONTH(I198),DAY(H198)),DATE(YEAR(I198),MONTH(I198),DAY(I198)),1,LISTAFERIADOS!$B$2:$B$194)</f>
        <v>2</v>
      </c>
      <c r="N198" s="170" t="str">
        <f>CONCATENATE(HOUR(Tabela13[[#This Row],[DATA INICIO]]),":",MINUTE(Tabela13[[#This Row],[DATA INICIO]]))</f>
        <v>15:0</v>
      </c>
      <c r="P198"/>
    </row>
    <row r="199" spans="1:16" ht="25.5" hidden="1" customHeight="1" x14ac:dyDescent="0.25">
      <c r="A199" s="44" t="s">
        <v>6</v>
      </c>
      <c r="B199" s="33" t="s">
        <v>155</v>
      </c>
      <c r="C199" s="34" t="s">
        <v>8</v>
      </c>
      <c r="D199" s="66" t="s">
        <v>1205</v>
      </c>
      <c r="E199" s="66" t="str">
        <f>CONCATENATE(Tabela13[[#This Row],[TRAMITE_SETOR]],"_Atualiz")</f>
        <v>SECADM_Atualiz</v>
      </c>
      <c r="F199" s="35" t="s">
        <v>907</v>
      </c>
      <c r="G199" s="35"/>
      <c r="H199" s="46">
        <v>41781.62777777778</v>
      </c>
      <c r="I199" s="46">
        <v>41781.803472222222</v>
      </c>
      <c r="J199" s="45" t="s">
        <v>137</v>
      </c>
      <c r="K199" s="37">
        <f t="shared" si="6"/>
        <v>0.1756944444423425</v>
      </c>
      <c r="L199" s="38">
        <f t="shared" si="7"/>
        <v>0.1756944444423425</v>
      </c>
      <c r="M199" s="166">
        <f>NETWORKDAYS.INTL(DATE(YEAR(H199),MONTH(I199),DAY(H199)),DATE(YEAR(I199),MONTH(I199),DAY(I199)),1,LISTAFERIADOS!$B$2:$B$194)</f>
        <v>1</v>
      </c>
      <c r="N199" s="170" t="str">
        <f>CONCATENATE(HOUR(Tabela13[[#This Row],[DATA INICIO]]),":",MINUTE(Tabela13[[#This Row],[DATA INICIO]]))</f>
        <v>15:4</v>
      </c>
      <c r="P199"/>
    </row>
    <row r="200" spans="1:16" ht="25.5" hidden="1" customHeight="1" x14ac:dyDescent="0.25">
      <c r="A200" s="44" t="s">
        <v>6</v>
      </c>
      <c r="B200" s="33" t="s">
        <v>155</v>
      </c>
      <c r="C200" s="34" t="s">
        <v>8</v>
      </c>
      <c r="D200" s="66" t="s">
        <v>1206</v>
      </c>
      <c r="E200" s="66" t="str">
        <f>CONCATENATE(Tabela13[[#This Row],[TRAMITE_SETOR]],"_Atualiz")</f>
        <v>SPO_Atualiz</v>
      </c>
      <c r="F200" s="35" t="s">
        <v>908</v>
      </c>
      <c r="G200" s="35"/>
      <c r="H200" s="46">
        <v>41781.803472222222</v>
      </c>
      <c r="I200" s="46">
        <v>41782.811111111114</v>
      </c>
      <c r="J200" s="45" t="s">
        <v>49</v>
      </c>
      <c r="K200" s="37">
        <f t="shared" si="6"/>
        <v>1.007638888891961</v>
      </c>
      <c r="L200" s="38">
        <f t="shared" si="7"/>
        <v>1.007638888891961</v>
      </c>
      <c r="M200" s="166">
        <f>NETWORKDAYS.INTL(DATE(YEAR(H200),MONTH(I200),DAY(H200)),DATE(YEAR(I200),MONTH(I200),DAY(I200)),1,LISTAFERIADOS!$B$2:$B$194)</f>
        <v>2</v>
      </c>
      <c r="N200" s="170" t="str">
        <f>CONCATENATE(HOUR(Tabela13[[#This Row],[DATA INICIO]]),":",MINUTE(Tabela13[[#This Row],[DATA INICIO]]))</f>
        <v>19:17</v>
      </c>
      <c r="P200"/>
    </row>
    <row r="201" spans="1:16" ht="25.5" hidden="1" customHeight="1" x14ac:dyDescent="0.25">
      <c r="A201" s="44" t="s">
        <v>6</v>
      </c>
      <c r="B201" s="33" t="s">
        <v>155</v>
      </c>
      <c r="C201" s="34" t="s">
        <v>8</v>
      </c>
      <c r="D201" s="66" t="s">
        <v>1207</v>
      </c>
      <c r="E201" s="66" t="str">
        <f>CONCATENATE(Tabela13[[#This Row],[TRAMITE_SETOR]],"_Atualiz")</f>
        <v>CO_Atualiz</v>
      </c>
      <c r="F201" s="35" t="s">
        <v>909</v>
      </c>
      <c r="G201" s="35"/>
      <c r="H201" s="46">
        <v>41782.811111111114</v>
      </c>
      <c r="I201" s="46">
        <v>41785.556944444441</v>
      </c>
      <c r="J201" s="45" t="s">
        <v>19</v>
      </c>
      <c r="K201" s="37">
        <f t="shared" si="6"/>
        <v>2.7458333333270275</v>
      </c>
      <c r="L201" s="38">
        <f t="shared" si="7"/>
        <v>2.7458333333270275</v>
      </c>
      <c r="M201" s="166">
        <f>NETWORKDAYS.INTL(DATE(YEAR(H201),MONTH(I201),DAY(H201)),DATE(YEAR(I201),MONTH(I201),DAY(I201)),1,LISTAFERIADOS!$B$2:$B$194)</f>
        <v>2</v>
      </c>
      <c r="N201" s="170" t="str">
        <f>CONCATENATE(HOUR(Tabela13[[#This Row],[DATA INICIO]]),":",MINUTE(Tabela13[[#This Row],[DATA INICIO]]))</f>
        <v>19:28</v>
      </c>
      <c r="P201"/>
    </row>
    <row r="202" spans="1:16" ht="25.5" hidden="1" customHeight="1" x14ac:dyDescent="0.25">
      <c r="A202" s="44" t="s">
        <v>6</v>
      </c>
      <c r="B202" s="33" t="s">
        <v>155</v>
      </c>
      <c r="C202" s="34" t="s">
        <v>8</v>
      </c>
      <c r="D202" s="66" t="s">
        <v>1208</v>
      </c>
      <c r="E202" s="66" t="str">
        <f>CONCATENATE(Tabela13[[#This Row],[TRAMITE_SETOR]],"_Atualiz")</f>
        <v>SECOFC_Atualiz</v>
      </c>
      <c r="F202" s="35" t="s">
        <v>910</v>
      </c>
      <c r="G202" s="35"/>
      <c r="H202" s="46">
        <v>41785.556944444441</v>
      </c>
      <c r="I202" s="46">
        <v>41785.603472222225</v>
      </c>
      <c r="J202" s="45" t="s">
        <v>20</v>
      </c>
      <c r="K202" s="37">
        <f t="shared" si="6"/>
        <v>4.652777778392192E-2</v>
      </c>
      <c r="L202" s="38">
        <f t="shared" si="7"/>
        <v>4.652777778392192E-2</v>
      </c>
      <c r="M202" s="166">
        <f>NETWORKDAYS.INTL(DATE(YEAR(H202),MONTH(I202),DAY(H202)),DATE(YEAR(I202),MONTH(I202),DAY(I202)),1,LISTAFERIADOS!$B$2:$B$194)</f>
        <v>1</v>
      </c>
      <c r="N202" s="170" t="str">
        <f>CONCATENATE(HOUR(Tabela13[[#This Row],[DATA INICIO]]),":",MINUTE(Tabela13[[#This Row],[DATA INICIO]]))</f>
        <v>13:22</v>
      </c>
      <c r="P202"/>
    </row>
    <row r="203" spans="1:16" ht="25.5" hidden="1" customHeight="1" x14ac:dyDescent="0.25">
      <c r="A203" s="44" t="s">
        <v>6</v>
      </c>
      <c r="B203" s="33" t="s">
        <v>155</v>
      </c>
      <c r="C203" s="34" t="s">
        <v>8</v>
      </c>
      <c r="D203" s="66" t="s">
        <v>1209</v>
      </c>
      <c r="E203" s="66" t="str">
        <f>CONCATENATE(Tabela13[[#This Row],[TRAMITE_SETOR]],"_Atualiz")</f>
        <v>CLC_Atualiz</v>
      </c>
      <c r="F203" s="35" t="s">
        <v>911</v>
      </c>
      <c r="G203" s="35"/>
      <c r="H203" s="46">
        <v>41785.603472222225</v>
      </c>
      <c r="I203" s="46">
        <v>41794.770833333336</v>
      </c>
      <c r="J203" s="45" t="s">
        <v>138</v>
      </c>
      <c r="K203" s="37">
        <f t="shared" si="6"/>
        <v>9.1673611111109494</v>
      </c>
      <c r="L203" s="38">
        <f t="shared" si="7"/>
        <v>9.1673611111109494</v>
      </c>
      <c r="M203" s="166">
        <f>NETWORKDAYS.INTL(DATE(YEAR(H203),MONTH(I203),DAY(H203)),DATE(YEAR(I203),MONTH(I203),DAY(I203)),1,LISTAFERIADOS!$B$2:$B$194)</f>
        <v>-15</v>
      </c>
      <c r="N203" s="170" t="str">
        <f>CONCATENATE(HOUR(Tabela13[[#This Row],[DATA INICIO]]),":",MINUTE(Tabela13[[#This Row],[DATA INICIO]]))</f>
        <v>14:29</v>
      </c>
      <c r="P203"/>
    </row>
    <row r="204" spans="1:16" ht="25.5" hidden="1" customHeight="1" x14ac:dyDescent="0.25">
      <c r="A204" s="44" t="s">
        <v>6</v>
      </c>
      <c r="B204" s="33" t="s">
        <v>155</v>
      </c>
      <c r="C204" s="34" t="s">
        <v>8</v>
      </c>
      <c r="D204" s="66" t="s">
        <v>1210</v>
      </c>
      <c r="E204" s="66" t="str">
        <f>CONCATENATE(Tabela13[[#This Row],[TRAMITE_SETOR]],"_Atualiz")</f>
        <v>SC_Atualiz</v>
      </c>
      <c r="F204" s="35" t="s">
        <v>912</v>
      </c>
      <c r="G204" s="35"/>
      <c r="H204" s="46">
        <v>41794.770833333336</v>
      </c>
      <c r="I204" s="46">
        <v>41803.513888888891</v>
      </c>
      <c r="J204" s="45" t="s">
        <v>139</v>
      </c>
      <c r="K204" s="37">
        <f t="shared" si="6"/>
        <v>8.7430555555547471</v>
      </c>
      <c r="L204" s="38">
        <f t="shared" si="7"/>
        <v>8.7430555555547471</v>
      </c>
      <c r="M204" s="166">
        <f>NETWORKDAYS.INTL(DATE(YEAR(H204),MONTH(I204),DAY(H204)),DATE(YEAR(I204),MONTH(I204),DAY(I204)),1,LISTAFERIADOS!$B$2:$B$194)</f>
        <v>8</v>
      </c>
      <c r="N204" s="170" t="str">
        <f>CONCATENATE(HOUR(Tabela13[[#This Row],[DATA INICIO]]),":",MINUTE(Tabela13[[#This Row],[DATA INICIO]]))</f>
        <v>18:30</v>
      </c>
      <c r="P204"/>
    </row>
    <row r="205" spans="1:16" ht="25.5" hidden="1" customHeight="1" x14ac:dyDescent="0.25">
      <c r="A205" s="44" t="s">
        <v>6</v>
      </c>
      <c r="B205" s="33" t="s">
        <v>155</v>
      </c>
      <c r="C205" s="34" t="s">
        <v>8</v>
      </c>
      <c r="D205" s="66" t="s">
        <v>1209</v>
      </c>
      <c r="E205" s="66" t="str">
        <f>CONCATENATE(Tabela13[[#This Row],[TRAMITE_SETOR]],"_Atualiz")</f>
        <v>CLC_Atualiz</v>
      </c>
      <c r="F205" s="35" t="s">
        <v>911</v>
      </c>
      <c r="G205" s="35"/>
      <c r="H205" s="46">
        <v>41803.513888888891</v>
      </c>
      <c r="I205" s="46">
        <v>41808.767361111109</v>
      </c>
      <c r="J205" s="45" t="s">
        <v>140</v>
      </c>
      <c r="K205" s="37">
        <f t="shared" si="6"/>
        <v>5.2534722222189885</v>
      </c>
      <c r="L205" s="38">
        <f t="shared" si="7"/>
        <v>5.2534722222189885</v>
      </c>
      <c r="M205" s="166">
        <f>NETWORKDAYS.INTL(DATE(YEAR(H205),MONTH(I205),DAY(H205)),DATE(YEAR(I205),MONTH(I205),DAY(I205)),1,LISTAFERIADOS!$B$2:$B$194)</f>
        <v>4</v>
      </c>
      <c r="N205" s="170" t="str">
        <f>CONCATENATE(HOUR(Tabela13[[#This Row],[DATA INICIO]]),":",MINUTE(Tabela13[[#This Row],[DATA INICIO]]))</f>
        <v>12:20</v>
      </c>
      <c r="P205"/>
    </row>
    <row r="206" spans="1:16" ht="25.5" hidden="1" customHeight="1" x14ac:dyDescent="0.25">
      <c r="A206" s="44" t="s">
        <v>6</v>
      </c>
      <c r="B206" s="33" t="s">
        <v>155</v>
      </c>
      <c r="C206" s="34" t="s">
        <v>8</v>
      </c>
      <c r="D206" s="66" t="s">
        <v>1211</v>
      </c>
      <c r="E206" s="66" t="str">
        <f>CONCATENATE(Tabela13[[#This Row],[TRAMITE_SETOR]],"_Atualiz")</f>
        <v>SCON_Atualiz</v>
      </c>
      <c r="F206" s="35" t="s">
        <v>913</v>
      </c>
      <c r="G206" s="35"/>
      <c r="H206" s="46">
        <v>41808.767361111109</v>
      </c>
      <c r="I206" s="46">
        <v>41816.545138888891</v>
      </c>
      <c r="J206" s="45" t="s">
        <v>141</v>
      </c>
      <c r="K206" s="37">
        <f t="shared" si="6"/>
        <v>7.7777777777810115</v>
      </c>
      <c r="L206" s="38">
        <f t="shared" si="7"/>
        <v>7.7777777777810115</v>
      </c>
      <c r="M206" s="166">
        <f>NETWORKDAYS.INTL(DATE(YEAR(H206),MONTH(I206),DAY(H206)),DATE(YEAR(I206),MONTH(I206),DAY(I206)),1,LISTAFERIADOS!$B$2:$B$194)</f>
        <v>5</v>
      </c>
      <c r="N206" s="170" t="str">
        <f>CONCATENATE(HOUR(Tabela13[[#This Row],[DATA INICIO]]),":",MINUTE(Tabela13[[#This Row],[DATA INICIO]]))</f>
        <v>18:25</v>
      </c>
      <c r="P206"/>
    </row>
    <row r="207" spans="1:16" ht="25.5" hidden="1" customHeight="1" x14ac:dyDescent="0.25">
      <c r="A207" s="44" t="s">
        <v>6</v>
      </c>
      <c r="B207" s="33" t="s">
        <v>155</v>
      </c>
      <c r="C207" s="34" t="s">
        <v>8</v>
      </c>
      <c r="D207" s="66" t="s">
        <v>1209</v>
      </c>
      <c r="E207" s="66" t="str">
        <f>CONCATENATE(Tabela13[[#This Row],[TRAMITE_SETOR]],"_Atualiz")</f>
        <v>CLC_Atualiz</v>
      </c>
      <c r="F207" s="35" t="s">
        <v>911</v>
      </c>
      <c r="G207" s="35"/>
      <c r="H207" s="46">
        <v>41816.545138888891</v>
      </c>
      <c r="I207" s="46">
        <v>41817.665277777778</v>
      </c>
      <c r="J207" s="45" t="s">
        <v>142</v>
      </c>
      <c r="K207" s="37">
        <f t="shared" si="6"/>
        <v>1.1201388888875954</v>
      </c>
      <c r="L207" s="38">
        <f t="shared" si="7"/>
        <v>1.1201388888875954</v>
      </c>
      <c r="M207" s="166">
        <f>NETWORKDAYS.INTL(DATE(YEAR(H207),MONTH(I207),DAY(H207)),DATE(YEAR(I207),MONTH(I207),DAY(I207)),1,LISTAFERIADOS!$B$2:$B$194)</f>
        <v>2</v>
      </c>
      <c r="N207" s="170" t="str">
        <f>CONCATENATE(HOUR(Tabela13[[#This Row],[DATA INICIO]]),":",MINUTE(Tabela13[[#This Row],[DATA INICIO]]))</f>
        <v>13:5</v>
      </c>
      <c r="P207"/>
    </row>
    <row r="208" spans="1:16" ht="25.5" hidden="1" customHeight="1" x14ac:dyDescent="0.25">
      <c r="A208" s="44" t="s">
        <v>6</v>
      </c>
      <c r="B208" s="33" t="s">
        <v>155</v>
      </c>
      <c r="C208" s="34" t="s">
        <v>8</v>
      </c>
      <c r="D208" s="66" t="s">
        <v>1210</v>
      </c>
      <c r="E208" s="66" t="str">
        <f>CONCATENATE(Tabela13[[#This Row],[TRAMITE_SETOR]],"_Atualiz")</f>
        <v>SC_Atualiz</v>
      </c>
      <c r="F208" s="35" t="s">
        <v>912</v>
      </c>
      <c r="G208" s="35"/>
      <c r="H208" s="46">
        <v>41817.665277777778</v>
      </c>
      <c r="I208" s="46">
        <v>41817.789583333331</v>
      </c>
      <c r="J208" s="45" t="s">
        <v>143</v>
      </c>
      <c r="K208" s="37">
        <f t="shared" si="6"/>
        <v>0.12430555555329192</v>
      </c>
      <c r="L208" s="38">
        <f t="shared" si="7"/>
        <v>0.12430555555329192</v>
      </c>
      <c r="M208" s="166">
        <f>NETWORKDAYS.INTL(DATE(YEAR(H208),MONTH(I208),DAY(H208)),DATE(YEAR(I208),MONTH(I208),DAY(I208)),1,LISTAFERIADOS!$B$2:$B$194)</f>
        <v>1</v>
      </c>
      <c r="N208" s="170" t="str">
        <f>CONCATENATE(HOUR(Tabela13[[#This Row],[DATA INICIO]]),":",MINUTE(Tabela13[[#This Row],[DATA INICIO]]))</f>
        <v>15:58</v>
      </c>
      <c r="P208"/>
    </row>
    <row r="209" spans="1:16" ht="25.5" hidden="1" customHeight="1" x14ac:dyDescent="0.25">
      <c r="A209" s="44" t="s">
        <v>6</v>
      </c>
      <c r="B209" s="33" t="s">
        <v>155</v>
      </c>
      <c r="C209" s="34" t="s">
        <v>8</v>
      </c>
      <c r="D209" s="66" t="s">
        <v>1209</v>
      </c>
      <c r="E209" s="66" t="str">
        <f>CONCATENATE(Tabela13[[#This Row],[TRAMITE_SETOR]],"_Atualiz")</f>
        <v>CLC_Atualiz</v>
      </c>
      <c r="F209" s="35" t="s">
        <v>911</v>
      </c>
      <c r="G209" s="35"/>
      <c r="H209" s="46">
        <v>41817.789583333331</v>
      </c>
      <c r="I209" s="46">
        <v>41820.818749999999</v>
      </c>
      <c r="J209" s="45" t="s">
        <v>144</v>
      </c>
      <c r="K209" s="37">
        <f t="shared" si="6"/>
        <v>3.0291666666671517</v>
      </c>
      <c r="L209" s="38">
        <f t="shared" si="7"/>
        <v>3.0291666666671517</v>
      </c>
      <c r="M209" s="166">
        <f>NETWORKDAYS.INTL(DATE(YEAR(H209),MONTH(I209),DAY(H209)),DATE(YEAR(I209),MONTH(I209),DAY(I209)),1,LISTAFERIADOS!$B$2:$B$194)</f>
        <v>2</v>
      </c>
      <c r="N209" s="170" t="str">
        <f>CONCATENATE(HOUR(Tabela13[[#This Row],[DATA INICIO]]),":",MINUTE(Tabela13[[#This Row],[DATA INICIO]]))</f>
        <v>18:57</v>
      </c>
      <c r="P209"/>
    </row>
    <row r="210" spans="1:16" ht="25.5" hidden="1" customHeight="1" x14ac:dyDescent="0.25">
      <c r="A210" s="44" t="s">
        <v>6</v>
      </c>
      <c r="B210" s="33" t="s">
        <v>155</v>
      </c>
      <c r="C210" s="34" t="s">
        <v>8</v>
      </c>
      <c r="D210" s="66" t="s">
        <v>1205</v>
      </c>
      <c r="E210" s="66" t="str">
        <f>CONCATENATE(Tabela13[[#This Row],[TRAMITE_SETOR]],"_Atualiz")</f>
        <v>SECADM_Atualiz</v>
      </c>
      <c r="F210" s="35" t="s">
        <v>907</v>
      </c>
      <c r="G210" s="35"/>
      <c r="H210" s="46">
        <v>41820.818749999999</v>
      </c>
      <c r="I210" s="46">
        <v>41821.824305555558</v>
      </c>
      <c r="J210" s="45" t="s">
        <v>145</v>
      </c>
      <c r="K210" s="37">
        <f t="shared" si="6"/>
        <v>1.0055555555591127</v>
      </c>
      <c r="L210" s="38">
        <f t="shared" si="7"/>
        <v>1.0055555555591127</v>
      </c>
      <c r="M210" s="166">
        <f>NETWORKDAYS.INTL(DATE(YEAR(H210),MONTH(I210),DAY(H210)),DATE(YEAR(I210),MONTH(I210),DAY(I210)),1,LISTAFERIADOS!$B$2:$B$194)</f>
        <v>-22</v>
      </c>
      <c r="N210" s="170" t="str">
        <f>CONCATENATE(HOUR(Tabela13[[#This Row],[DATA INICIO]]),":",MINUTE(Tabela13[[#This Row],[DATA INICIO]]))</f>
        <v>19:39</v>
      </c>
      <c r="P210"/>
    </row>
    <row r="211" spans="1:16" ht="25.5" hidden="1" customHeight="1" x14ac:dyDescent="0.25">
      <c r="A211" s="44" t="s">
        <v>6</v>
      </c>
      <c r="B211" s="33" t="s">
        <v>155</v>
      </c>
      <c r="C211" s="34" t="s">
        <v>8</v>
      </c>
      <c r="D211" s="66" t="s">
        <v>1213</v>
      </c>
      <c r="E211" s="66" t="str">
        <f>CONCATENATE(Tabela13[[#This Row],[TRAMITE_SETOR]],"_Atualiz")</f>
        <v>ASSDG_Atualiz</v>
      </c>
      <c r="F211" s="35" t="s">
        <v>915</v>
      </c>
      <c r="G211" s="35"/>
      <c r="H211" s="46">
        <v>41821.824305555558</v>
      </c>
      <c r="I211" s="46">
        <v>41825.682638888888</v>
      </c>
      <c r="J211" s="45" t="s">
        <v>146</v>
      </c>
      <c r="K211" s="37">
        <f t="shared" si="6"/>
        <v>3.8583333333299379</v>
      </c>
      <c r="L211" s="38">
        <f t="shared" si="7"/>
        <v>3.8583333333299379</v>
      </c>
      <c r="M211" s="166">
        <f>NETWORKDAYS.INTL(DATE(YEAR(H211),MONTH(I211),DAY(H211)),DATE(YEAR(I211),MONTH(I211),DAY(I211)),1,LISTAFERIADOS!$B$2:$B$194)</f>
        <v>4</v>
      </c>
      <c r="N211" s="170" t="str">
        <f>CONCATENATE(HOUR(Tabela13[[#This Row],[DATA INICIO]]),":",MINUTE(Tabela13[[#This Row],[DATA INICIO]]))</f>
        <v>19:47</v>
      </c>
      <c r="P211"/>
    </row>
    <row r="212" spans="1:16" ht="25.5" hidden="1" customHeight="1" x14ac:dyDescent="0.25">
      <c r="A212" s="44" t="s">
        <v>6</v>
      </c>
      <c r="B212" s="33" t="s">
        <v>155</v>
      </c>
      <c r="C212" s="34" t="s">
        <v>8</v>
      </c>
      <c r="D212" s="66" t="s">
        <v>1202</v>
      </c>
      <c r="E212" s="66" t="str">
        <f>CONCATENATE(Tabela13[[#This Row],[TRAMITE_SETOR]],"_Atualiz")</f>
        <v>DG_Atualiz</v>
      </c>
      <c r="F212" s="35" t="s">
        <v>905</v>
      </c>
      <c r="G212" s="35"/>
      <c r="H212" s="46">
        <v>41825.682638888888</v>
      </c>
      <c r="I212" s="46">
        <v>41827.727777777778</v>
      </c>
      <c r="J212" s="45" t="s">
        <v>56</v>
      </c>
      <c r="K212" s="37">
        <f t="shared" si="6"/>
        <v>2.0451388888905058</v>
      </c>
      <c r="L212" s="38">
        <f t="shared" si="7"/>
        <v>2.0451388888905058</v>
      </c>
      <c r="M212" s="166">
        <f>NETWORKDAYS.INTL(DATE(YEAR(H212),MONTH(I212),DAY(H212)),DATE(YEAR(I212),MONTH(I212),DAY(I212)),1,LISTAFERIADOS!$B$2:$B$194)</f>
        <v>1</v>
      </c>
      <c r="N212" s="170" t="str">
        <f>CONCATENATE(HOUR(Tabela13[[#This Row],[DATA INICIO]]),":",MINUTE(Tabela13[[#This Row],[DATA INICIO]]))</f>
        <v>16:23</v>
      </c>
      <c r="P212"/>
    </row>
    <row r="213" spans="1:16" ht="25.5" hidden="1" customHeight="1" x14ac:dyDescent="0.25">
      <c r="A213" s="44" t="s">
        <v>6</v>
      </c>
      <c r="B213" s="33" t="s">
        <v>155</v>
      </c>
      <c r="C213" s="34" t="s">
        <v>8</v>
      </c>
      <c r="D213" s="66" t="s">
        <v>1209</v>
      </c>
      <c r="E213" s="66" t="str">
        <f>CONCATENATE(Tabela13[[#This Row],[TRAMITE_SETOR]],"_Atualiz")</f>
        <v>CLC_Atualiz</v>
      </c>
      <c r="F213" s="35" t="s">
        <v>911</v>
      </c>
      <c r="G213" s="35"/>
      <c r="H213" s="46">
        <v>41827.727777777778</v>
      </c>
      <c r="I213" s="46">
        <v>41827.745138888888</v>
      </c>
      <c r="J213" s="45" t="s">
        <v>147</v>
      </c>
      <c r="K213" s="37">
        <f t="shared" si="6"/>
        <v>1.7361111109494232E-2</v>
      </c>
      <c r="L213" s="38">
        <f t="shared" si="7"/>
        <v>1.7361111109494232E-2</v>
      </c>
      <c r="M213" s="166">
        <f>NETWORKDAYS.INTL(DATE(YEAR(H213),MONTH(I213),DAY(H213)),DATE(YEAR(I213),MONTH(I213),DAY(I213)),1,LISTAFERIADOS!$B$2:$B$194)</f>
        <v>1</v>
      </c>
      <c r="N213" s="170" t="str">
        <f>CONCATENATE(HOUR(Tabela13[[#This Row],[DATA INICIO]]),":",MINUTE(Tabela13[[#This Row],[DATA INICIO]]))</f>
        <v>17:28</v>
      </c>
      <c r="P213"/>
    </row>
    <row r="214" spans="1:16" ht="25.5" hidden="1" customHeight="1" x14ac:dyDescent="0.25">
      <c r="A214" s="44" t="s">
        <v>6</v>
      </c>
      <c r="B214" s="33" t="s">
        <v>155</v>
      </c>
      <c r="C214" s="34" t="s">
        <v>8</v>
      </c>
      <c r="D214" s="66" t="s">
        <v>1207</v>
      </c>
      <c r="E214" s="66" t="str">
        <f>CONCATENATE(Tabela13[[#This Row],[TRAMITE_SETOR]],"_Atualiz")</f>
        <v>CO_Atualiz</v>
      </c>
      <c r="F214" s="35" t="s">
        <v>909</v>
      </c>
      <c r="G214" s="35"/>
      <c r="H214" s="46">
        <v>41827.745138888888</v>
      </c>
      <c r="I214" s="46">
        <v>41827.777083333334</v>
      </c>
      <c r="J214" s="45" t="s">
        <v>148</v>
      </c>
      <c r="K214" s="37">
        <f t="shared" si="6"/>
        <v>3.1944444446708076E-2</v>
      </c>
      <c r="L214" s="38">
        <f t="shared" si="7"/>
        <v>3.1944444446708076E-2</v>
      </c>
      <c r="M214" s="166">
        <f>NETWORKDAYS.INTL(DATE(YEAR(H214),MONTH(I214),DAY(H214)),DATE(YEAR(I214),MONTH(I214),DAY(I214)),1,LISTAFERIADOS!$B$2:$B$194)</f>
        <v>1</v>
      </c>
      <c r="N214" s="170" t="str">
        <f>CONCATENATE(HOUR(Tabela13[[#This Row],[DATA INICIO]]),":",MINUTE(Tabela13[[#This Row],[DATA INICIO]]))</f>
        <v>17:53</v>
      </c>
      <c r="P214"/>
    </row>
    <row r="215" spans="1:16" ht="25.5" hidden="1" customHeight="1" x14ac:dyDescent="0.25">
      <c r="A215" s="44" t="s">
        <v>6</v>
      </c>
      <c r="B215" s="33" t="s">
        <v>155</v>
      </c>
      <c r="C215" s="34" t="s">
        <v>8</v>
      </c>
      <c r="D215" s="66" t="s">
        <v>1214</v>
      </c>
      <c r="E215" s="66" t="str">
        <f>CONCATENATE(Tabela13[[#This Row],[TRAMITE_SETOR]],"_Atualiz")</f>
        <v>ACO_Atualiz</v>
      </c>
      <c r="F215" s="35" t="s">
        <v>916</v>
      </c>
      <c r="G215" s="35"/>
      <c r="H215" s="46">
        <v>41827.777083333334</v>
      </c>
      <c r="I215" s="46">
        <v>41828.488888888889</v>
      </c>
      <c r="J215" s="45" t="s">
        <v>149</v>
      </c>
      <c r="K215" s="37">
        <f t="shared" si="6"/>
        <v>0.71180555555474712</v>
      </c>
      <c r="L215" s="38">
        <f t="shared" si="7"/>
        <v>0.71180555555474712</v>
      </c>
      <c r="M215" s="166">
        <f>NETWORKDAYS.INTL(DATE(YEAR(H215),MONTH(I215),DAY(H215)),DATE(YEAR(I215),MONTH(I215),DAY(I215)),1,LISTAFERIADOS!$B$2:$B$194)</f>
        <v>2</v>
      </c>
      <c r="N215" s="170" t="str">
        <f>CONCATENATE(HOUR(Tabela13[[#This Row],[DATA INICIO]]),":",MINUTE(Tabela13[[#This Row],[DATA INICIO]]))</f>
        <v>18:39</v>
      </c>
      <c r="P215"/>
    </row>
    <row r="216" spans="1:16" ht="25.5" hidden="1" customHeight="1" x14ac:dyDescent="0.25">
      <c r="A216" s="44" t="s">
        <v>6</v>
      </c>
      <c r="B216" s="33" t="s">
        <v>155</v>
      </c>
      <c r="C216" s="34" t="s">
        <v>8</v>
      </c>
      <c r="D216" s="66" t="s">
        <v>1208</v>
      </c>
      <c r="E216" s="66" t="str">
        <f>CONCATENATE(Tabela13[[#This Row],[TRAMITE_SETOR]],"_Atualiz")</f>
        <v>SECOFC_Atualiz</v>
      </c>
      <c r="F216" s="35" t="s">
        <v>910</v>
      </c>
      <c r="G216" s="35"/>
      <c r="H216" s="46">
        <v>41828.488888888889</v>
      </c>
      <c r="I216" s="46">
        <v>41828.548611111109</v>
      </c>
      <c r="J216" s="45" t="s">
        <v>7</v>
      </c>
      <c r="K216" s="37">
        <f t="shared" si="6"/>
        <v>5.9722222220443655E-2</v>
      </c>
      <c r="L216" s="38">
        <f t="shared" si="7"/>
        <v>5.9722222220443655E-2</v>
      </c>
      <c r="M216" s="166">
        <f>NETWORKDAYS.INTL(DATE(YEAR(H216),MONTH(I216),DAY(H216)),DATE(YEAR(I216),MONTH(I216),DAY(I216)),1,LISTAFERIADOS!$B$2:$B$194)</f>
        <v>1</v>
      </c>
      <c r="N216" s="170" t="str">
        <f>CONCATENATE(HOUR(Tabela13[[#This Row],[DATA INICIO]]),":",MINUTE(Tabela13[[#This Row],[DATA INICIO]]))</f>
        <v>11:44</v>
      </c>
      <c r="P216"/>
    </row>
    <row r="217" spans="1:16" ht="25.5" hidden="1" customHeight="1" x14ac:dyDescent="0.25">
      <c r="A217" s="44" t="s">
        <v>6</v>
      </c>
      <c r="B217" s="33" t="s">
        <v>155</v>
      </c>
      <c r="C217" s="34" t="s">
        <v>8</v>
      </c>
      <c r="D217" s="66" t="s">
        <v>1202</v>
      </c>
      <c r="E217" s="66" t="str">
        <f>CONCATENATE(Tabela13[[#This Row],[TRAMITE_SETOR]],"_Atualiz")</f>
        <v>DG_Atualiz</v>
      </c>
      <c r="F217" s="35" t="s">
        <v>905</v>
      </c>
      <c r="G217" s="35"/>
      <c r="H217" s="46">
        <v>41828.488888888889</v>
      </c>
      <c r="I217" s="46">
        <v>41829.59097222222</v>
      </c>
      <c r="J217" s="45" t="s">
        <v>7</v>
      </c>
      <c r="K217" s="37">
        <f t="shared" si="6"/>
        <v>1.1020833333313931</v>
      </c>
      <c r="L217" s="38">
        <f t="shared" si="7"/>
        <v>1.1020833333313931</v>
      </c>
      <c r="M217" s="166">
        <f>NETWORKDAYS.INTL(DATE(YEAR(H217),MONTH(I217),DAY(H217)),DATE(YEAR(I217),MONTH(I217),DAY(I217)),1,LISTAFERIADOS!$B$2:$B$194)</f>
        <v>2</v>
      </c>
      <c r="N217" s="170" t="str">
        <f>CONCATENATE(HOUR(Tabela13[[#This Row],[DATA INICIO]]),":",MINUTE(Tabela13[[#This Row],[DATA INICIO]]))</f>
        <v>11:44</v>
      </c>
      <c r="P217"/>
    </row>
    <row r="218" spans="1:16" ht="25.5" hidden="1" customHeight="1" x14ac:dyDescent="0.25">
      <c r="A218" s="44" t="s">
        <v>6</v>
      </c>
      <c r="B218" s="33" t="s">
        <v>155</v>
      </c>
      <c r="C218" s="34" t="s">
        <v>8</v>
      </c>
      <c r="D218" s="66" t="s">
        <v>1214</v>
      </c>
      <c r="E218" s="66" t="str">
        <f>CONCATENATE(Tabela13[[#This Row],[TRAMITE_SETOR]],"_Atualiz")</f>
        <v>ACO_Atualiz</v>
      </c>
      <c r="F218" s="35" t="s">
        <v>916</v>
      </c>
      <c r="G218" s="35"/>
      <c r="H218" s="46">
        <v>41829.59097222222</v>
      </c>
      <c r="I218" s="46">
        <v>41829.597916666666</v>
      </c>
      <c r="J218" s="45" t="s">
        <v>41</v>
      </c>
      <c r="K218" s="37">
        <f t="shared" si="6"/>
        <v>6.9444444452528842E-3</v>
      </c>
      <c r="L218" s="38">
        <f t="shared" si="7"/>
        <v>6.9444444452528842E-3</v>
      </c>
      <c r="M218" s="166">
        <f>NETWORKDAYS.INTL(DATE(YEAR(H218),MONTH(I218),DAY(H218)),DATE(YEAR(I218),MONTH(I218),DAY(I218)),1,LISTAFERIADOS!$B$2:$B$194)</f>
        <v>1</v>
      </c>
      <c r="N218" s="170" t="str">
        <f>CONCATENATE(HOUR(Tabela13[[#This Row],[DATA INICIO]]),":",MINUTE(Tabela13[[#This Row],[DATA INICIO]]))</f>
        <v>14:11</v>
      </c>
      <c r="P218"/>
    </row>
    <row r="219" spans="1:16" ht="25.5" hidden="1" customHeight="1" x14ac:dyDescent="0.25">
      <c r="A219" s="44" t="s">
        <v>6</v>
      </c>
      <c r="B219" s="33" t="s">
        <v>155</v>
      </c>
      <c r="C219" s="34" t="s">
        <v>8</v>
      </c>
      <c r="D219" s="66" t="s">
        <v>1215</v>
      </c>
      <c r="E219" s="66" t="str">
        <f>CONCATENATE(Tabela13[[#This Row],[TRAMITE_SETOR]],"_Atualiz")</f>
        <v>SAEO_Atualiz</v>
      </c>
      <c r="F219" s="35" t="s">
        <v>917</v>
      </c>
      <c r="G219" s="35"/>
      <c r="H219" s="46">
        <v>41829.597916666666</v>
      </c>
      <c r="I219" s="46">
        <v>41829.706250000003</v>
      </c>
      <c r="J219" s="45" t="s">
        <v>42</v>
      </c>
      <c r="K219" s="37">
        <f t="shared" si="6"/>
        <v>0.10833333333721384</v>
      </c>
      <c r="L219" s="38">
        <f t="shared" si="7"/>
        <v>0.10833333333721384</v>
      </c>
      <c r="M219" s="166">
        <f>NETWORKDAYS.INTL(DATE(YEAR(H219),MONTH(I219),DAY(H219)),DATE(YEAR(I219),MONTH(I219),DAY(I219)),1,LISTAFERIADOS!$B$2:$B$194)</f>
        <v>1</v>
      </c>
      <c r="N219" s="170" t="str">
        <f>CONCATENATE(HOUR(Tabela13[[#This Row],[DATA INICIO]]),":",MINUTE(Tabela13[[#This Row],[DATA INICIO]]))</f>
        <v>14:21</v>
      </c>
      <c r="P219"/>
    </row>
    <row r="220" spans="1:16" ht="25.5" hidden="1" customHeight="1" x14ac:dyDescent="0.25">
      <c r="A220" s="44" t="s">
        <v>6</v>
      </c>
      <c r="B220" s="33" t="s">
        <v>155</v>
      </c>
      <c r="C220" s="34" t="s">
        <v>8</v>
      </c>
      <c r="D220" s="66" t="s">
        <v>1209</v>
      </c>
      <c r="E220" s="66" t="str">
        <f>CONCATENATE(Tabela13[[#This Row],[TRAMITE_SETOR]],"_Atualiz")</f>
        <v>CLC_Atualiz</v>
      </c>
      <c r="F220" s="35" t="s">
        <v>911</v>
      </c>
      <c r="G220" s="35"/>
      <c r="H220" s="46">
        <v>41829.706250000003</v>
      </c>
      <c r="I220" s="46">
        <v>41830.613888888889</v>
      </c>
      <c r="J220" s="45" t="s">
        <v>150</v>
      </c>
      <c r="K220" s="37">
        <f t="shared" si="6"/>
        <v>0.90763888888614019</v>
      </c>
      <c r="L220" s="38">
        <f t="shared" si="7"/>
        <v>0.90763888888614019</v>
      </c>
      <c r="M220" s="166">
        <f>NETWORKDAYS.INTL(DATE(YEAR(H220),MONTH(I220),DAY(H220)),DATE(YEAR(I220),MONTH(I220),DAY(I220)),1,LISTAFERIADOS!$B$2:$B$194)</f>
        <v>2</v>
      </c>
      <c r="N220" s="170" t="str">
        <f>CONCATENATE(HOUR(Tabela13[[#This Row],[DATA INICIO]]),":",MINUTE(Tabela13[[#This Row],[DATA INICIO]]))</f>
        <v>16:57</v>
      </c>
      <c r="P220"/>
    </row>
    <row r="221" spans="1:16" ht="25.5" hidden="1" customHeight="1" x14ac:dyDescent="0.25">
      <c r="A221" s="44" t="s">
        <v>6</v>
      </c>
      <c r="B221" s="33" t="s">
        <v>155</v>
      </c>
      <c r="C221" s="34" t="s">
        <v>8</v>
      </c>
      <c r="D221" s="66" t="s">
        <v>1210</v>
      </c>
      <c r="E221" s="66" t="str">
        <f>CONCATENATE(Tabela13[[#This Row],[TRAMITE_SETOR]],"_Atualiz")</f>
        <v>SC_Atualiz</v>
      </c>
      <c r="F221" s="35" t="s">
        <v>912</v>
      </c>
      <c r="G221" s="35"/>
      <c r="H221" s="46">
        <v>41830.613888888889</v>
      </c>
      <c r="I221" s="46">
        <v>41835.542361111111</v>
      </c>
      <c r="J221" s="45" t="s">
        <v>151</v>
      </c>
      <c r="K221" s="37">
        <f t="shared" si="6"/>
        <v>4.9284722222218988</v>
      </c>
      <c r="L221" s="38">
        <f t="shared" si="7"/>
        <v>4.9284722222218988</v>
      </c>
      <c r="M221" s="166">
        <f>NETWORKDAYS.INTL(DATE(YEAR(H221),MONTH(I221),DAY(H221)),DATE(YEAR(I221),MONTH(I221),DAY(I221)),1,LISTAFERIADOS!$B$2:$B$194)</f>
        <v>4</v>
      </c>
      <c r="N221" s="170" t="str">
        <f>CONCATENATE(HOUR(Tabela13[[#This Row],[DATA INICIO]]),":",MINUTE(Tabela13[[#This Row],[DATA INICIO]]))</f>
        <v>14:44</v>
      </c>
      <c r="P221"/>
    </row>
    <row r="222" spans="1:16" ht="25.5" hidden="1" customHeight="1" x14ac:dyDescent="0.25">
      <c r="A222" s="44" t="s">
        <v>6</v>
      </c>
      <c r="B222" s="33" t="s">
        <v>155</v>
      </c>
      <c r="C222" s="34" t="s">
        <v>8</v>
      </c>
      <c r="D222" s="66" t="s">
        <v>1211</v>
      </c>
      <c r="E222" s="66" t="str">
        <f>CONCATENATE(Tabela13[[#This Row],[TRAMITE_SETOR]],"_Atualiz")</f>
        <v>SCON_Atualiz</v>
      </c>
      <c r="F222" s="35" t="s">
        <v>913</v>
      </c>
      <c r="G222" s="35"/>
      <c r="H222" s="46">
        <v>41835.542361111111</v>
      </c>
      <c r="I222" s="46">
        <v>41848.751388888886</v>
      </c>
      <c r="J222" s="45" t="s">
        <v>152</v>
      </c>
      <c r="K222" s="37">
        <f t="shared" si="6"/>
        <v>13.209027777775191</v>
      </c>
      <c r="L222" s="38">
        <f t="shared" si="7"/>
        <v>13.209027777775191</v>
      </c>
      <c r="M222" s="166">
        <f>NETWORKDAYS.INTL(DATE(YEAR(H222),MONTH(I222),DAY(H222)),DATE(YEAR(I222),MONTH(I222),DAY(I222)),1,LISTAFERIADOS!$B$2:$B$194)</f>
        <v>10</v>
      </c>
      <c r="N222" s="170" t="str">
        <f>CONCATENATE(HOUR(Tabela13[[#This Row],[DATA INICIO]]),":",MINUTE(Tabela13[[#This Row],[DATA INICIO]]))</f>
        <v>13:1</v>
      </c>
      <c r="P222"/>
    </row>
    <row r="223" spans="1:16" ht="25.5" hidden="1" customHeight="1" x14ac:dyDescent="0.25">
      <c r="A223" s="44" t="s">
        <v>6</v>
      </c>
      <c r="B223" s="33" t="s">
        <v>155</v>
      </c>
      <c r="C223" s="34" t="s">
        <v>8</v>
      </c>
      <c r="D223" s="66" t="s">
        <v>1209</v>
      </c>
      <c r="E223" s="66" t="str">
        <f>CONCATENATE(Tabela13[[#This Row],[TRAMITE_SETOR]],"_Atualiz")</f>
        <v>CLC_Atualiz</v>
      </c>
      <c r="F223" s="35" t="s">
        <v>911</v>
      </c>
      <c r="G223" s="35"/>
      <c r="H223" s="46">
        <v>41848.751388888886</v>
      </c>
      <c r="I223" s="46">
        <v>41849.804166666669</v>
      </c>
      <c r="J223" s="45" t="s">
        <v>153</v>
      </c>
      <c r="K223" s="37">
        <f t="shared" si="6"/>
        <v>1.0527777777824667</v>
      </c>
      <c r="L223" s="38">
        <f t="shared" si="7"/>
        <v>1.0527777777824667</v>
      </c>
      <c r="M223" s="166">
        <f>NETWORKDAYS.INTL(DATE(YEAR(H223),MONTH(I223),DAY(H223)),DATE(YEAR(I223),MONTH(I223),DAY(I223)),1,LISTAFERIADOS!$B$2:$B$194)</f>
        <v>2</v>
      </c>
      <c r="N223" s="170" t="str">
        <f>CONCATENATE(HOUR(Tabela13[[#This Row],[DATA INICIO]]),":",MINUTE(Tabela13[[#This Row],[DATA INICIO]]))</f>
        <v>18:2</v>
      </c>
      <c r="P223"/>
    </row>
    <row r="224" spans="1:16" ht="25.5" hidden="1" customHeight="1" x14ac:dyDescent="0.25">
      <c r="A224" s="44" t="s">
        <v>6</v>
      </c>
      <c r="B224" s="33" t="s">
        <v>155</v>
      </c>
      <c r="C224" s="34" t="s">
        <v>8</v>
      </c>
      <c r="D224" s="66" t="s">
        <v>1215</v>
      </c>
      <c r="E224" s="66" t="str">
        <f>CONCATENATE(Tabela13[[#This Row],[TRAMITE_SETOR]],"_Atualiz")</f>
        <v>SAEO_Atualiz</v>
      </c>
      <c r="F224" s="35" t="s">
        <v>917</v>
      </c>
      <c r="G224" s="35"/>
      <c r="H224" s="46">
        <v>41849.804166666669</v>
      </c>
      <c r="I224" s="46">
        <v>41850.62777777778</v>
      </c>
      <c r="J224" s="45" t="s">
        <v>154</v>
      </c>
      <c r="K224" s="37">
        <f t="shared" si="6"/>
        <v>0.82361111111094942</v>
      </c>
      <c r="L224" s="38">
        <f t="shared" si="7"/>
        <v>0.82361111111094942</v>
      </c>
      <c r="M224" s="166">
        <f>NETWORKDAYS.INTL(DATE(YEAR(H224),MONTH(I224),DAY(H224)),DATE(YEAR(I224),MONTH(I224),DAY(I224)),1,LISTAFERIADOS!$B$2:$B$194)</f>
        <v>2</v>
      </c>
      <c r="N224" s="170" t="str">
        <f>CONCATENATE(HOUR(Tabela13[[#This Row],[DATA INICIO]]),":",MINUTE(Tabela13[[#This Row],[DATA INICIO]]))</f>
        <v>19:18</v>
      </c>
      <c r="P224"/>
    </row>
    <row r="225" spans="1:16" ht="25.5" hidden="1" customHeight="1" x14ac:dyDescent="0.25">
      <c r="A225" s="6" t="s">
        <v>278</v>
      </c>
      <c r="B225" s="33" t="s">
        <v>277</v>
      </c>
      <c r="C225" s="34" t="s">
        <v>270</v>
      </c>
      <c r="D225" s="66" t="s">
        <v>1229</v>
      </c>
      <c r="E225" s="66" t="str">
        <f>CONCATENATE(Tabela13[[#This Row],[TRAMITE_SETOR]],"_Atualiz")</f>
        <v>SAPC_Atualiz</v>
      </c>
      <c r="F225" s="35" t="s">
        <v>926</v>
      </c>
      <c r="G225" s="35"/>
      <c r="H225" s="47" t="s">
        <v>7</v>
      </c>
      <c r="I225" s="36">
        <v>42020.709027777775</v>
      </c>
      <c r="J225" s="1" t="s">
        <v>7</v>
      </c>
      <c r="K225" s="37">
        <f t="shared" si="6"/>
        <v>0</v>
      </c>
      <c r="L225" s="38">
        <f t="shared" si="7"/>
        <v>0</v>
      </c>
      <c r="M225" s="166" t="e">
        <f>NETWORKDAYS.INTL(DATE(YEAR(H225),MONTH(I225),DAY(H225)),DATE(YEAR(I225),MONTH(I225),DAY(I225)),1,LISTAFERIADOS!$B$2:$B$194)</f>
        <v>#VALUE!</v>
      </c>
      <c r="N225" s="170" t="e">
        <f>CONCATENATE(HOUR(Tabela13[[#This Row],[DATA INICIO]]),":",MINUTE(Tabela13[[#This Row],[DATA INICIO]]))</f>
        <v>#VALUE!</v>
      </c>
      <c r="P225"/>
    </row>
    <row r="226" spans="1:16" ht="25.5" customHeight="1" x14ac:dyDescent="0.25">
      <c r="A226" s="6" t="s">
        <v>278</v>
      </c>
      <c r="B226" s="33" t="s">
        <v>277</v>
      </c>
      <c r="C226" s="34" t="s">
        <v>270</v>
      </c>
      <c r="D226" s="66" t="s">
        <v>1204</v>
      </c>
      <c r="E226" s="66" t="str">
        <f>CONCATENATE(Tabela13[[#This Row],[TRAMITE_SETOR]],"_Atualiz")</f>
        <v>CIP_Atualiz</v>
      </c>
      <c r="F226" s="35" t="s">
        <v>884</v>
      </c>
      <c r="G226" s="90" t="s">
        <v>1105</v>
      </c>
      <c r="H226" s="36">
        <v>42020.709027777775</v>
      </c>
      <c r="I226" s="36">
        <v>42028.700694444444</v>
      </c>
      <c r="J226" s="1" t="s">
        <v>156</v>
      </c>
      <c r="K226" s="37">
        <f t="shared" si="6"/>
        <v>7.9916666666686069</v>
      </c>
      <c r="L226" s="38">
        <f t="shared" si="7"/>
        <v>7.9916666666686069</v>
      </c>
      <c r="M226" s="166">
        <f>NETWORKDAYS.INTL(DATE(YEAR(H226),MONTH(I226),DAY(H226)),DATE(YEAR(I226),MONTH(I226),DAY(I226)),1,LISTAFERIADOS!$B$2:$B$194)</f>
        <v>6</v>
      </c>
      <c r="N226" s="170" t="str">
        <f>CONCATENATE(HOUR(Tabela13[[#This Row],[DATA INICIO]]),":",MINUTE(Tabela13[[#This Row],[DATA INICIO]]))</f>
        <v>17:1</v>
      </c>
      <c r="P226"/>
    </row>
    <row r="227" spans="1:16" ht="25.5" hidden="1" customHeight="1" x14ac:dyDescent="0.25">
      <c r="A227" s="6" t="s">
        <v>278</v>
      </c>
      <c r="B227" s="33" t="s">
        <v>277</v>
      </c>
      <c r="C227" s="34" t="s">
        <v>270</v>
      </c>
      <c r="D227" s="66" t="s">
        <v>1229</v>
      </c>
      <c r="E227" s="66" t="str">
        <f>CONCATENATE(Tabela13[[#This Row],[TRAMITE_SETOR]],"_Atualiz")</f>
        <v>SAPC_Atualiz</v>
      </c>
      <c r="F227" s="35" t="s">
        <v>926</v>
      </c>
      <c r="G227" s="35"/>
      <c r="H227" s="36">
        <v>42028.700694444444</v>
      </c>
      <c r="I227" s="36">
        <v>42054.691666666666</v>
      </c>
      <c r="J227" s="1" t="s">
        <v>157</v>
      </c>
      <c r="K227" s="37">
        <f t="shared" si="6"/>
        <v>25.990972222221899</v>
      </c>
      <c r="L227" s="38">
        <f t="shared" si="7"/>
        <v>25.990972222221899</v>
      </c>
      <c r="M227" s="166">
        <f>NETWORKDAYS.INTL(DATE(YEAR(H227),MONTH(I227),DAY(H227)),DATE(YEAR(I227),MONTH(I227),DAY(I227)),1,LISTAFERIADOS!$B$2:$B$194)</f>
        <v>-4</v>
      </c>
      <c r="N227" s="170" t="str">
        <f>CONCATENATE(HOUR(Tabela13[[#This Row],[DATA INICIO]]),":",MINUTE(Tabela13[[#This Row],[DATA INICIO]]))</f>
        <v>16:49</v>
      </c>
      <c r="P227"/>
    </row>
    <row r="228" spans="1:16" ht="25.5" customHeight="1" x14ac:dyDescent="0.25">
      <c r="A228" s="6" t="s">
        <v>278</v>
      </c>
      <c r="B228" s="33" t="s">
        <v>277</v>
      </c>
      <c r="C228" s="34" t="s">
        <v>270</v>
      </c>
      <c r="D228" s="66" t="s">
        <v>1204</v>
      </c>
      <c r="E228" s="66" t="str">
        <f>CONCATENATE(Tabela13[[#This Row],[TRAMITE_SETOR]],"_Atualiz")</f>
        <v>CIP_Atualiz</v>
      </c>
      <c r="F228" s="35" t="s">
        <v>884</v>
      </c>
      <c r="G228" s="90" t="s">
        <v>1105</v>
      </c>
      <c r="H228" s="36">
        <v>42054.691666666666</v>
      </c>
      <c r="I228" s="36">
        <v>42059.606944444444</v>
      </c>
      <c r="J228" s="1" t="s">
        <v>158</v>
      </c>
      <c r="K228" s="37">
        <f t="shared" si="6"/>
        <v>4.9152777777781012</v>
      </c>
      <c r="L228" s="38">
        <f t="shared" si="7"/>
        <v>4.9152777777781012</v>
      </c>
      <c r="M228" s="166">
        <f>NETWORKDAYS.INTL(DATE(YEAR(H228),MONTH(I228),DAY(H228)),DATE(YEAR(I228),MONTH(I228),DAY(I228)),1,LISTAFERIADOS!$B$2:$B$194)</f>
        <v>4</v>
      </c>
      <c r="N228" s="170" t="str">
        <f>CONCATENATE(HOUR(Tabela13[[#This Row],[DATA INICIO]]),":",MINUTE(Tabela13[[#This Row],[DATA INICIO]]))</f>
        <v>16:36</v>
      </c>
      <c r="P228"/>
    </row>
    <row r="229" spans="1:16" ht="25.5" hidden="1" customHeight="1" x14ac:dyDescent="0.25">
      <c r="A229" s="6" t="s">
        <v>278</v>
      </c>
      <c r="B229" s="33" t="s">
        <v>277</v>
      </c>
      <c r="C229" s="34" t="s">
        <v>270</v>
      </c>
      <c r="D229" s="66" t="s">
        <v>1229</v>
      </c>
      <c r="E229" s="66" t="str">
        <f>CONCATENATE(Tabela13[[#This Row],[TRAMITE_SETOR]],"_Atualiz")</f>
        <v>SAPC_Atualiz</v>
      </c>
      <c r="F229" s="35" t="s">
        <v>926</v>
      </c>
      <c r="G229" s="35"/>
      <c r="H229" s="36">
        <v>42059.606944444444</v>
      </c>
      <c r="I229" s="36">
        <v>42069.744444444441</v>
      </c>
      <c r="J229" s="1" t="s">
        <v>159</v>
      </c>
      <c r="K229" s="37">
        <f t="shared" si="6"/>
        <v>10.13749999999709</v>
      </c>
      <c r="L229" s="38">
        <f t="shared" si="7"/>
        <v>10.13749999999709</v>
      </c>
      <c r="M229" s="166">
        <f>NETWORKDAYS.INTL(DATE(YEAR(H229),MONTH(I229),DAY(H229)),DATE(YEAR(I229),MONTH(I229),DAY(I229)),1,LISTAFERIADOS!$B$2:$B$194)</f>
        <v>-13</v>
      </c>
      <c r="N229" s="170" t="str">
        <f>CONCATENATE(HOUR(Tabela13[[#This Row],[DATA INICIO]]),":",MINUTE(Tabela13[[#This Row],[DATA INICIO]]))</f>
        <v>14:34</v>
      </c>
      <c r="P229"/>
    </row>
    <row r="230" spans="1:16" ht="25.5" customHeight="1" x14ac:dyDescent="0.25">
      <c r="A230" s="6" t="s">
        <v>278</v>
      </c>
      <c r="B230" s="33" t="s">
        <v>277</v>
      </c>
      <c r="C230" s="34" t="s">
        <v>270</v>
      </c>
      <c r="D230" s="66" t="s">
        <v>1204</v>
      </c>
      <c r="E230" s="66" t="str">
        <f>CONCATENATE(Tabela13[[#This Row],[TRAMITE_SETOR]],"_Atualiz")</f>
        <v>CIP_Atualiz</v>
      </c>
      <c r="F230" s="35" t="s">
        <v>884</v>
      </c>
      <c r="G230" s="90" t="s">
        <v>1105</v>
      </c>
      <c r="H230" s="36">
        <v>42069.744444444441</v>
      </c>
      <c r="I230" s="36">
        <v>42075.662499999999</v>
      </c>
      <c r="J230" s="1" t="s">
        <v>160</v>
      </c>
      <c r="K230" s="37">
        <f t="shared" si="6"/>
        <v>5.9180555555576575</v>
      </c>
      <c r="L230" s="38">
        <f t="shared" si="7"/>
        <v>5.9180555555576575</v>
      </c>
      <c r="M230" s="166">
        <f>NETWORKDAYS.INTL(DATE(YEAR(H230),MONTH(I230),DAY(H230)),DATE(YEAR(I230),MONTH(I230),DAY(I230)),1,LISTAFERIADOS!$B$2:$B$194)</f>
        <v>5</v>
      </c>
      <c r="N230" s="170" t="str">
        <f>CONCATENATE(HOUR(Tabela13[[#This Row],[DATA INICIO]]),":",MINUTE(Tabela13[[#This Row],[DATA INICIO]]))</f>
        <v>17:52</v>
      </c>
      <c r="P230"/>
    </row>
    <row r="231" spans="1:16" ht="25.5" hidden="1" customHeight="1" x14ac:dyDescent="0.25">
      <c r="A231" s="6" t="s">
        <v>278</v>
      </c>
      <c r="B231" s="33" t="s">
        <v>277</v>
      </c>
      <c r="C231" s="34" t="s">
        <v>270</v>
      </c>
      <c r="D231" s="66" t="s">
        <v>1229</v>
      </c>
      <c r="E231" s="66" t="str">
        <f>CONCATENATE(Tabela13[[#This Row],[TRAMITE_SETOR]],"_Atualiz")</f>
        <v>SAPC_Atualiz</v>
      </c>
      <c r="F231" s="35" t="s">
        <v>926</v>
      </c>
      <c r="G231" s="35"/>
      <c r="H231" s="36">
        <v>42075.662499999999</v>
      </c>
      <c r="I231" s="36">
        <v>42081.771527777775</v>
      </c>
      <c r="J231" s="1" t="s">
        <v>26</v>
      </c>
      <c r="K231" s="37">
        <f t="shared" si="6"/>
        <v>6.109027777776646</v>
      </c>
      <c r="L231" s="38">
        <f t="shared" si="7"/>
        <v>6.109027777776646</v>
      </c>
      <c r="M231" s="166">
        <f>NETWORKDAYS.INTL(DATE(YEAR(H231),MONTH(I231),DAY(H231)),DATE(YEAR(I231),MONTH(I231),DAY(I231)),1,LISTAFERIADOS!$B$2:$B$194)</f>
        <v>5</v>
      </c>
      <c r="N231" s="170" t="str">
        <f>CONCATENATE(HOUR(Tabela13[[#This Row],[DATA INICIO]]),":",MINUTE(Tabela13[[#This Row],[DATA INICIO]]))</f>
        <v>15:54</v>
      </c>
      <c r="P231"/>
    </row>
    <row r="232" spans="1:16" ht="25.5" customHeight="1" x14ac:dyDescent="0.25">
      <c r="A232" s="6" t="s">
        <v>278</v>
      </c>
      <c r="B232" s="33" t="s">
        <v>277</v>
      </c>
      <c r="C232" s="34" t="s">
        <v>270</v>
      </c>
      <c r="D232" s="66" t="s">
        <v>1204</v>
      </c>
      <c r="E232" s="66" t="str">
        <f>CONCATENATE(Tabela13[[#This Row],[TRAMITE_SETOR]],"_Atualiz")</f>
        <v>CIP_Atualiz</v>
      </c>
      <c r="F232" s="35" t="s">
        <v>884</v>
      </c>
      <c r="G232" s="90" t="s">
        <v>1105</v>
      </c>
      <c r="H232" s="36">
        <v>42081.771527777775</v>
      </c>
      <c r="I232" s="36">
        <v>42086.669444444444</v>
      </c>
      <c r="J232" s="1" t="s">
        <v>116</v>
      </c>
      <c r="K232" s="37">
        <f t="shared" si="6"/>
        <v>4.8979166666686069</v>
      </c>
      <c r="L232" s="38">
        <f t="shared" si="7"/>
        <v>4.8979166666686069</v>
      </c>
      <c r="M232" s="166">
        <f>NETWORKDAYS.INTL(DATE(YEAR(H232),MONTH(I232),DAY(H232)),DATE(YEAR(I232),MONTH(I232),DAY(I232)),1,LISTAFERIADOS!$B$2:$B$194)</f>
        <v>4</v>
      </c>
      <c r="N232" s="170" t="str">
        <f>CONCATENATE(HOUR(Tabela13[[#This Row],[DATA INICIO]]),":",MINUTE(Tabela13[[#This Row],[DATA INICIO]]))</f>
        <v>18:31</v>
      </c>
      <c r="P232"/>
    </row>
    <row r="233" spans="1:16" ht="25.5" hidden="1" customHeight="1" x14ac:dyDescent="0.25">
      <c r="A233" s="6" t="s">
        <v>278</v>
      </c>
      <c r="B233" s="33" t="s">
        <v>277</v>
      </c>
      <c r="C233" s="34" t="s">
        <v>270</v>
      </c>
      <c r="D233" s="66" t="s">
        <v>1205</v>
      </c>
      <c r="E233" s="66" t="str">
        <f>CONCATENATE(Tabela13[[#This Row],[TRAMITE_SETOR]],"_Atualiz")</f>
        <v>SECADM_Atualiz</v>
      </c>
      <c r="F233" s="35" t="s">
        <v>907</v>
      </c>
      <c r="G233" s="35"/>
      <c r="H233" s="36">
        <v>42086.669444444444</v>
      </c>
      <c r="I233" s="36">
        <v>42086.832638888889</v>
      </c>
      <c r="J233" s="1" t="s">
        <v>161</v>
      </c>
      <c r="K233" s="37">
        <f t="shared" si="6"/>
        <v>0.16319444444525288</v>
      </c>
      <c r="L233" s="38">
        <f t="shared" si="7"/>
        <v>0.16319444444525288</v>
      </c>
      <c r="M233" s="166">
        <f>NETWORKDAYS.INTL(DATE(YEAR(H233),MONTH(I233),DAY(H233)),DATE(YEAR(I233),MONTH(I233),DAY(I233)),1,LISTAFERIADOS!$B$2:$B$194)</f>
        <v>1</v>
      </c>
      <c r="N233" s="170" t="str">
        <f>CONCATENATE(HOUR(Tabela13[[#This Row],[DATA INICIO]]),":",MINUTE(Tabela13[[#This Row],[DATA INICIO]]))</f>
        <v>16:4</v>
      </c>
      <c r="P233"/>
    </row>
    <row r="234" spans="1:16" ht="25.5" hidden="1" customHeight="1" x14ac:dyDescent="0.25">
      <c r="A234" s="6" t="s">
        <v>278</v>
      </c>
      <c r="B234" s="33" t="s">
        <v>277</v>
      </c>
      <c r="C234" s="34" t="s">
        <v>270</v>
      </c>
      <c r="D234" s="66" t="s">
        <v>1209</v>
      </c>
      <c r="E234" s="66" t="str">
        <f>CONCATENATE(Tabela13[[#This Row],[TRAMITE_SETOR]],"_Atualiz")</f>
        <v>CLC_Atualiz</v>
      </c>
      <c r="F234" s="35" t="s">
        <v>911</v>
      </c>
      <c r="G234" s="35"/>
      <c r="H234" s="36">
        <v>42086.832638888889</v>
      </c>
      <c r="I234" s="36">
        <v>42087.581944444442</v>
      </c>
      <c r="J234" s="1" t="s">
        <v>162</v>
      </c>
      <c r="K234" s="37">
        <f t="shared" si="6"/>
        <v>0.74930555555329192</v>
      </c>
      <c r="L234" s="38">
        <f t="shared" si="7"/>
        <v>0.74930555555329192</v>
      </c>
      <c r="M234" s="166">
        <f>NETWORKDAYS.INTL(DATE(YEAR(H234),MONTH(I234),DAY(H234)),DATE(YEAR(I234),MONTH(I234),DAY(I234)),1,LISTAFERIADOS!$B$2:$B$194)</f>
        <v>2</v>
      </c>
      <c r="N234" s="170" t="str">
        <f>CONCATENATE(HOUR(Tabela13[[#This Row],[DATA INICIO]]),":",MINUTE(Tabela13[[#This Row],[DATA INICIO]]))</f>
        <v>19:59</v>
      </c>
      <c r="P234"/>
    </row>
    <row r="235" spans="1:16" ht="25.5" hidden="1" customHeight="1" x14ac:dyDescent="0.25">
      <c r="A235" s="6" t="s">
        <v>278</v>
      </c>
      <c r="B235" s="33" t="s">
        <v>277</v>
      </c>
      <c r="C235" s="34" t="s">
        <v>270</v>
      </c>
      <c r="D235" s="66" t="s">
        <v>1210</v>
      </c>
      <c r="E235" s="66" t="str">
        <f>CONCATENATE(Tabela13[[#This Row],[TRAMITE_SETOR]],"_Atualiz")</f>
        <v>SC_Atualiz</v>
      </c>
      <c r="F235" s="35" t="s">
        <v>912</v>
      </c>
      <c r="G235" s="35"/>
      <c r="H235" s="36">
        <v>42087.581944444442</v>
      </c>
      <c r="I235" s="36">
        <v>42137.51458333333</v>
      </c>
      <c r="J235" s="1" t="s">
        <v>163</v>
      </c>
      <c r="K235" s="37">
        <f t="shared" si="6"/>
        <v>49.932638888887595</v>
      </c>
      <c r="L235" s="38">
        <f t="shared" si="7"/>
        <v>49.932638888887595</v>
      </c>
      <c r="M235" s="166">
        <f>NETWORKDAYS.INTL(DATE(YEAR(H235),MONTH(I235),DAY(H235)),DATE(YEAR(I235),MONTH(I235),DAY(I235)),1,LISTAFERIADOS!$B$2:$B$194)</f>
        <v>-8</v>
      </c>
      <c r="N235" s="170" t="str">
        <f>CONCATENATE(HOUR(Tabela13[[#This Row],[DATA INICIO]]),":",MINUTE(Tabela13[[#This Row],[DATA INICIO]]))</f>
        <v>13:58</v>
      </c>
      <c r="P235"/>
    </row>
    <row r="236" spans="1:16" ht="25.5" hidden="1" customHeight="1" x14ac:dyDescent="0.25">
      <c r="A236" s="6" t="s">
        <v>278</v>
      </c>
      <c r="B236" s="33" t="s">
        <v>277</v>
      </c>
      <c r="C236" s="34" t="s">
        <v>270</v>
      </c>
      <c r="D236" s="66" t="s">
        <v>1209</v>
      </c>
      <c r="E236" s="66" t="str">
        <f>CONCATENATE(Tabela13[[#This Row],[TRAMITE_SETOR]],"_Atualiz")</f>
        <v>CLC_Atualiz</v>
      </c>
      <c r="F236" s="35" t="s">
        <v>911</v>
      </c>
      <c r="G236" s="35"/>
      <c r="H236" s="36">
        <v>42137.51458333333</v>
      </c>
      <c r="I236" s="36">
        <v>42137.661111111112</v>
      </c>
      <c r="J236" s="1" t="s">
        <v>164</v>
      </c>
      <c r="K236" s="37">
        <f t="shared" si="6"/>
        <v>0.14652777778246673</v>
      </c>
      <c r="L236" s="38">
        <f t="shared" si="7"/>
        <v>0.14652777778246673</v>
      </c>
      <c r="M236" s="166">
        <f>NETWORKDAYS.INTL(DATE(YEAR(H236),MONTH(I236),DAY(H236)),DATE(YEAR(I236),MONTH(I236),DAY(I236)),1,LISTAFERIADOS!$B$2:$B$194)</f>
        <v>1</v>
      </c>
      <c r="N236" s="170" t="str">
        <f>CONCATENATE(HOUR(Tabela13[[#This Row],[DATA INICIO]]),":",MINUTE(Tabela13[[#This Row],[DATA INICIO]]))</f>
        <v>12:21</v>
      </c>
      <c r="P236"/>
    </row>
    <row r="237" spans="1:16" ht="25.5" hidden="1" customHeight="1" x14ac:dyDescent="0.25">
      <c r="A237" s="6" t="s">
        <v>278</v>
      </c>
      <c r="B237" s="33" t="s">
        <v>277</v>
      </c>
      <c r="C237" s="34" t="s">
        <v>270</v>
      </c>
      <c r="D237" s="66" t="s">
        <v>1206</v>
      </c>
      <c r="E237" s="66" t="str">
        <f>CONCATENATE(Tabela13[[#This Row],[TRAMITE_SETOR]],"_Atualiz")</f>
        <v>SPO_Atualiz</v>
      </c>
      <c r="F237" s="35" t="s">
        <v>908</v>
      </c>
      <c r="G237" s="35"/>
      <c r="H237" s="36">
        <v>42137.661111111112</v>
      </c>
      <c r="I237" s="36">
        <v>42137.761805555558</v>
      </c>
      <c r="J237" s="1" t="s">
        <v>18</v>
      </c>
      <c r="K237" s="37">
        <f t="shared" si="6"/>
        <v>0.10069444444525288</v>
      </c>
      <c r="L237" s="38">
        <f t="shared" si="7"/>
        <v>0.10069444444525288</v>
      </c>
      <c r="M237" s="166">
        <f>NETWORKDAYS.INTL(DATE(YEAR(H237),MONTH(I237),DAY(H237)),DATE(YEAR(I237),MONTH(I237),DAY(I237)),1,LISTAFERIADOS!$B$2:$B$194)</f>
        <v>1</v>
      </c>
      <c r="N237" s="170" t="str">
        <f>CONCATENATE(HOUR(Tabela13[[#This Row],[DATA INICIO]]),":",MINUTE(Tabela13[[#This Row],[DATA INICIO]]))</f>
        <v>15:52</v>
      </c>
      <c r="P237"/>
    </row>
    <row r="238" spans="1:16" ht="25.5" hidden="1" customHeight="1" x14ac:dyDescent="0.25">
      <c r="A238" s="6" t="s">
        <v>278</v>
      </c>
      <c r="B238" s="33" t="s">
        <v>277</v>
      </c>
      <c r="C238" s="34" t="s">
        <v>270</v>
      </c>
      <c r="D238" s="66" t="s">
        <v>1229</v>
      </c>
      <c r="E238" s="66" t="str">
        <f>CONCATENATE(Tabela13[[#This Row],[TRAMITE_SETOR]],"_Atualiz")</f>
        <v>SAPC_Atualiz</v>
      </c>
      <c r="F238" s="35" t="s">
        <v>926</v>
      </c>
      <c r="G238" s="35"/>
      <c r="H238" s="36">
        <v>42137.761805555558</v>
      </c>
      <c r="I238" s="36">
        <v>42138.749305555553</v>
      </c>
      <c r="J238" s="1" t="s">
        <v>165</v>
      </c>
      <c r="K238" s="37">
        <f t="shared" si="6"/>
        <v>0.98749999999563443</v>
      </c>
      <c r="L238" s="38">
        <f t="shared" si="7"/>
        <v>0.98749999999563443</v>
      </c>
      <c r="M238" s="166">
        <f>NETWORKDAYS.INTL(DATE(YEAR(H238),MONTH(I238),DAY(H238)),DATE(YEAR(I238),MONTH(I238),DAY(I238)),1,LISTAFERIADOS!$B$2:$B$194)</f>
        <v>2</v>
      </c>
      <c r="N238" s="170" t="str">
        <f>CONCATENATE(HOUR(Tabela13[[#This Row],[DATA INICIO]]),":",MINUTE(Tabela13[[#This Row],[DATA INICIO]]))</f>
        <v>18:17</v>
      </c>
      <c r="P238"/>
    </row>
    <row r="239" spans="1:16" ht="25.5" hidden="1" customHeight="1" x14ac:dyDescent="0.25">
      <c r="A239" s="6" t="s">
        <v>278</v>
      </c>
      <c r="B239" s="33" t="s">
        <v>277</v>
      </c>
      <c r="C239" s="34" t="s">
        <v>270</v>
      </c>
      <c r="D239" s="66" t="s">
        <v>1206</v>
      </c>
      <c r="E239" s="66" t="str">
        <f>CONCATENATE(Tabela13[[#This Row],[TRAMITE_SETOR]],"_Atualiz")</f>
        <v>SPO_Atualiz</v>
      </c>
      <c r="F239" s="35" t="s">
        <v>908</v>
      </c>
      <c r="G239" s="35"/>
      <c r="H239" s="36">
        <v>42138.749305555553</v>
      </c>
      <c r="I239" s="36">
        <v>42138.788888888892</v>
      </c>
      <c r="J239" s="1" t="s">
        <v>27</v>
      </c>
      <c r="K239" s="37">
        <f t="shared" si="6"/>
        <v>3.9583333338669036E-2</v>
      </c>
      <c r="L239" s="38">
        <f t="shared" si="7"/>
        <v>3.9583333338669036E-2</v>
      </c>
      <c r="M239" s="166">
        <f>NETWORKDAYS.INTL(DATE(YEAR(H239),MONTH(I239),DAY(H239)),DATE(YEAR(I239),MONTH(I239),DAY(I239)),1,LISTAFERIADOS!$B$2:$B$194)</f>
        <v>1</v>
      </c>
      <c r="N239" s="170" t="str">
        <f>CONCATENATE(HOUR(Tabela13[[#This Row],[DATA INICIO]]),":",MINUTE(Tabela13[[#This Row],[DATA INICIO]]))</f>
        <v>17:59</v>
      </c>
      <c r="P239"/>
    </row>
    <row r="240" spans="1:16" ht="25.5" hidden="1" customHeight="1" x14ac:dyDescent="0.25">
      <c r="A240" s="6" t="s">
        <v>278</v>
      </c>
      <c r="B240" s="33" t="s">
        <v>277</v>
      </c>
      <c r="C240" s="34" t="s">
        <v>270</v>
      </c>
      <c r="D240" s="66" t="s">
        <v>1207</v>
      </c>
      <c r="E240" s="66" t="str">
        <f>CONCATENATE(Tabela13[[#This Row],[TRAMITE_SETOR]],"_Atualiz")</f>
        <v>CO_Atualiz</v>
      </c>
      <c r="F240" s="35" t="s">
        <v>909</v>
      </c>
      <c r="G240" s="35"/>
      <c r="H240" s="36">
        <v>42138.788888888892</v>
      </c>
      <c r="I240" s="36">
        <v>42138.814583333333</v>
      </c>
      <c r="J240" s="1" t="s">
        <v>27</v>
      </c>
      <c r="K240" s="37">
        <f t="shared" si="6"/>
        <v>2.569444444088731E-2</v>
      </c>
      <c r="L240" s="38">
        <f t="shared" si="7"/>
        <v>2.569444444088731E-2</v>
      </c>
      <c r="M240" s="166">
        <f>NETWORKDAYS.INTL(DATE(YEAR(H240),MONTH(I240),DAY(H240)),DATE(YEAR(I240),MONTH(I240),DAY(I240)),1,LISTAFERIADOS!$B$2:$B$194)</f>
        <v>1</v>
      </c>
      <c r="N240" s="170" t="str">
        <f>CONCATENATE(HOUR(Tabela13[[#This Row],[DATA INICIO]]),":",MINUTE(Tabela13[[#This Row],[DATA INICIO]]))</f>
        <v>18:56</v>
      </c>
      <c r="P240"/>
    </row>
    <row r="241" spans="1:16" ht="25.5" hidden="1" customHeight="1" x14ac:dyDescent="0.25">
      <c r="A241" s="6" t="s">
        <v>278</v>
      </c>
      <c r="B241" s="33" t="s">
        <v>277</v>
      </c>
      <c r="C241" s="34" t="s">
        <v>270</v>
      </c>
      <c r="D241" s="66" t="s">
        <v>1208</v>
      </c>
      <c r="E241" s="66" t="str">
        <f>CONCATENATE(Tabela13[[#This Row],[TRAMITE_SETOR]],"_Atualiz")</f>
        <v>SECOFC_Atualiz</v>
      </c>
      <c r="F241" s="35" t="s">
        <v>910</v>
      </c>
      <c r="G241" s="35"/>
      <c r="H241" s="36">
        <v>42138.814583333333</v>
      </c>
      <c r="I241" s="36">
        <v>42139.703472222223</v>
      </c>
      <c r="J241" s="1" t="s">
        <v>20</v>
      </c>
      <c r="K241" s="37">
        <f t="shared" si="6"/>
        <v>0.88888888889050577</v>
      </c>
      <c r="L241" s="38">
        <f t="shared" si="7"/>
        <v>0.88888888889050577</v>
      </c>
      <c r="M241" s="166">
        <f>NETWORKDAYS.INTL(DATE(YEAR(H241),MONTH(I241),DAY(H241)),DATE(YEAR(I241),MONTH(I241),DAY(I241)),1,LISTAFERIADOS!$B$2:$B$194)</f>
        <v>2</v>
      </c>
      <c r="N241" s="170" t="str">
        <f>CONCATENATE(HOUR(Tabela13[[#This Row],[DATA INICIO]]),":",MINUTE(Tabela13[[#This Row],[DATA INICIO]]))</f>
        <v>19:33</v>
      </c>
      <c r="P241"/>
    </row>
    <row r="242" spans="1:16" ht="25.5" hidden="1" customHeight="1" x14ac:dyDescent="0.25">
      <c r="A242" s="6" t="s">
        <v>278</v>
      </c>
      <c r="B242" s="33" t="s">
        <v>277</v>
      </c>
      <c r="C242" s="34" t="s">
        <v>270</v>
      </c>
      <c r="D242" s="66" t="s">
        <v>1209</v>
      </c>
      <c r="E242" s="66" t="str">
        <f>CONCATENATE(Tabela13[[#This Row],[TRAMITE_SETOR]],"_Atualiz")</f>
        <v>CLC_Atualiz</v>
      </c>
      <c r="F242" s="35" t="s">
        <v>911</v>
      </c>
      <c r="G242" s="35"/>
      <c r="H242" s="36">
        <v>42139.703472222223</v>
      </c>
      <c r="I242" s="36">
        <v>42139.811805555553</v>
      </c>
      <c r="J242" s="1" t="s">
        <v>138</v>
      </c>
      <c r="K242" s="37">
        <f t="shared" si="6"/>
        <v>0.10833333332993789</v>
      </c>
      <c r="L242" s="38">
        <f t="shared" si="7"/>
        <v>0.10833333332993789</v>
      </c>
      <c r="M242" s="166">
        <f>NETWORKDAYS.INTL(DATE(YEAR(H242),MONTH(I242),DAY(H242)),DATE(YEAR(I242),MONTH(I242),DAY(I242)),1,LISTAFERIADOS!$B$2:$B$194)</f>
        <v>1</v>
      </c>
      <c r="N242" s="170" t="str">
        <f>CONCATENATE(HOUR(Tabela13[[#This Row],[DATA INICIO]]),":",MINUTE(Tabela13[[#This Row],[DATA INICIO]]))</f>
        <v>16:53</v>
      </c>
      <c r="P242"/>
    </row>
    <row r="243" spans="1:16" ht="25.5" hidden="1" customHeight="1" x14ac:dyDescent="0.25">
      <c r="A243" s="6" t="s">
        <v>278</v>
      </c>
      <c r="B243" s="33" t="s">
        <v>277</v>
      </c>
      <c r="C243" s="34" t="s">
        <v>270</v>
      </c>
      <c r="D243" s="66" t="s">
        <v>1210</v>
      </c>
      <c r="E243" s="66" t="str">
        <f>CONCATENATE(Tabela13[[#This Row],[TRAMITE_SETOR]],"_Atualiz")</f>
        <v>SC_Atualiz</v>
      </c>
      <c r="F243" s="35" t="s">
        <v>912</v>
      </c>
      <c r="G243" s="35"/>
      <c r="H243" s="36">
        <v>42139.811805555553</v>
      </c>
      <c r="I243" s="36">
        <v>42144.68472222222</v>
      </c>
      <c r="J243" s="1" t="s">
        <v>166</v>
      </c>
      <c r="K243" s="37">
        <f t="shared" si="6"/>
        <v>4.8729166666671517</v>
      </c>
      <c r="L243" s="38">
        <f t="shared" si="7"/>
        <v>4.8729166666671517</v>
      </c>
      <c r="M243" s="166">
        <f>NETWORKDAYS.INTL(DATE(YEAR(H243),MONTH(I243),DAY(H243)),DATE(YEAR(I243),MONTH(I243),DAY(I243)),1,LISTAFERIADOS!$B$2:$B$194)</f>
        <v>4</v>
      </c>
      <c r="N243" s="170" t="str">
        <f>CONCATENATE(HOUR(Tabela13[[#This Row],[DATA INICIO]]),":",MINUTE(Tabela13[[#This Row],[DATA INICIO]]))</f>
        <v>19:29</v>
      </c>
      <c r="P243"/>
    </row>
    <row r="244" spans="1:16" ht="25.5" hidden="1" customHeight="1" x14ac:dyDescent="0.25">
      <c r="A244" s="6" t="s">
        <v>278</v>
      </c>
      <c r="B244" s="33" t="s">
        <v>277</v>
      </c>
      <c r="C244" s="34" t="s">
        <v>270</v>
      </c>
      <c r="D244" s="66" t="s">
        <v>1209</v>
      </c>
      <c r="E244" s="66" t="str">
        <f>CONCATENATE(Tabela13[[#This Row],[TRAMITE_SETOR]],"_Atualiz")</f>
        <v>CLC_Atualiz</v>
      </c>
      <c r="F244" s="35" t="s">
        <v>911</v>
      </c>
      <c r="G244" s="35"/>
      <c r="H244" s="36">
        <v>42144.68472222222</v>
      </c>
      <c r="I244" s="36">
        <v>42144.771527777775</v>
      </c>
      <c r="J244" s="1" t="s">
        <v>167</v>
      </c>
      <c r="K244" s="37">
        <f t="shared" si="6"/>
        <v>8.6805555554747116E-2</v>
      </c>
      <c r="L244" s="38">
        <f t="shared" si="7"/>
        <v>8.6805555554747116E-2</v>
      </c>
      <c r="M244" s="166">
        <f>NETWORKDAYS.INTL(DATE(YEAR(H244),MONTH(I244),DAY(H244)),DATE(YEAR(I244),MONTH(I244),DAY(I244)),1,LISTAFERIADOS!$B$2:$B$194)</f>
        <v>1</v>
      </c>
      <c r="N244" s="170" t="str">
        <f>CONCATENATE(HOUR(Tabela13[[#This Row],[DATA INICIO]]),":",MINUTE(Tabela13[[#This Row],[DATA INICIO]]))</f>
        <v>16:26</v>
      </c>
      <c r="P244"/>
    </row>
    <row r="245" spans="1:16" ht="25.5" hidden="1" customHeight="1" x14ac:dyDescent="0.25">
      <c r="A245" s="6" t="s">
        <v>278</v>
      </c>
      <c r="B245" s="33" t="s">
        <v>277</v>
      </c>
      <c r="C245" s="34" t="s">
        <v>270</v>
      </c>
      <c r="D245" s="66" t="s">
        <v>1205</v>
      </c>
      <c r="E245" s="66" t="str">
        <f>CONCATENATE(Tabela13[[#This Row],[TRAMITE_SETOR]],"_Atualiz")</f>
        <v>SECADM_Atualiz</v>
      </c>
      <c r="F245" s="35" t="s">
        <v>907</v>
      </c>
      <c r="G245" s="35"/>
      <c r="H245" s="36">
        <v>42144.771527777775</v>
      </c>
      <c r="I245" s="36">
        <v>42144.857638888891</v>
      </c>
      <c r="J245" s="1" t="s">
        <v>168</v>
      </c>
      <c r="K245" s="37">
        <f t="shared" si="6"/>
        <v>8.6111111115314998E-2</v>
      </c>
      <c r="L245" s="38">
        <f t="shared" si="7"/>
        <v>8.6111111115314998E-2</v>
      </c>
      <c r="M245" s="166">
        <f>NETWORKDAYS.INTL(DATE(YEAR(H245),MONTH(I245),DAY(H245)),DATE(YEAR(I245),MONTH(I245),DAY(I245)),1,LISTAFERIADOS!$B$2:$B$194)</f>
        <v>1</v>
      </c>
      <c r="N245" s="170" t="str">
        <f>CONCATENATE(HOUR(Tabela13[[#This Row],[DATA INICIO]]),":",MINUTE(Tabela13[[#This Row],[DATA INICIO]]))</f>
        <v>18:31</v>
      </c>
      <c r="P245"/>
    </row>
    <row r="246" spans="1:16" ht="25.5" hidden="1" customHeight="1" x14ac:dyDescent="0.25">
      <c r="A246" s="6" t="s">
        <v>278</v>
      </c>
      <c r="B246" s="33" t="s">
        <v>277</v>
      </c>
      <c r="C246" s="34" t="s">
        <v>270</v>
      </c>
      <c r="D246" s="66" t="s">
        <v>1209</v>
      </c>
      <c r="E246" s="66" t="str">
        <f>CONCATENATE(Tabela13[[#This Row],[TRAMITE_SETOR]],"_Atualiz")</f>
        <v>CLC_Atualiz</v>
      </c>
      <c r="F246" s="35" t="s">
        <v>911</v>
      </c>
      <c r="G246" s="35"/>
      <c r="H246" s="36">
        <v>42144.857638888891</v>
      </c>
      <c r="I246" s="36">
        <v>42145.621527777781</v>
      </c>
      <c r="J246" s="1" t="s">
        <v>169</v>
      </c>
      <c r="K246" s="37">
        <f t="shared" si="6"/>
        <v>0.76388888889050577</v>
      </c>
      <c r="L246" s="38">
        <f t="shared" si="7"/>
        <v>0.76388888889050577</v>
      </c>
      <c r="M246" s="166">
        <f>NETWORKDAYS.INTL(DATE(YEAR(H246),MONTH(I246),DAY(H246)),DATE(YEAR(I246),MONTH(I246),DAY(I246)),1,LISTAFERIADOS!$B$2:$B$194)</f>
        <v>2</v>
      </c>
      <c r="N246" s="170" t="str">
        <f>CONCATENATE(HOUR(Tabela13[[#This Row],[DATA INICIO]]),":",MINUTE(Tabela13[[#This Row],[DATA INICIO]]))</f>
        <v>20:35</v>
      </c>
      <c r="P246"/>
    </row>
    <row r="247" spans="1:16" ht="25.5" hidden="1" customHeight="1" x14ac:dyDescent="0.25">
      <c r="A247" s="6" t="s">
        <v>278</v>
      </c>
      <c r="B247" s="33" t="s">
        <v>277</v>
      </c>
      <c r="C247" s="34" t="s">
        <v>270</v>
      </c>
      <c r="D247" s="66" t="s">
        <v>1230</v>
      </c>
      <c r="E247" s="66" t="str">
        <f>CONCATENATE(Tabela13[[#This Row],[TRAMITE_SETOR]],"_Atualiz")</f>
        <v>SLIC_Atualiz</v>
      </c>
      <c r="F247" s="35" t="s">
        <v>927</v>
      </c>
      <c r="G247" s="35"/>
      <c r="H247" s="36">
        <v>42145.621527777781</v>
      </c>
      <c r="I247" s="36">
        <v>42150.731249999997</v>
      </c>
      <c r="J247" s="1" t="s">
        <v>170</v>
      </c>
      <c r="K247" s="37">
        <f t="shared" si="6"/>
        <v>5.1097222222160781</v>
      </c>
      <c r="L247" s="38">
        <f t="shared" si="7"/>
        <v>5.1097222222160781</v>
      </c>
      <c r="M247" s="166">
        <f>NETWORKDAYS.INTL(DATE(YEAR(H247),MONTH(I247),DAY(H247)),DATE(YEAR(I247),MONTH(I247),DAY(I247)),1,LISTAFERIADOS!$B$2:$B$194)</f>
        <v>4</v>
      </c>
      <c r="N247" s="170" t="str">
        <f>CONCATENATE(HOUR(Tabela13[[#This Row],[DATA INICIO]]),":",MINUTE(Tabela13[[#This Row],[DATA INICIO]]))</f>
        <v>14:55</v>
      </c>
      <c r="P247"/>
    </row>
    <row r="248" spans="1:16" ht="25.5" hidden="1" customHeight="1" x14ac:dyDescent="0.25">
      <c r="A248" s="6" t="s">
        <v>278</v>
      </c>
      <c r="B248" s="33" t="s">
        <v>277</v>
      </c>
      <c r="C248" s="34" t="s">
        <v>270</v>
      </c>
      <c r="D248" s="66" t="s">
        <v>1211</v>
      </c>
      <c r="E248" s="66" t="str">
        <f>CONCATENATE(Tabela13[[#This Row],[TRAMITE_SETOR]],"_Atualiz")</f>
        <v>SCON_Atualiz</v>
      </c>
      <c r="F248" s="35" t="s">
        <v>913</v>
      </c>
      <c r="G248" s="35"/>
      <c r="H248" s="36">
        <v>42150.731249999997</v>
      </c>
      <c r="I248" s="36">
        <v>42151.698611111111</v>
      </c>
      <c r="J248" s="1" t="s">
        <v>171</v>
      </c>
      <c r="K248" s="37">
        <f t="shared" si="6"/>
        <v>0.96736111111385981</v>
      </c>
      <c r="L248" s="38">
        <f t="shared" si="7"/>
        <v>0.96736111111385981</v>
      </c>
      <c r="M248" s="166">
        <f>NETWORKDAYS.INTL(DATE(YEAR(H248),MONTH(I248),DAY(H248)),DATE(YEAR(I248),MONTH(I248),DAY(I248)),1,LISTAFERIADOS!$B$2:$B$194)</f>
        <v>2</v>
      </c>
      <c r="N248" s="170" t="str">
        <f>CONCATENATE(HOUR(Tabela13[[#This Row],[DATA INICIO]]),":",MINUTE(Tabela13[[#This Row],[DATA INICIO]]))</f>
        <v>17:33</v>
      </c>
      <c r="P248"/>
    </row>
    <row r="249" spans="1:16" ht="25.5" hidden="1" customHeight="1" x14ac:dyDescent="0.25">
      <c r="A249" s="6" t="s">
        <v>278</v>
      </c>
      <c r="B249" s="33" t="s">
        <v>277</v>
      </c>
      <c r="C249" s="34" t="s">
        <v>270</v>
      </c>
      <c r="D249" s="66" t="s">
        <v>1230</v>
      </c>
      <c r="E249" s="66" t="str">
        <f>CONCATENATE(Tabela13[[#This Row],[TRAMITE_SETOR]],"_Atualiz")</f>
        <v>SLIC_Atualiz</v>
      </c>
      <c r="F249" s="35" t="s">
        <v>927</v>
      </c>
      <c r="G249" s="35"/>
      <c r="H249" s="36">
        <v>42151.698611111111</v>
      </c>
      <c r="I249" s="36">
        <v>42151.77847222222</v>
      </c>
      <c r="J249" s="1" t="s">
        <v>172</v>
      </c>
      <c r="K249" s="37">
        <f t="shared" si="6"/>
        <v>7.9861111109494232E-2</v>
      </c>
      <c r="L249" s="38">
        <f t="shared" si="7"/>
        <v>7.9861111109494232E-2</v>
      </c>
      <c r="M249" s="166">
        <f>NETWORKDAYS.INTL(DATE(YEAR(H249),MONTH(I249),DAY(H249)),DATE(YEAR(I249),MONTH(I249),DAY(I249)),1,LISTAFERIADOS!$B$2:$B$194)</f>
        <v>1</v>
      </c>
      <c r="N249" s="170" t="str">
        <f>CONCATENATE(HOUR(Tabela13[[#This Row],[DATA INICIO]]),":",MINUTE(Tabela13[[#This Row],[DATA INICIO]]))</f>
        <v>16:46</v>
      </c>
      <c r="P249"/>
    </row>
    <row r="250" spans="1:16" ht="25.5" hidden="1" customHeight="1" x14ac:dyDescent="0.25">
      <c r="A250" s="6" t="s">
        <v>278</v>
      </c>
      <c r="B250" s="33" t="s">
        <v>277</v>
      </c>
      <c r="C250" s="34" t="s">
        <v>270</v>
      </c>
      <c r="D250" s="66" t="s">
        <v>1209</v>
      </c>
      <c r="E250" s="66" t="str">
        <f>CONCATENATE(Tabela13[[#This Row],[TRAMITE_SETOR]],"_Atualiz")</f>
        <v>CLC_Atualiz</v>
      </c>
      <c r="F250" s="35" t="s">
        <v>911</v>
      </c>
      <c r="G250" s="35"/>
      <c r="H250" s="36">
        <v>42151.77847222222</v>
      </c>
      <c r="I250" s="36">
        <v>42151.824999999997</v>
      </c>
      <c r="J250" s="1" t="s">
        <v>70</v>
      </c>
      <c r="K250" s="37">
        <f t="shared" si="6"/>
        <v>4.6527777776645962E-2</v>
      </c>
      <c r="L250" s="38">
        <f t="shared" si="7"/>
        <v>4.6527777776645962E-2</v>
      </c>
      <c r="M250" s="166">
        <f>NETWORKDAYS.INTL(DATE(YEAR(H250),MONTH(I250),DAY(H250)),DATE(YEAR(I250),MONTH(I250),DAY(I250)),1,LISTAFERIADOS!$B$2:$B$194)</f>
        <v>1</v>
      </c>
      <c r="N250" s="170" t="str">
        <f>CONCATENATE(HOUR(Tabela13[[#This Row],[DATA INICIO]]),":",MINUTE(Tabela13[[#This Row],[DATA INICIO]]))</f>
        <v>18:41</v>
      </c>
      <c r="P250"/>
    </row>
    <row r="251" spans="1:16" ht="25.5" hidden="1" customHeight="1" x14ac:dyDescent="0.25">
      <c r="A251" s="6" t="s">
        <v>278</v>
      </c>
      <c r="B251" s="33" t="s">
        <v>277</v>
      </c>
      <c r="C251" s="34" t="s">
        <v>270</v>
      </c>
      <c r="D251" s="66" t="s">
        <v>1205</v>
      </c>
      <c r="E251" s="66" t="str">
        <f>CONCATENATE(Tabela13[[#This Row],[TRAMITE_SETOR]],"_Atualiz")</f>
        <v>SECADM_Atualiz</v>
      </c>
      <c r="F251" s="35" t="s">
        <v>907</v>
      </c>
      <c r="G251" s="35"/>
      <c r="H251" s="36">
        <v>42151.824999999997</v>
      </c>
      <c r="I251" s="36">
        <v>42152.802777777775</v>
      </c>
      <c r="J251" s="1" t="s">
        <v>173</v>
      </c>
      <c r="K251" s="37">
        <f t="shared" si="6"/>
        <v>0.97777777777810115</v>
      </c>
      <c r="L251" s="38">
        <f t="shared" si="7"/>
        <v>0.97777777777810115</v>
      </c>
      <c r="M251" s="166">
        <f>NETWORKDAYS.INTL(DATE(YEAR(H251),MONTH(I251),DAY(H251)),DATE(YEAR(I251),MONTH(I251),DAY(I251)),1,LISTAFERIADOS!$B$2:$B$194)</f>
        <v>2</v>
      </c>
      <c r="N251" s="170" t="str">
        <f>CONCATENATE(HOUR(Tabela13[[#This Row],[DATA INICIO]]),":",MINUTE(Tabela13[[#This Row],[DATA INICIO]]))</f>
        <v>19:48</v>
      </c>
      <c r="P251"/>
    </row>
    <row r="252" spans="1:16" ht="25.5" customHeight="1" x14ac:dyDescent="0.25">
      <c r="A252" s="6" t="s">
        <v>278</v>
      </c>
      <c r="B252" s="33" t="s">
        <v>277</v>
      </c>
      <c r="C252" s="34" t="s">
        <v>270</v>
      </c>
      <c r="D252" s="66" t="s">
        <v>1204</v>
      </c>
      <c r="E252" s="66" t="str">
        <f>CONCATENATE(Tabela13[[#This Row],[TRAMITE_SETOR]],"_Atualiz")</f>
        <v>CIP_Atualiz</v>
      </c>
      <c r="F252" s="35" t="s">
        <v>884</v>
      </c>
      <c r="G252" s="90" t="s">
        <v>1105</v>
      </c>
      <c r="H252" s="36">
        <v>42152.802777777775</v>
      </c>
      <c r="I252" s="36">
        <v>42153.430555555555</v>
      </c>
      <c r="J252" s="1" t="s">
        <v>174</v>
      </c>
      <c r="K252" s="37">
        <f t="shared" si="6"/>
        <v>0.62777777777955635</v>
      </c>
      <c r="L252" s="38">
        <f t="shared" si="7"/>
        <v>0.62777777777955635</v>
      </c>
      <c r="M252" s="166">
        <f>NETWORKDAYS.INTL(DATE(YEAR(H252),MONTH(I252),DAY(H252)),DATE(YEAR(I252),MONTH(I252),DAY(I252)),1,LISTAFERIADOS!$B$2:$B$194)</f>
        <v>2</v>
      </c>
      <c r="N252" s="170" t="str">
        <f>CONCATENATE(HOUR(Tabela13[[#This Row],[DATA INICIO]]),":",MINUTE(Tabela13[[#This Row],[DATA INICIO]]))</f>
        <v>19:16</v>
      </c>
      <c r="P252"/>
    </row>
    <row r="253" spans="1:16" ht="25.5" hidden="1" customHeight="1" x14ac:dyDescent="0.25">
      <c r="A253" s="6" t="s">
        <v>278</v>
      </c>
      <c r="B253" s="33" t="s">
        <v>277</v>
      </c>
      <c r="C253" s="34" t="s">
        <v>270</v>
      </c>
      <c r="D253" s="66" t="s">
        <v>1229</v>
      </c>
      <c r="E253" s="66" t="str">
        <f>CONCATENATE(Tabela13[[#This Row],[TRAMITE_SETOR]],"_Atualiz")</f>
        <v>SAPC_Atualiz</v>
      </c>
      <c r="F253" s="35" t="s">
        <v>926</v>
      </c>
      <c r="G253" s="35"/>
      <c r="H253" s="36">
        <v>42153.430555555555</v>
      </c>
      <c r="I253" s="36">
        <v>42153.549305555556</v>
      </c>
      <c r="J253" s="1" t="s">
        <v>175</v>
      </c>
      <c r="K253" s="37">
        <f t="shared" si="6"/>
        <v>0.11875000000145519</v>
      </c>
      <c r="L253" s="38">
        <f t="shared" si="7"/>
        <v>0.11875000000145519</v>
      </c>
      <c r="M253" s="166">
        <f>NETWORKDAYS.INTL(DATE(YEAR(H253),MONTH(I253),DAY(H253)),DATE(YEAR(I253),MONTH(I253),DAY(I253)),1,LISTAFERIADOS!$B$2:$B$194)</f>
        <v>1</v>
      </c>
      <c r="N253" s="170" t="str">
        <f>CONCATENATE(HOUR(Tabela13[[#This Row],[DATA INICIO]]),":",MINUTE(Tabela13[[#This Row],[DATA INICIO]]))</f>
        <v>10:20</v>
      </c>
      <c r="P253"/>
    </row>
    <row r="254" spans="1:16" ht="25.5" hidden="1" customHeight="1" x14ac:dyDescent="0.25">
      <c r="A254" s="6" t="s">
        <v>278</v>
      </c>
      <c r="B254" s="33" t="s">
        <v>277</v>
      </c>
      <c r="C254" s="34" t="s">
        <v>270</v>
      </c>
      <c r="D254" s="66" t="s">
        <v>1230</v>
      </c>
      <c r="E254" s="66" t="str">
        <f>CONCATENATE(Tabela13[[#This Row],[TRAMITE_SETOR]],"_Atualiz")</f>
        <v>SLIC_Atualiz</v>
      </c>
      <c r="F254" s="35" t="s">
        <v>927</v>
      </c>
      <c r="G254" s="35"/>
      <c r="H254" s="36">
        <v>42153.549305555556</v>
      </c>
      <c r="I254" s="36">
        <v>42156.777777777781</v>
      </c>
      <c r="J254" s="1" t="s">
        <v>176</v>
      </c>
      <c r="K254" s="37">
        <f t="shared" si="6"/>
        <v>3.2284722222248092</v>
      </c>
      <c r="L254" s="38">
        <f t="shared" si="7"/>
        <v>3.2284722222248092</v>
      </c>
      <c r="M254" s="166">
        <f>NETWORKDAYS.INTL(DATE(YEAR(H254),MONTH(I254),DAY(H254)),DATE(YEAR(I254),MONTH(I254),DAY(I254)),1,LISTAFERIADOS!$B$2:$B$194)</f>
        <v>-20</v>
      </c>
      <c r="N254" s="170" t="str">
        <f>CONCATENATE(HOUR(Tabela13[[#This Row],[DATA INICIO]]),":",MINUTE(Tabela13[[#This Row],[DATA INICIO]]))</f>
        <v>13:11</v>
      </c>
      <c r="P254"/>
    </row>
    <row r="255" spans="1:16" ht="25.5" hidden="1" customHeight="1" x14ac:dyDescent="0.25">
      <c r="A255" s="6" t="s">
        <v>278</v>
      </c>
      <c r="B255" s="33" t="s">
        <v>277</v>
      </c>
      <c r="C255" s="34" t="s">
        <v>270</v>
      </c>
      <c r="D255" s="66" t="s">
        <v>1209</v>
      </c>
      <c r="E255" s="66" t="str">
        <f>CONCATENATE(Tabela13[[#This Row],[TRAMITE_SETOR]],"_Atualiz")</f>
        <v>CLC_Atualiz</v>
      </c>
      <c r="F255" s="35" t="s">
        <v>911</v>
      </c>
      <c r="G255" s="35"/>
      <c r="H255" s="36">
        <v>42156.777777777781</v>
      </c>
      <c r="I255" s="36">
        <v>42156.847222222219</v>
      </c>
      <c r="J255" s="1" t="s">
        <v>70</v>
      </c>
      <c r="K255" s="37">
        <f t="shared" si="6"/>
        <v>6.9444444437976927E-2</v>
      </c>
      <c r="L255" s="38">
        <f t="shared" si="7"/>
        <v>6.9444444437976927E-2</v>
      </c>
      <c r="M255" s="166">
        <f>NETWORKDAYS.INTL(DATE(YEAR(H255),MONTH(I255),DAY(H255)),DATE(YEAR(I255),MONTH(I255),DAY(I255)),1,LISTAFERIADOS!$B$2:$B$194)</f>
        <v>1</v>
      </c>
      <c r="N255" s="170" t="str">
        <f>CONCATENATE(HOUR(Tabela13[[#This Row],[DATA INICIO]]),":",MINUTE(Tabela13[[#This Row],[DATA INICIO]]))</f>
        <v>18:40</v>
      </c>
      <c r="P255"/>
    </row>
    <row r="256" spans="1:16" ht="25.5" hidden="1" customHeight="1" x14ac:dyDescent="0.25">
      <c r="A256" s="6" t="s">
        <v>278</v>
      </c>
      <c r="B256" s="33" t="s">
        <v>277</v>
      </c>
      <c r="C256" s="34" t="s">
        <v>270</v>
      </c>
      <c r="D256" s="66" t="s">
        <v>1205</v>
      </c>
      <c r="E256" s="66" t="str">
        <f>CONCATENATE(Tabela13[[#This Row],[TRAMITE_SETOR]],"_Atualiz")</f>
        <v>SECADM_Atualiz</v>
      </c>
      <c r="F256" s="35" t="s">
        <v>907</v>
      </c>
      <c r="G256" s="35"/>
      <c r="H256" s="36">
        <v>42156.847222222219</v>
      </c>
      <c r="I256" s="36">
        <v>42158.827777777777</v>
      </c>
      <c r="J256" s="1" t="s">
        <v>173</v>
      </c>
      <c r="K256" s="37">
        <f t="shared" si="6"/>
        <v>1.9805555555576575</v>
      </c>
      <c r="L256" s="38">
        <f t="shared" si="7"/>
        <v>1.9805555555576575</v>
      </c>
      <c r="M256" s="166">
        <f>NETWORKDAYS.INTL(DATE(YEAR(H256),MONTH(I256),DAY(H256)),DATE(YEAR(I256),MONTH(I256),DAY(I256)),1,LISTAFERIADOS!$B$2:$B$194)</f>
        <v>3</v>
      </c>
      <c r="N256" s="170" t="str">
        <f>CONCATENATE(HOUR(Tabela13[[#This Row],[DATA INICIO]]),":",MINUTE(Tabela13[[#This Row],[DATA INICIO]]))</f>
        <v>20:20</v>
      </c>
      <c r="P256"/>
    </row>
    <row r="257" spans="1:16" ht="25.5" hidden="1" customHeight="1" x14ac:dyDescent="0.25">
      <c r="A257" s="6" t="s">
        <v>278</v>
      </c>
      <c r="B257" s="33" t="s">
        <v>277</v>
      </c>
      <c r="C257" s="34" t="s">
        <v>270</v>
      </c>
      <c r="D257" s="66" t="s">
        <v>1212</v>
      </c>
      <c r="E257" s="66" t="str">
        <f>CONCATENATE(Tabela13[[#This Row],[TRAMITE_SETOR]],"_Atualiz")</f>
        <v>CPL_Atualiz</v>
      </c>
      <c r="F257" s="35" t="s">
        <v>914</v>
      </c>
      <c r="G257" s="35"/>
      <c r="H257" s="36">
        <v>42158.827777777777</v>
      </c>
      <c r="I257" s="36">
        <v>42160.645833333336</v>
      </c>
      <c r="J257" s="1" t="s">
        <v>131</v>
      </c>
      <c r="K257" s="37">
        <f t="shared" si="6"/>
        <v>1.8180555555591127</v>
      </c>
      <c r="L257" s="38">
        <f t="shared" si="7"/>
        <v>1.8180555555591127</v>
      </c>
      <c r="M257" s="166">
        <f>NETWORKDAYS.INTL(DATE(YEAR(H257),MONTH(I257),DAY(H257)),DATE(YEAR(I257),MONTH(I257),DAY(I257)),1,LISTAFERIADOS!$B$2:$B$194)</f>
        <v>2</v>
      </c>
      <c r="N257" s="170" t="str">
        <f>CONCATENATE(HOUR(Tabela13[[#This Row],[DATA INICIO]]),":",MINUTE(Tabela13[[#This Row],[DATA INICIO]]))</f>
        <v>19:52</v>
      </c>
      <c r="P257"/>
    </row>
    <row r="258" spans="1:16" ht="25.5" hidden="1" customHeight="1" x14ac:dyDescent="0.25">
      <c r="A258" s="6" t="s">
        <v>278</v>
      </c>
      <c r="B258" s="33" t="s">
        <v>277</v>
      </c>
      <c r="C258" s="34" t="s">
        <v>270</v>
      </c>
      <c r="D258" s="66" t="s">
        <v>1213</v>
      </c>
      <c r="E258" s="66" t="str">
        <f>CONCATENATE(Tabela13[[#This Row],[TRAMITE_SETOR]],"_Atualiz")</f>
        <v>ASSDG_Atualiz</v>
      </c>
      <c r="F258" s="35" t="s">
        <v>915</v>
      </c>
      <c r="G258" s="35"/>
      <c r="H258" s="36">
        <v>42160.645833333336</v>
      </c>
      <c r="I258" s="36">
        <v>42167.644444444442</v>
      </c>
      <c r="J258" s="1" t="s">
        <v>177</v>
      </c>
      <c r="K258" s="37">
        <f t="shared" si="6"/>
        <v>6.9986111111065838</v>
      </c>
      <c r="L258" s="38">
        <f t="shared" si="7"/>
        <v>6.9986111111065838</v>
      </c>
      <c r="M258" s="166">
        <f>NETWORKDAYS.INTL(DATE(YEAR(H258),MONTH(I258),DAY(H258)),DATE(YEAR(I258),MONTH(I258),DAY(I258)),1,LISTAFERIADOS!$B$2:$B$194)</f>
        <v>6</v>
      </c>
      <c r="N258" s="170" t="str">
        <f>CONCATENATE(HOUR(Tabela13[[#This Row],[DATA INICIO]]),":",MINUTE(Tabela13[[#This Row],[DATA INICIO]]))</f>
        <v>15:30</v>
      </c>
      <c r="P258"/>
    </row>
    <row r="259" spans="1:16" ht="25.5" hidden="1" customHeight="1" x14ac:dyDescent="0.25">
      <c r="A259" s="6" t="s">
        <v>278</v>
      </c>
      <c r="B259" s="33" t="s">
        <v>277</v>
      </c>
      <c r="C259" s="34" t="s">
        <v>270</v>
      </c>
      <c r="D259" s="66" t="s">
        <v>1202</v>
      </c>
      <c r="E259" s="66" t="str">
        <f>CONCATENATE(Tabela13[[#This Row],[TRAMITE_SETOR]],"_Atualiz")</f>
        <v>DG_Atualiz</v>
      </c>
      <c r="F259" s="35" t="s">
        <v>905</v>
      </c>
      <c r="G259" s="35"/>
      <c r="H259" s="36">
        <v>42167.644444444442</v>
      </c>
      <c r="I259" s="36">
        <v>42167.7</v>
      </c>
      <c r="J259" s="1" t="s">
        <v>56</v>
      </c>
      <c r="K259" s="37">
        <f t="shared" ref="K259:K322" si="8">IF(OR(H259="-",I259="-"),0,I259-H259)</f>
        <v>5.5555555554747116E-2</v>
      </c>
      <c r="L259" s="38">
        <f t="shared" ref="L259:L322" si="9">K259</f>
        <v>5.5555555554747116E-2</v>
      </c>
      <c r="M259" s="166">
        <f>NETWORKDAYS.INTL(DATE(YEAR(H259),MONTH(I259),DAY(H259)),DATE(YEAR(I259),MONTH(I259),DAY(I259)),1,LISTAFERIADOS!$B$2:$B$194)</f>
        <v>1</v>
      </c>
      <c r="N259" s="170" t="str">
        <f>CONCATENATE(HOUR(Tabela13[[#This Row],[DATA INICIO]]),":",MINUTE(Tabela13[[#This Row],[DATA INICIO]]))</f>
        <v>15:28</v>
      </c>
      <c r="P259"/>
    </row>
    <row r="260" spans="1:16" ht="25.5" hidden="1" customHeight="1" x14ac:dyDescent="0.25">
      <c r="A260" s="6" t="s">
        <v>278</v>
      </c>
      <c r="B260" s="33" t="s">
        <v>277</v>
      </c>
      <c r="C260" s="34" t="s">
        <v>270</v>
      </c>
      <c r="D260" s="66" t="s">
        <v>1230</v>
      </c>
      <c r="E260" s="66" t="str">
        <f>CONCATENATE(Tabela13[[#This Row],[TRAMITE_SETOR]],"_Atualiz")</f>
        <v>SLIC_Atualiz</v>
      </c>
      <c r="F260" s="35" t="s">
        <v>927</v>
      </c>
      <c r="G260" s="35"/>
      <c r="H260" s="36">
        <v>42167.7</v>
      </c>
      <c r="I260" s="36">
        <v>42172.623611111114</v>
      </c>
      <c r="J260" s="1" t="s">
        <v>178</v>
      </c>
      <c r="K260" s="37">
        <f t="shared" si="8"/>
        <v>4.9236111111167702</v>
      </c>
      <c r="L260" s="38">
        <f t="shared" si="9"/>
        <v>4.9236111111167702</v>
      </c>
      <c r="M260" s="166">
        <f>NETWORKDAYS.INTL(DATE(YEAR(H260),MONTH(I260),DAY(H260)),DATE(YEAR(I260),MONTH(I260),DAY(I260)),1,LISTAFERIADOS!$B$2:$B$194)</f>
        <v>4</v>
      </c>
      <c r="N260" s="170" t="str">
        <f>CONCATENATE(HOUR(Tabela13[[#This Row],[DATA INICIO]]),":",MINUTE(Tabela13[[#This Row],[DATA INICIO]]))</f>
        <v>16:48</v>
      </c>
      <c r="P260"/>
    </row>
    <row r="261" spans="1:16" ht="25.5" hidden="1" customHeight="1" x14ac:dyDescent="0.25">
      <c r="A261" s="6" t="s">
        <v>278</v>
      </c>
      <c r="B261" s="33" t="s">
        <v>277</v>
      </c>
      <c r="C261" s="34" t="s">
        <v>270</v>
      </c>
      <c r="D261" s="66" t="s">
        <v>1212</v>
      </c>
      <c r="E261" s="66" t="str">
        <f>CONCATENATE(Tabela13[[#This Row],[TRAMITE_SETOR]],"_Atualiz")</f>
        <v>CPL_Atualiz</v>
      </c>
      <c r="F261" s="35" t="s">
        <v>914</v>
      </c>
      <c r="G261" s="35"/>
      <c r="H261" s="36">
        <v>42172.623611111114</v>
      </c>
      <c r="I261" s="36">
        <v>42172.763888888891</v>
      </c>
      <c r="J261" s="1" t="s">
        <v>179</v>
      </c>
      <c r="K261" s="37">
        <f t="shared" si="8"/>
        <v>0.14027777777664596</v>
      </c>
      <c r="L261" s="38">
        <f t="shared" si="9"/>
        <v>0.14027777777664596</v>
      </c>
      <c r="M261" s="166">
        <f>NETWORKDAYS.INTL(DATE(YEAR(H261),MONTH(I261),DAY(H261)),DATE(YEAR(I261),MONTH(I261),DAY(I261)),1,LISTAFERIADOS!$B$2:$B$194)</f>
        <v>1</v>
      </c>
      <c r="N261" s="170" t="str">
        <f>CONCATENATE(HOUR(Tabela13[[#This Row],[DATA INICIO]]),":",MINUTE(Tabela13[[#This Row],[DATA INICIO]]))</f>
        <v>14:58</v>
      </c>
      <c r="P261"/>
    </row>
    <row r="262" spans="1:16" ht="25.5" hidden="1" customHeight="1" x14ac:dyDescent="0.25">
      <c r="A262" s="6" t="s">
        <v>278</v>
      </c>
      <c r="B262" s="33" t="s">
        <v>277</v>
      </c>
      <c r="C262" s="34" t="s">
        <v>270</v>
      </c>
      <c r="D262" s="66" t="s">
        <v>1230</v>
      </c>
      <c r="E262" s="66" t="str">
        <f>CONCATENATE(Tabela13[[#This Row],[TRAMITE_SETOR]],"_Atualiz")</f>
        <v>SLIC_Atualiz</v>
      </c>
      <c r="F262" s="35" t="s">
        <v>927</v>
      </c>
      <c r="G262" s="35"/>
      <c r="H262" s="36">
        <v>42172.763888888891</v>
      </c>
      <c r="I262" s="36">
        <v>42173.643750000003</v>
      </c>
      <c r="J262" s="1" t="s">
        <v>180</v>
      </c>
      <c r="K262" s="37">
        <f t="shared" si="8"/>
        <v>0.87986111111240461</v>
      </c>
      <c r="L262" s="38">
        <f t="shared" si="9"/>
        <v>0.87986111111240461</v>
      </c>
      <c r="M262" s="166">
        <f>NETWORKDAYS.INTL(DATE(YEAR(H262),MONTH(I262),DAY(H262)),DATE(YEAR(I262),MONTH(I262),DAY(I262)),1,LISTAFERIADOS!$B$2:$B$194)</f>
        <v>2</v>
      </c>
      <c r="N262" s="170" t="str">
        <f>CONCATENATE(HOUR(Tabela13[[#This Row],[DATA INICIO]]),":",MINUTE(Tabela13[[#This Row],[DATA INICIO]]))</f>
        <v>18:20</v>
      </c>
      <c r="P262"/>
    </row>
    <row r="263" spans="1:16" ht="25.5" hidden="1" customHeight="1" x14ac:dyDescent="0.25">
      <c r="A263" s="6" t="s">
        <v>278</v>
      </c>
      <c r="B263" s="33" t="s">
        <v>277</v>
      </c>
      <c r="C263" s="34" t="s">
        <v>270</v>
      </c>
      <c r="D263" s="66" t="s">
        <v>1212</v>
      </c>
      <c r="E263" s="66" t="str">
        <f>CONCATENATE(Tabela13[[#This Row],[TRAMITE_SETOR]],"_Atualiz")</f>
        <v>CPL_Atualiz</v>
      </c>
      <c r="F263" s="35" t="s">
        <v>914</v>
      </c>
      <c r="G263" s="35"/>
      <c r="H263" s="36">
        <v>42173.643750000003</v>
      </c>
      <c r="I263" s="36">
        <v>42179.638194444444</v>
      </c>
      <c r="J263" s="1" t="s">
        <v>181</v>
      </c>
      <c r="K263" s="37">
        <f t="shared" si="8"/>
        <v>5.9944444444408873</v>
      </c>
      <c r="L263" s="38">
        <f t="shared" si="9"/>
        <v>5.9944444444408873</v>
      </c>
      <c r="M263" s="166">
        <f>NETWORKDAYS.INTL(DATE(YEAR(H263),MONTH(I263),DAY(H263)),DATE(YEAR(I263),MONTH(I263),DAY(I263)),1,LISTAFERIADOS!$B$2:$B$194)</f>
        <v>5</v>
      </c>
      <c r="N263" s="170" t="str">
        <f>CONCATENATE(HOUR(Tabela13[[#This Row],[DATA INICIO]]),":",MINUTE(Tabela13[[#This Row],[DATA INICIO]]))</f>
        <v>15:27</v>
      </c>
      <c r="P263"/>
    </row>
    <row r="264" spans="1:16" ht="25.5" customHeight="1" x14ac:dyDescent="0.25">
      <c r="A264" s="6" t="s">
        <v>278</v>
      </c>
      <c r="B264" s="33" t="s">
        <v>277</v>
      </c>
      <c r="C264" s="34" t="s">
        <v>270</v>
      </c>
      <c r="D264" s="66" t="s">
        <v>1204</v>
      </c>
      <c r="E264" s="66" t="str">
        <f>CONCATENATE(Tabela13[[#This Row],[TRAMITE_SETOR]],"_Atualiz")</f>
        <v>CIP_Atualiz</v>
      </c>
      <c r="F264" s="35" t="s">
        <v>884</v>
      </c>
      <c r="G264" s="90" t="s">
        <v>1105</v>
      </c>
      <c r="H264" s="36">
        <v>42179.638194444444</v>
      </c>
      <c r="I264" s="36">
        <v>42180.6875</v>
      </c>
      <c r="J264" s="1" t="s">
        <v>182</v>
      </c>
      <c r="K264" s="37">
        <f t="shared" si="8"/>
        <v>1.0493055555562023</v>
      </c>
      <c r="L264" s="38">
        <f t="shared" si="9"/>
        <v>1.0493055555562023</v>
      </c>
      <c r="M264" s="166">
        <f>NETWORKDAYS.INTL(DATE(YEAR(H264),MONTH(I264),DAY(H264)),DATE(YEAR(I264),MONTH(I264),DAY(I264)),1,LISTAFERIADOS!$B$2:$B$194)</f>
        <v>2</v>
      </c>
      <c r="N264" s="170" t="str">
        <f>CONCATENATE(HOUR(Tabela13[[#This Row],[DATA INICIO]]),":",MINUTE(Tabela13[[#This Row],[DATA INICIO]]))</f>
        <v>15:19</v>
      </c>
      <c r="P264"/>
    </row>
    <row r="265" spans="1:16" ht="25.5" hidden="1" customHeight="1" x14ac:dyDescent="0.25">
      <c r="A265" s="6" t="s">
        <v>278</v>
      </c>
      <c r="B265" s="33" t="s">
        <v>277</v>
      </c>
      <c r="C265" s="34" t="s">
        <v>270</v>
      </c>
      <c r="D265" s="66" t="s">
        <v>1229</v>
      </c>
      <c r="E265" s="66" t="str">
        <f>CONCATENATE(Tabela13[[#This Row],[TRAMITE_SETOR]],"_Atualiz")</f>
        <v>SAPC_Atualiz</v>
      </c>
      <c r="F265" s="35" t="s">
        <v>926</v>
      </c>
      <c r="G265" s="35"/>
      <c r="H265" s="36">
        <v>42180.6875</v>
      </c>
      <c r="I265" s="36">
        <v>42180.790972222225</v>
      </c>
      <c r="J265" s="1" t="s">
        <v>183</v>
      </c>
      <c r="K265" s="37">
        <f t="shared" si="8"/>
        <v>0.10347222222480923</v>
      </c>
      <c r="L265" s="38">
        <f t="shared" si="9"/>
        <v>0.10347222222480923</v>
      </c>
      <c r="M265" s="166">
        <f>NETWORKDAYS.INTL(DATE(YEAR(H265),MONTH(I265),DAY(H265)),DATE(YEAR(I265),MONTH(I265),DAY(I265)),1,LISTAFERIADOS!$B$2:$B$194)</f>
        <v>1</v>
      </c>
      <c r="N265" s="170" t="str">
        <f>CONCATENATE(HOUR(Tabela13[[#This Row],[DATA INICIO]]),":",MINUTE(Tabela13[[#This Row],[DATA INICIO]]))</f>
        <v>16:30</v>
      </c>
      <c r="P265"/>
    </row>
    <row r="266" spans="1:16" ht="25.5" hidden="1" customHeight="1" x14ac:dyDescent="0.25">
      <c r="A266" s="6" t="s">
        <v>278</v>
      </c>
      <c r="B266" s="33" t="s">
        <v>277</v>
      </c>
      <c r="C266" s="34" t="s">
        <v>270</v>
      </c>
      <c r="D266" s="66" t="s">
        <v>1212</v>
      </c>
      <c r="E266" s="66" t="str">
        <f>CONCATENATE(Tabela13[[#This Row],[TRAMITE_SETOR]],"_Atualiz")</f>
        <v>CPL_Atualiz</v>
      </c>
      <c r="F266" s="35" t="s">
        <v>914</v>
      </c>
      <c r="G266" s="35"/>
      <c r="H266" s="36">
        <v>42180.790972222225</v>
      </c>
      <c r="I266" s="36">
        <v>42180.801388888889</v>
      </c>
      <c r="J266" s="1" t="s">
        <v>184</v>
      </c>
      <c r="K266" s="37">
        <f t="shared" si="8"/>
        <v>1.0416666664241347E-2</v>
      </c>
      <c r="L266" s="38">
        <f t="shared" si="9"/>
        <v>1.0416666664241347E-2</v>
      </c>
      <c r="M266" s="166">
        <f>NETWORKDAYS.INTL(DATE(YEAR(H266),MONTH(I266),DAY(H266)),DATE(YEAR(I266),MONTH(I266),DAY(I266)),1,LISTAFERIADOS!$B$2:$B$194)</f>
        <v>1</v>
      </c>
      <c r="N266" s="170" t="str">
        <f>CONCATENATE(HOUR(Tabela13[[#This Row],[DATA INICIO]]),":",MINUTE(Tabela13[[#This Row],[DATA INICIO]]))</f>
        <v>18:59</v>
      </c>
      <c r="P266"/>
    </row>
    <row r="267" spans="1:16" ht="25.5" hidden="1" customHeight="1" x14ac:dyDescent="0.25">
      <c r="A267" s="6" t="s">
        <v>278</v>
      </c>
      <c r="B267" s="33" t="s">
        <v>277</v>
      </c>
      <c r="C267" s="34" t="s">
        <v>270</v>
      </c>
      <c r="D267" s="66" t="s">
        <v>1229</v>
      </c>
      <c r="E267" s="66" t="str">
        <f>CONCATENATE(Tabela13[[#This Row],[TRAMITE_SETOR]],"_Atualiz")</f>
        <v>SAPC_Atualiz</v>
      </c>
      <c r="F267" s="35" t="s">
        <v>926</v>
      </c>
      <c r="G267" s="35"/>
      <c r="H267" s="36">
        <v>42180.801388888889</v>
      </c>
      <c r="I267" s="36">
        <v>42181.57916666667</v>
      </c>
      <c r="J267" s="1" t="s">
        <v>185</v>
      </c>
      <c r="K267" s="37">
        <f t="shared" si="8"/>
        <v>0.77777777778101154</v>
      </c>
      <c r="L267" s="38">
        <f t="shared" si="9"/>
        <v>0.77777777778101154</v>
      </c>
      <c r="M267" s="166">
        <f>NETWORKDAYS.INTL(DATE(YEAR(H267),MONTH(I267),DAY(H267)),DATE(YEAR(I267),MONTH(I267),DAY(I267)),1,LISTAFERIADOS!$B$2:$B$194)</f>
        <v>2</v>
      </c>
      <c r="N267" s="170" t="str">
        <f>CONCATENATE(HOUR(Tabela13[[#This Row],[DATA INICIO]]),":",MINUTE(Tabela13[[#This Row],[DATA INICIO]]))</f>
        <v>19:14</v>
      </c>
      <c r="P267"/>
    </row>
    <row r="268" spans="1:16" ht="25.5" customHeight="1" x14ac:dyDescent="0.25">
      <c r="A268" s="6" t="s">
        <v>278</v>
      </c>
      <c r="B268" s="33" t="s">
        <v>277</v>
      </c>
      <c r="C268" s="34" t="s">
        <v>270</v>
      </c>
      <c r="D268" s="66" t="s">
        <v>1204</v>
      </c>
      <c r="E268" s="66" t="str">
        <f>CONCATENATE(Tabela13[[#This Row],[TRAMITE_SETOR]],"_Atualiz")</f>
        <v>CIP_Atualiz</v>
      </c>
      <c r="F268" s="35" t="s">
        <v>884</v>
      </c>
      <c r="G268" s="90" t="s">
        <v>1105</v>
      </c>
      <c r="H268" s="36">
        <v>42181.57916666667</v>
      </c>
      <c r="I268" s="36">
        <v>42181.599999999999</v>
      </c>
      <c r="J268" s="1" t="s">
        <v>186</v>
      </c>
      <c r="K268" s="37">
        <f t="shared" si="8"/>
        <v>2.0833333328482695E-2</v>
      </c>
      <c r="L268" s="38">
        <f t="shared" si="9"/>
        <v>2.0833333328482695E-2</v>
      </c>
      <c r="M268" s="166">
        <f>NETWORKDAYS.INTL(DATE(YEAR(H268),MONTH(I268),DAY(H268)),DATE(YEAR(I268),MONTH(I268),DAY(I268)),1,LISTAFERIADOS!$B$2:$B$194)</f>
        <v>1</v>
      </c>
      <c r="N268" s="170" t="str">
        <f>CONCATENATE(HOUR(Tabela13[[#This Row],[DATA INICIO]]),":",MINUTE(Tabela13[[#This Row],[DATA INICIO]]))</f>
        <v>13:54</v>
      </c>
      <c r="P268"/>
    </row>
    <row r="269" spans="1:16" ht="25.5" hidden="1" customHeight="1" x14ac:dyDescent="0.25">
      <c r="A269" s="6" t="s">
        <v>278</v>
      </c>
      <c r="B269" s="33" t="s">
        <v>277</v>
      </c>
      <c r="C269" s="34" t="s">
        <v>270</v>
      </c>
      <c r="D269" s="66" t="s">
        <v>1212</v>
      </c>
      <c r="E269" s="66" t="str">
        <f>CONCATENATE(Tabela13[[#This Row],[TRAMITE_SETOR]],"_Atualiz")</f>
        <v>CPL_Atualiz</v>
      </c>
      <c r="F269" s="35" t="s">
        <v>914</v>
      </c>
      <c r="G269" s="35"/>
      <c r="H269" s="36">
        <v>42181.599999999999</v>
      </c>
      <c r="I269" s="36">
        <v>42181.606249999997</v>
      </c>
      <c r="J269" s="1" t="s">
        <v>187</v>
      </c>
      <c r="K269" s="37">
        <f t="shared" si="8"/>
        <v>6.2499999985448085E-3</v>
      </c>
      <c r="L269" s="38">
        <f t="shared" si="9"/>
        <v>6.2499999985448085E-3</v>
      </c>
      <c r="M269" s="166">
        <f>NETWORKDAYS.INTL(DATE(YEAR(H269),MONTH(I269),DAY(H269)),DATE(YEAR(I269),MONTH(I269),DAY(I269)),1,LISTAFERIADOS!$B$2:$B$194)</f>
        <v>1</v>
      </c>
      <c r="N269" s="170" t="str">
        <f>CONCATENATE(HOUR(Tabela13[[#This Row],[DATA INICIO]]),":",MINUTE(Tabela13[[#This Row],[DATA INICIO]]))</f>
        <v>14:24</v>
      </c>
      <c r="P269"/>
    </row>
    <row r="270" spans="1:16" ht="25.5" hidden="1" customHeight="1" x14ac:dyDescent="0.25">
      <c r="A270" s="6" t="s">
        <v>278</v>
      </c>
      <c r="B270" s="33" t="s">
        <v>277</v>
      </c>
      <c r="C270" s="34" t="s">
        <v>270</v>
      </c>
      <c r="D270" s="66" t="s">
        <v>1230</v>
      </c>
      <c r="E270" s="66" t="str">
        <f>CONCATENATE(Tabela13[[#This Row],[TRAMITE_SETOR]],"_Atualiz")</f>
        <v>SLIC_Atualiz</v>
      </c>
      <c r="F270" s="35" t="s">
        <v>927</v>
      </c>
      <c r="G270" s="35"/>
      <c r="H270" s="36">
        <v>42181.606249999997</v>
      </c>
      <c r="I270" s="36">
        <v>42185.404166666667</v>
      </c>
      <c r="J270" s="1" t="s">
        <v>188</v>
      </c>
      <c r="K270" s="37">
        <f t="shared" si="8"/>
        <v>3.7979166666700621</v>
      </c>
      <c r="L270" s="38">
        <f t="shared" si="9"/>
        <v>3.7979166666700621</v>
      </c>
      <c r="M270" s="166">
        <f>NETWORKDAYS.INTL(DATE(YEAR(H270),MONTH(I270),DAY(H270)),DATE(YEAR(I270),MONTH(I270),DAY(I270)),1,LISTAFERIADOS!$B$2:$B$194)</f>
        <v>3</v>
      </c>
      <c r="N270" s="170" t="str">
        <f>CONCATENATE(HOUR(Tabela13[[#This Row],[DATA INICIO]]),":",MINUTE(Tabela13[[#This Row],[DATA INICIO]]))</f>
        <v>14:33</v>
      </c>
      <c r="P270"/>
    </row>
    <row r="271" spans="1:16" ht="25.5" hidden="1" customHeight="1" x14ac:dyDescent="0.25">
      <c r="A271" s="6" t="s">
        <v>278</v>
      </c>
      <c r="B271" s="33" t="s">
        <v>277</v>
      </c>
      <c r="C271" s="34" t="s">
        <v>270</v>
      </c>
      <c r="D271" s="66" t="s">
        <v>1212</v>
      </c>
      <c r="E271" s="66" t="str">
        <f>CONCATENATE(Tabela13[[#This Row],[TRAMITE_SETOR]],"_Atualiz")</f>
        <v>CPL_Atualiz</v>
      </c>
      <c r="F271" s="35" t="s">
        <v>914</v>
      </c>
      <c r="G271" s="35"/>
      <c r="H271" s="36">
        <v>42185.404166666667</v>
      </c>
      <c r="I271" s="36">
        <v>42185.672222222223</v>
      </c>
      <c r="J271" s="1" t="s">
        <v>189</v>
      </c>
      <c r="K271" s="37">
        <f t="shared" si="8"/>
        <v>0.26805555555620231</v>
      </c>
      <c r="L271" s="38">
        <f t="shared" si="9"/>
        <v>0.26805555555620231</v>
      </c>
      <c r="M271" s="166">
        <f>NETWORKDAYS.INTL(DATE(YEAR(H271),MONTH(I271),DAY(H271)),DATE(YEAR(I271),MONTH(I271),DAY(I271)),1,LISTAFERIADOS!$B$2:$B$194)</f>
        <v>1</v>
      </c>
      <c r="N271" s="170" t="str">
        <f>CONCATENATE(HOUR(Tabela13[[#This Row],[DATA INICIO]]),":",MINUTE(Tabela13[[#This Row],[DATA INICIO]]))</f>
        <v>9:42</v>
      </c>
      <c r="P271"/>
    </row>
    <row r="272" spans="1:16" ht="25.5" customHeight="1" x14ac:dyDescent="0.25">
      <c r="A272" s="6" t="s">
        <v>278</v>
      </c>
      <c r="B272" s="33" t="s">
        <v>277</v>
      </c>
      <c r="C272" s="34" t="s">
        <v>270</v>
      </c>
      <c r="D272" s="66" t="s">
        <v>1204</v>
      </c>
      <c r="E272" s="66" t="str">
        <f>CONCATENATE(Tabela13[[#This Row],[TRAMITE_SETOR]],"_Atualiz")</f>
        <v>CIP_Atualiz</v>
      </c>
      <c r="F272" s="35" t="s">
        <v>884</v>
      </c>
      <c r="G272" s="90" t="s">
        <v>1105</v>
      </c>
      <c r="H272" s="36">
        <v>42185.672222222223</v>
      </c>
      <c r="I272" s="36">
        <v>42186.623611111114</v>
      </c>
      <c r="J272" s="1" t="s">
        <v>190</v>
      </c>
      <c r="K272" s="37">
        <f t="shared" si="8"/>
        <v>0.95138888889050577</v>
      </c>
      <c r="L272" s="38">
        <f t="shared" si="9"/>
        <v>0.95138888889050577</v>
      </c>
      <c r="M272" s="166">
        <f>NETWORKDAYS.INTL(DATE(YEAR(H272),MONTH(I272),DAY(H272)),DATE(YEAR(I272),MONTH(I272),DAY(I272)),1,LISTAFERIADOS!$B$2:$B$194)</f>
        <v>-22</v>
      </c>
      <c r="N272" s="170" t="str">
        <f>CONCATENATE(HOUR(Tabela13[[#This Row],[DATA INICIO]]),":",MINUTE(Tabela13[[#This Row],[DATA INICIO]]))</f>
        <v>16:8</v>
      </c>
      <c r="P272"/>
    </row>
    <row r="273" spans="1:16" ht="25.5" hidden="1" customHeight="1" x14ac:dyDescent="0.25">
      <c r="A273" s="6" t="s">
        <v>278</v>
      </c>
      <c r="B273" s="33" t="s">
        <v>277</v>
      </c>
      <c r="C273" s="34" t="s">
        <v>270</v>
      </c>
      <c r="D273" s="66" t="s">
        <v>1229</v>
      </c>
      <c r="E273" s="66" t="str">
        <f>CONCATENATE(Tabela13[[#This Row],[TRAMITE_SETOR]],"_Atualiz")</f>
        <v>SAPC_Atualiz</v>
      </c>
      <c r="F273" s="35" t="s">
        <v>926</v>
      </c>
      <c r="G273" s="35"/>
      <c r="H273" s="36">
        <v>42186.623611111114</v>
      </c>
      <c r="I273" s="36">
        <v>42195.722916666666</v>
      </c>
      <c r="J273" s="1" t="s">
        <v>191</v>
      </c>
      <c r="K273" s="37">
        <f t="shared" si="8"/>
        <v>9.0993055555518367</v>
      </c>
      <c r="L273" s="38">
        <f t="shared" si="9"/>
        <v>9.0993055555518367</v>
      </c>
      <c r="M273" s="166">
        <f>NETWORKDAYS.INTL(DATE(YEAR(H273),MONTH(I273),DAY(H273)),DATE(YEAR(I273),MONTH(I273),DAY(I273)),1,LISTAFERIADOS!$B$2:$B$194)</f>
        <v>8</v>
      </c>
      <c r="N273" s="170" t="str">
        <f>CONCATENATE(HOUR(Tabela13[[#This Row],[DATA INICIO]]),":",MINUTE(Tabela13[[#This Row],[DATA INICIO]]))</f>
        <v>14:58</v>
      </c>
      <c r="P273"/>
    </row>
    <row r="274" spans="1:16" ht="25.5" customHeight="1" x14ac:dyDescent="0.25">
      <c r="A274" s="6" t="s">
        <v>278</v>
      </c>
      <c r="B274" s="33" t="s">
        <v>277</v>
      </c>
      <c r="C274" s="34" t="s">
        <v>270</v>
      </c>
      <c r="D274" s="66" t="s">
        <v>1204</v>
      </c>
      <c r="E274" s="66" t="str">
        <f>CONCATENATE(Tabela13[[#This Row],[TRAMITE_SETOR]],"_Atualiz")</f>
        <v>CIP_Atualiz</v>
      </c>
      <c r="F274" s="35" t="s">
        <v>884</v>
      </c>
      <c r="G274" s="90" t="s">
        <v>1105</v>
      </c>
      <c r="H274" s="36">
        <v>42195.722916666666</v>
      </c>
      <c r="I274" s="36">
        <v>42198.70416666667</v>
      </c>
      <c r="J274" s="1" t="s">
        <v>192</v>
      </c>
      <c r="K274" s="37">
        <f t="shared" si="8"/>
        <v>2.9812500000043656</v>
      </c>
      <c r="L274" s="38">
        <f t="shared" si="9"/>
        <v>2.9812500000043656</v>
      </c>
      <c r="M274" s="166">
        <f>NETWORKDAYS.INTL(DATE(YEAR(H274),MONTH(I274),DAY(H274)),DATE(YEAR(I274),MONTH(I274),DAY(I274)),1,LISTAFERIADOS!$B$2:$B$194)</f>
        <v>2</v>
      </c>
      <c r="N274" s="170" t="str">
        <f>CONCATENATE(HOUR(Tabela13[[#This Row],[DATA INICIO]]),":",MINUTE(Tabela13[[#This Row],[DATA INICIO]]))</f>
        <v>17:21</v>
      </c>
      <c r="P274"/>
    </row>
    <row r="275" spans="1:16" ht="25.5" hidden="1" customHeight="1" x14ac:dyDescent="0.25">
      <c r="A275" s="6" t="s">
        <v>278</v>
      </c>
      <c r="B275" s="33" t="s">
        <v>277</v>
      </c>
      <c r="C275" s="34" t="s">
        <v>270</v>
      </c>
      <c r="D275" s="66" t="s">
        <v>1229</v>
      </c>
      <c r="E275" s="66" t="str">
        <f>CONCATENATE(Tabela13[[#This Row],[TRAMITE_SETOR]],"_Atualiz")</f>
        <v>SAPC_Atualiz</v>
      </c>
      <c r="F275" s="35" t="s">
        <v>926</v>
      </c>
      <c r="G275" s="35"/>
      <c r="H275" s="36">
        <v>42198.70416666667</v>
      </c>
      <c r="I275" s="36">
        <v>42199.624305555553</v>
      </c>
      <c r="J275" s="1" t="s">
        <v>193</v>
      </c>
      <c r="K275" s="37">
        <f t="shared" si="8"/>
        <v>0.92013888888322981</v>
      </c>
      <c r="L275" s="38">
        <f t="shared" si="9"/>
        <v>0.92013888888322981</v>
      </c>
      <c r="M275" s="166">
        <f>NETWORKDAYS.INTL(DATE(YEAR(H275),MONTH(I275),DAY(H275)),DATE(YEAR(I275),MONTH(I275),DAY(I275)),1,LISTAFERIADOS!$B$2:$B$194)</f>
        <v>2</v>
      </c>
      <c r="N275" s="170" t="str">
        <f>CONCATENATE(HOUR(Tabela13[[#This Row],[DATA INICIO]]),":",MINUTE(Tabela13[[#This Row],[DATA INICIO]]))</f>
        <v>16:54</v>
      </c>
      <c r="P275"/>
    </row>
    <row r="276" spans="1:16" ht="25.5" customHeight="1" x14ac:dyDescent="0.25">
      <c r="A276" s="6" t="s">
        <v>278</v>
      </c>
      <c r="B276" s="33" t="s">
        <v>277</v>
      </c>
      <c r="C276" s="34" t="s">
        <v>270</v>
      </c>
      <c r="D276" s="66" t="s">
        <v>1204</v>
      </c>
      <c r="E276" s="66" t="str">
        <f>CONCATENATE(Tabela13[[#This Row],[TRAMITE_SETOR]],"_Atualiz")</f>
        <v>CIP_Atualiz</v>
      </c>
      <c r="F276" s="35" t="s">
        <v>884</v>
      </c>
      <c r="G276" s="90" t="s">
        <v>1105</v>
      </c>
      <c r="H276" s="36">
        <v>42199.624305555553</v>
      </c>
      <c r="I276" s="36">
        <v>42200.565972222219</v>
      </c>
      <c r="J276" s="1" t="s">
        <v>186</v>
      </c>
      <c r="K276" s="37">
        <f t="shared" si="8"/>
        <v>0.94166666666569654</v>
      </c>
      <c r="L276" s="38">
        <f t="shared" si="9"/>
        <v>0.94166666666569654</v>
      </c>
      <c r="M276" s="166">
        <f>NETWORKDAYS.INTL(DATE(YEAR(H276),MONTH(I276),DAY(H276)),DATE(YEAR(I276),MONTH(I276),DAY(I276)),1,LISTAFERIADOS!$B$2:$B$194)</f>
        <v>2</v>
      </c>
      <c r="N276" s="170" t="str">
        <f>CONCATENATE(HOUR(Tabela13[[#This Row],[DATA INICIO]]),":",MINUTE(Tabela13[[#This Row],[DATA INICIO]]))</f>
        <v>14:59</v>
      </c>
      <c r="P276"/>
    </row>
    <row r="277" spans="1:16" ht="25.5" hidden="1" customHeight="1" x14ac:dyDescent="0.25">
      <c r="A277" s="6" t="s">
        <v>278</v>
      </c>
      <c r="B277" s="33" t="s">
        <v>277</v>
      </c>
      <c r="C277" s="34" t="s">
        <v>270</v>
      </c>
      <c r="D277" s="66" t="s">
        <v>1229</v>
      </c>
      <c r="E277" s="66" t="str">
        <f>CONCATENATE(Tabela13[[#This Row],[TRAMITE_SETOR]],"_Atualiz")</f>
        <v>SAPC_Atualiz</v>
      </c>
      <c r="F277" s="35" t="s">
        <v>926</v>
      </c>
      <c r="G277" s="35"/>
      <c r="H277" s="36">
        <v>42200.565972222219</v>
      </c>
      <c r="I277" s="36">
        <v>42237.756249999999</v>
      </c>
      <c r="J277" s="1" t="s">
        <v>194</v>
      </c>
      <c r="K277" s="37">
        <f t="shared" si="8"/>
        <v>37.190277777779556</v>
      </c>
      <c r="L277" s="38">
        <f t="shared" si="9"/>
        <v>37.190277777779556</v>
      </c>
      <c r="M277" s="166">
        <f>NETWORKDAYS.INTL(DATE(YEAR(H277),MONTH(I277),DAY(H277)),DATE(YEAR(I277),MONTH(I277),DAY(I277)),1,LISTAFERIADOS!$B$2:$B$194)</f>
        <v>5</v>
      </c>
      <c r="N277" s="170" t="str">
        <f>CONCATENATE(HOUR(Tabela13[[#This Row],[DATA INICIO]]),":",MINUTE(Tabela13[[#This Row],[DATA INICIO]]))</f>
        <v>13:35</v>
      </c>
      <c r="P277"/>
    </row>
    <row r="278" spans="1:16" ht="25.5" customHeight="1" x14ac:dyDescent="0.25">
      <c r="A278" s="6" t="s">
        <v>278</v>
      </c>
      <c r="B278" s="33" t="s">
        <v>277</v>
      </c>
      <c r="C278" s="34" t="s">
        <v>270</v>
      </c>
      <c r="D278" s="66" t="s">
        <v>1204</v>
      </c>
      <c r="E278" s="66" t="str">
        <f>CONCATENATE(Tabela13[[#This Row],[TRAMITE_SETOR]],"_Atualiz")</f>
        <v>CIP_Atualiz</v>
      </c>
      <c r="F278" s="35" t="s">
        <v>884</v>
      </c>
      <c r="G278" s="90" t="s">
        <v>1105</v>
      </c>
      <c r="H278" s="36">
        <v>42237.756249999999</v>
      </c>
      <c r="I278" s="36">
        <v>42241.70208333333</v>
      </c>
      <c r="J278" s="1" t="s">
        <v>195</v>
      </c>
      <c r="K278" s="37">
        <f t="shared" si="8"/>
        <v>3.9458333333313931</v>
      </c>
      <c r="L278" s="38">
        <f t="shared" si="9"/>
        <v>3.9458333333313931</v>
      </c>
      <c r="M278" s="166">
        <f>NETWORKDAYS.INTL(DATE(YEAR(H278),MONTH(I278),DAY(H278)),DATE(YEAR(I278),MONTH(I278),DAY(I278)),1,LISTAFERIADOS!$B$2:$B$194)</f>
        <v>3</v>
      </c>
      <c r="N278" s="170" t="str">
        <f>CONCATENATE(HOUR(Tabela13[[#This Row],[DATA INICIO]]),":",MINUTE(Tabela13[[#This Row],[DATA INICIO]]))</f>
        <v>18:9</v>
      </c>
      <c r="P278"/>
    </row>
    <row r="279" spans="1:16" ht="25.5" hidden="1" customHeight="1" x14ac:dyDescent="0.25">
      <c r="A279" s="6" t="s">
        <v>278</v>
      </c>
      <c r="B279" s="33" t="s">
        <v>277</v>
      </c>
      <c r="C279" s="34" t="s">
        <v>270</v>
      </c>
      <c r="D279" s="66" t="s">
        <v>1229</v>
      </c>
      <c r="E279" s="66" t="str">
        <f>CONCATENATE(Tabela13[[#This Row],[TRAMITE_SETOR]],"_Atualiz")</f>
        <v>SAPC_Atualiz</v>
      </c>
      <c r="F279" s="35" t="s">
        <v>926</v>
      </c>
      <c r="G279" s="35"/>
      <c r="H279" s="36">
        <v>42241.70208333333</v>
      </c>
      <c r="I279" s="36">
        <v>42247.625694444447</v>
      </c>
      <c r="J279" s="1" t="s">
        <v>117</v>
      </c>
      <c r="K279" s="37">
        <f t="shared" si="8"/>
        <v>5.9236111111167702</v>
      </c>
      <c r="L279" s="38">
        <f t="shared" si="9"/>
        <v>5.9236111111167702</v>
      </c>
      <c r="M279" s="166">
        <f>NETWORKDAYS.INTL(DATE(YEAR(H279),MONTH(I279),DAY(H279)),DATE(YEAR(I279),MONTH(I279),DAY(I279)),1,LISTAFERIADOS!$B$2:$B$194)</f>
        <v>5</v>
      </c>
      <c r="N279" s="170" t="str">
        <f>CONCATENATE(HOUR(Tabela13[[#This Row],[DATA INICIO]]),":",MINUTE(Tabela13[[#This Row],[DATA INICIO]]))</f>
        <v>16:51</v>
      </c>
      <c r="P279"/>
    </row>
    <row r="280" spans="1:16" ht="25.5" customHeight="1" x14ac:dyDescent="0.25">
      <c r="A280" s="6" t="s">
        <v>278</v>
      </c>
      <c r="B280" s="33" t="s">
        <v>277</v>
      </c>
      <c r="C280" s="34" t="s">
        <v>270</v>
      </c>
      <c r="D280" s="66" t="s">
        <v>1204</v>
      </c>
      <c r="E280" s="66" t="str">
        <f>CONCATENATE(Tabela13[[#This Row],[TRAMITE_SETOR]],"_Atualiz")</f>
        <v>CIP_Atualiz</v>
      </c>
      <c r="F280" s="35" t="s">
        <v>884</v>
      </c>
      <c r="G280" s="90" t="s">
        <v>1105</v>
      </c>
      <c r="H280" s="36">
        <v>42247.625694444447</v>
      </c>
      <c r="I280" s="36">
        <v>42248.611805555556</v>
      </c>
      <c r="J280" s="1" t="s">
        <v>196</v>
      </c>
      <c r="K280" s="37">
        <f t="shared" si="8"/>
        <v>0.98611111110949423</v>
      </c>
      <c r="L280" s="38">
        <f t="shared" si="9"/>
        <v>0.98611111110949423</v>
      </c>
      <c r="M280" s="166">
        <f>NETWORKDAYS.INTL(DATE(YEAR(H280),MONTH(I280),DAY(H280)),DATE(YEAR(I280),MONTH(I280),DAY(I280)),1,LISTAFERIADOS!$B$2:$B$194)</f>
        <v>-21</v>
      </c>
      <c r="N280" s="170" t="str">
        <f>CONCATENATE(HOUR(Tabela13[[#This Row],[DATA INICIO]]),":",MINUTE(Tabela13[[#This Row],[DATA INICIO]]))</f>
        <v>15:1</v>
      </c>
      <c r="P280"/>
    </row>
    <row r="281" spans="1:16" ht="25.5" hidden="1" customHeight="1" x14ac:dyDescent="0.25">
      <c r="A281" s="6" t="s">
        <v>278</v>
      </c>
      <c r="B281" s="33" t="s">
        <v>277</v>
      </c>
      <c r="C281" s="34" t="s">
        <v>270</v>
      </c>
      <c r="D281" s="66" t="s">
        <v>1205</v>
      </c>
      <c r="E281" s="66" t="str">
        <f>CONCATENATE(Tabela13[[#This Row],[TRAMITE_SETOR]],"_Atualiz")</f>
        <v>SECADM_Atualiz</v>
      </c>
      <c r="F281" s="35" t="s">
        <v>907</v>
      </c>
      <c r="G281" s="35"/>
      <c r="H281" s="36">
        <v>42248.611805555556</v>
      </c>
      <c r="I281" s="36">
        <v>42248.763194444444</v>
      </c>
      <c r="J281" s="1" t="s">
        <v>197</v>
      </c>
      <c r="K281" s="37">
        <f t="shared" si="8"/>
        <v>0.15138888888759539</v>
      </c>
      <c r="L281" s="38">
        <f t="shared" si="9"/>
        <v>0.15138888888759539</v>
      </c>
      <c r="M281" s="166">
        <f>NETWORKDAYS.INTL(DATE(YEAR(H281),MONTH(I281),DAY(H281)),DATE(YEAR(I281),MONTH(I281),DAY(I281)),1,LISTAFERIADOS!$B$2:$B$194)</f>
        <v>1</v>
      </c>
      <c r="N281" s="170" t="str">
        <f>CONCATENATE(HOUR(Tabela13[[#This Row],[DATA INICIO]]),":",MINUTE(Tabela13[[#This Row],[DATA INICIO]]))</f>
        <v>14:41</v>
      </c>
      <c r="P281"/>
    </row>
    <row r="282" spans="1:16" ht="25.5" customHeight="1" x14ac:dyDescent="0.25">
      <c r="A282" s="6" t="s">
        <v>278</v>
      </c>
      <c r="B282" s="33" t="s">
        <v>277</v>
      </c>
      <c r="C282" s="34" t="s">
        <v>270</v>
      </c>
      <c r="D282" s="66" t="s">
        <v>1204</v>
      </c>
      <c r="E282" s="66" t="str">
        <f>CONCATENATE(Tabela13[[#This Row],[TRAMITE_SETOR]],"_Atualiz")</f>
        <v>CIP_Atualiz</v>
      </c>
      <c r="F282" s="35" t="s">
        <v>884</v>
      </c>
      <c r="G282" s="90" t="s">
        <v>1105</v>
      </c>
      <c r="H282" s="36">
        <v>42248.763194444444</v>
      </c>
      <c r="I282" s="36">
        <v>42249.539583333331</v>
      </c>
      <c r="J282" s="1" t="s">
        <v>198</v>
      </c>
      <c r="K282" s="37">
        <f t="shared" si="8"/>
        <v>0.77638888888759539</v>
      </c>
      <c r="L282" s="38">
        <f t="shared" si="9"/>
        <v>0.77638888888759539</v>
      </c>
      <c r="M282" s="166">
        <f>NETWORKDAYS.INTL(DATE(YEAR(H282),MONTH(I282),DAY(H282)),DATE(YEAR(I282),MONTH(I282),DAY(I282)),1,LISTAFERIADOS!$B$2:$B$194)</f>
        <v>2</v>
      </c>
      <c r="N282" s="170" t="str">
        <f>CONCATENATE(HOUR(Tabela13[[#This Row],[DATA INICIO]]),":",MINUTE(Tabela13[[#This Row],[DATA INICIO]]))</f>
        <v>18:19</v>
      </c>
      <c r="P282"/>
    </row>
    <row r="283" spans="1:16" ht="25.5" hidden="1" customHeight="1" x14ac:dyDescent="0.25">
      <c r="A283" s="6" t="s">
        <v>278</v>
      </c>
      <c r="B283" s="33" t="s">
        <v>277</v>
      </c>
      <c r="C283" s="34" t="s">
        <v>270</v>
      </c>
      <c r="D283" s="66" t="s">
        <v>1205</v>
      </c>
      <c r="E283" s="66" t="str">
        <f>CONCATENATE(Tabela13[[#This Row],[TRAMITE_SETOR]],"_Atualiz")</f>
        <v>SECADM_Atualiz</v>
      </c>
      <c r="F283" s="35" t="s">
        <v>907</v>
      </c>
      <c r="G283" s="35"/>
      <c r="H283" s="36">
        <v>42249.539583333331</v>
      </c>
      <c r="I283" s="36">
        <v>42250.806250000001</v>
      </c>
      <c r="J283" s="1" t="s">
        <v>199</v>
      </c>
      <c r="K283" s="37">
        <f t="shared" si="8"/>
        <v>1.2666666666700621</v>
      </c>
      <c r="L283" s="38">
        <f t="shared" si="9"/>
        <v>1.2666666666700621</v>
      </c>
      <c r="M283" s="166">
        <f>NETWORKDAYS.INTL(DATE(YEAR(H283),MONTH(I283),DAY(H283)),DATE(YEAR(I283),MONTH(I283),DAY(I283)),1,LISTAFERIADOS!$B$2:$B$194)</f>
        <v>2</v>
      </c>
      <c r="N283" s="170" t="str">
        <f>CONCATENATE(HOUR(Tabela13[[#This Row],[DATA INICIO]]),":",MINUTE(Tabela13[[#This Row],[DATA INICIO]]))</f>
        <v>12:57</v>
      </c>
      <c r="P283"/>
    </row>
    <row r="284" spans="1:16" ht="25.5" hidden="1" customHeight="1" x14ac:dyDescent="0.25">
      <c r="A284" s="6" t="s">
        <v>278</v>
      </c>
      <c r="B284" s="33" t="s">
        <v>277</v>
      </c>
      <c r="C284" s="34" t="s">
        <v>270</v>
      </c>
      <c r="D284" s="66" t="s">
        <v>1212</v>
      </c>
      <c r="E284" s="66" t="str">
        <f>CONCATENATE(Tabela13[[#This Row],[TRAMITE_SETOR]],"_Atualiz")</f>
        <v>CPL_Atualiz</v>
      </c>
      <c r="F284" s="35" t="s">
        <v>914</v>
      </c>
      <c r="G284" s="35"/>
      <c r="H284" s="36">
        <v>42250.806250000001</v>
      </c>
      <c r="I284" s="36">
        <v>42250.834027777775</v>
      </c>
      <c r="J284" s="1" t="s">
        <v>200</v>
      </c>
      <c r="K284" s="37">
        <f t="shared" si="8"/>
        <v>2.7777777773735579E-2</v>
      </c>
      <c r="L284" s="38">
        <f t="shared" si="9"/>
        <v>2.7777777773735579E-2</v>
      </c>
      <c r="M284" s="166">
        <f>NETWORKDAYS.INTL(DATE(YEAR(H284),MONTH(I284),DAY(H284)),DATE(YEAR(I284),MONTH(I284),DAY(I284)),1,LISTAFERIADOS!$B$2:$B$194)</f>
        <v>1</v>
      </c>
      <c r="N284" s="170" t="str">
        <f>CONCATENATE(HOUR(Tabela13[[#This Row],[DATA INICIO]]),":",MINUTE(Tabela13[[#This Row],[DATA INICIO]]))</f>
        <v>19:21</v>
      </c>
      <c r="P284"/>
    </row>
    <row r="285" spans="1:16" ht="25.5" hidden="1" customHeight="1" x14ac:dyDescent="0.25">
      <c r="A285" s="6" t="s">
        <v>278</v>
      </c>
      <c r="B285" s="33" t="s">
        <v>277</v>
      </c>
      <c r="C285" s="34" t="s">
        <v>270</v>
      </c>
      <c r="D285" s="66" t="s">
        <v>1230</v>
      </c>
      <c r="E285" s="66" t="str">
        <f>CONCATENATE(Tabela13[[#This Row],[TRAMITE_SETOR]],"_Atualiz")</f>
        <v>SLIC_Atualiz</v>
      </c>
      <c r="F285" s="35" t="s">
        <v>927</v>
      </c>
      <c r="G285" s="35"/>
      <c r="H285" s="36">
        <v>42250.834027777775</v>
      </c>
      <c r="I285" s="36">
        <v>42258.726388888892</v>
      </c>
      <c r="J285" s="1" t="s">
        <v>201</v>
      </c>
      <c r="K285" s="37">
        <f t="shared" si="8"/>
        <v>7.8923611111167702</v>
      </c>
      <c r="L285" s="38">
        <f t="shared" si="9"/>
        <v>7.8923611111167702</v>
      </c>
      <c r="M285" s="166">
        <f>NETWORKDAYS.INTL(DATE(YEAR(H285),MONTH(I285),DAY(H285)),DATE(YEAR(I285),MONTH(I285),DAY(I285)),1,LISTAFERIADOS!$B$2:$B$194)</f>
        <v>5</v>
      </c>
      <c r="N285" s="170" t="str">
        <f>CONCATENATE(HOUR(Tabela13[[#This Row],[DATA INICIO]]),":",MINUTE(Tabela13[[#This Row],[DATA INICIO]]))</f>
        <v>20:1</v>
      </c>
      <c r="P285"/>
    </row>
    <row r="286" spans="1:16" ht="25.5" hidden="1" customHeight="1" x14ac:dyDescent="0.25">
      <c r="A286" s="6" t="s">
        <v>278</v>
      </c>
      <c r="B286" s="33" t="s">
        <v>277</v>
      </c>
      <c r="C286" s="34" t="s">
        <v>270</v>
      </c>
      <c r="D286" s="66" t="s">
        <v>1209</v>
      </c>
      <c r="E286" s="66" t="str">
        <f>CONCATENATE(Tabela13[[#This Row],[TRAMITE_SETOR]],"_Atualiz")</f>
        <v>CLC_Atualiz</v>
      </c>
      <c r="F286" s="35" t="s">
        <v>911</v>
      </c>
      <c r="G286" s="35"/>
      <c r="H286" s="36">
        <v>42258.726388888892</v>
      </c>
      <c r="I286" s="36">
        <v>42262.771527777775</v>
      </c>
      <c r="J286" s="1" t="s">
        <v>202</v>
      </c>
      <c r="K286" s="37">
        <f t="shared" si="8"/>
        <v>4.0451388888832298</v>
      </c>
      <c r="L286" s="38">
        <f t="shared" si="9"/>
        <v>4.0451388888832298</v>
      </c>
      <c r="M286" s="166">
        <f>NETWORKDAYS.INTL(DATE(YEAR(H286),MONTH(I286),DAY(H286)),DATE(YEAR(I286),MONTH(I286),DAY(I286)),1,LISTAFERIADOS!$B$2:$B$194)</f>
        <v>3</v>
      </c>
      <c r="N286" s="170" t="str">
        <f>CONCATENATE(HOUR(Tabela13[[#This Row],[DATA INICIO]]),":",MINUTE(Tabela13[[#This Row],[DATA INICIO]]))</f>
        <v>17:26</v>
      </c>
      <c r="P286"/>
    </row>
    <row r="287" spans="1:16" ht="25.5" hidden="1" customHeight="1" x14ac:dyDescent="0.25">
      <c r="A287" s="6" t="s">
        <v>278</v>
      </c>
      <c r="B287" s="33" t="s">
        <v>277</v>
      </c>
      <c r="C287" s="34" t="s">
        <v>270</v>
      </c>
      <c r="D287" s="66" t="s">
        <v>1205</v>
      </c>
      <c r="E287" s="66" t="str">
        <f>CONCATENATE(Tabela13[[#This Row],[TRAMITE_SETOR]],"_Atualiz")</f>
        <v>SECADM_Atualiz</v>
      </c>
      <c r="F287" s="35" t="s">
        <v>907</v>
      </c>
      <c r="G287" s="35"/>
      <c r="H287" s="36">
        <v>42262.771527777775</v>
      </c>
      <c r="I287" s="36">
        <v>42262.824999999997</v>
      </c>
      <c r="J287" s="1" t="s">
        <v>203</v>
      </c>
      <c r="K287" s="37">
        <f t="shared" si="8"/>
        <v>5.3472222221898846E-2</v>
      </c>
      <c r="L287" s="38">
        <f t="shared" si="9"/>
        <v>5.3472222221898846E-2</v>
      </c>
      <c r="M287" s="166">
        <f>NETWORKDAYS.INTL(DATE(YEAR(H287),MONTH(I287),DAY(H287)),DATE(YEAR(I287),MONTH(I287),DAY(I287)),1,LISTAFERIADOS!$B$2:$B$194)</f>
        <v>1</v>
      </c>
      <c r="N287" s="170" t="str">
        <f>CONCATENATE(HOUR(Tabela13[[#This Row],[DATA INICIO]]),":",MINUTE(Tabela13[[#This Row],[DATA INICIO]]))</f>
        <v>18:31</v>
      </c>
      <c r="P287"/>
    </row>
    <row r="288" spans="1:16" ht="25.5" customHeight="1" x14ac:dyDescent="0.25">
      <c r="A288" s="6" t="s">
        <v>278</v>
      </c>
      <c r="B288" s="33" t="s">
        <v>277</v>
      </c>
      <c r="C288" s="34" t="s">
        <v>270</v>
      </c>
      <c r="D288" s="66" t="s">
        <v>1204</v>
      </c>
      <c r="E288" s="66" t="str">
        <f>CONCATENATE(Tabela13[[#This Row],[TRAMITE_SETOR]],"_Atualiz")</f>
        <v>CIP_Atualiz</v>
      </c>
      <c r="F288" s="35" t="s">
        <v>884</v>
      </c>
      <c r="G288" s="90" t="s">
        <v>1105</v>
      </c>
      <c r="H288" s="36">
        <v>42262.824999999997</v>
      </c>
      <c r="I288" s="36">
        <v>42268.742361111108</v>
      </c>
      <c r="J288" s="1" t="s">
        <v>204</v>
      </c>
      <c r="K288" s="37">
        <f t="shared" si="8"/>
        <v>5.9173611111109494</v>
      </c>
      <c r="L288" s="38">
        <f t="shared" si="9"/>
        <v>5.9173611111109494</v>
      </c>
      <c r="M288" s="166">
        <f>NETWORKDAYS.INTL(DATE(YEAR(H288),MONTH(I288),DAY(H288)),DATE(YEAR(I288),MONTH(I288),DAY(I288)),1,LISTAFERIADOS!$B$2:$B$194)</f>
        <v>5</v>
      </c>
      <c r="N288" s="170" t="str">
        <f>CONCATENATE(HOUR(Tabela13[[#This Row],[DATA INICIO]]),":",MINUTE(Tabela13[[#This Row],[DATA INICIO]]))</f>
        <v>19:48</v>
      </c>
      <c r="P288"/>
    </row>
    <row r="289" spans="1:16" ht="25.5" hidden="1" customHeight="1" x14ac:dyDescent="0.25">
      <c r="A289" s="6" t="s">
        <v>278</v>
      </c>
      <c r="B289" s="33" t="s">
        <v>277</v>
      </c>
      <c r="C289" s="34" t="s">
        <v>270</v>
      </c>
      <c r="D289" s="66" t="s">
        <v>1229</v>
      </c>
      <c r="E289" s="66" t="str">
        <f>CONCATENATE(Tabela13[[#This Row],[TRAMITE_SETOR]],"_Atualiz")</f>
        <v>SAPC_Atualiz</v>
      </c>
      <c r="F289" s="35" t="s">
        <v>926</v>
      </c>
      <c r="G289" s="35"/>
      <c r="H289" s="36">
        <v>42268.742361111108</v>
      </c>
      <c r="I289" s="36">
        <v>42278.743055555555</v>
      </c>
      <c r="J289" s="1" t="s">
        <v>205</v>
      </c>
      <c r="K289" s="37">
        <f t="shared" si="8"/>
        <v>10.000694444446708</v>
      </c>
      <c r="L289" s="38">
        <f t="shared" si="9"/>
        <v>10.000694444446708</v>
      </c>
      <c r="M289" s="166">
        <f>NETWORKDAYS.INTL(DATE(YEAR(H289),MONTH(I289),DAY(H289)),DATE(YEAR(I289),MONTH(I289),DAY(I289)),1,LISTAFERIADOS!$B$2:$B$194)</f>
        <v>-14</v>
      </c>
      <c r="N289" s="170" t="str">
        <f>CONCATENATE(HOUR(Tabela13[[#This Row],[DATA INICIO]]),":",MINUTE(Tabela13[[#This Row],[DATA INICIO]]))</f>
        <v>17:49</v>
      </c>
      <c r="P289"/>
    </row>
    <row r="290" spans="1:16" ht="25.5" customHeight="1" x14ac:dyDescent="0.25">
      <c r="A290" s="6" t="s">
        <v>278</v>
      </c>
      <c r="B290" s="33" t="s">
        <v>277</v>
      </c>
      <c r="C290" s="34" t="s">
        <v>270</v>
      </c>
      <c r="D290" s="66" t="s">
        <v>1204</v>
      </c>
      <c r="E290" s="66" t="str">
        <f>CONCATENATE(Tabela13[[#This Row],[TRAMITE_SETOR]],"_Atualiz")</f>
        <v>CIP_Atualiz</v>
      </c>
      <c r="F290" s="35" t="s">
        <v>884</v>
      </c>
      <c r="G290" s="90" t="s">
        <v>1105</v>
      </c>
      <c r="H290" s="36">
        <v>42278.743055555555</v>
      </c>
      <c r="I290" s="36">
        <v>42283.576388888891</v>
      </c>
      <c r="J290" s="1" t="s">
        <v>206</v>
      </c>
      <c r="K290" s="37">
        <f t="shared" si="8"/>
        <v>4.8333333333357587</v>
      </c>
      <c r="L290" s="38">
        <f t="shared" si="9"/>
        <v>4.8333333333357587</v>
      </c>
      <c r="M290" s="166">
        <f>NETWORKDAYS.INTL(DATE(YEAR(H290),MONTH(I290),DAY(H290)),DATE(YEAR(I290),MONTH(I290),DAY(I290)),1,LISTAFERIADOS!$B$2:$B$194)</f>
        <v>4</v>
      </c>
      <c r="N290" s="170" t="str">
        <f>CONCATENATE(HOUR(Tabela13[[#This Row],[DATA INICIO]]),":",MINUTE(Tabela13[[#This Row],[DATA INICIO]]))</f>
        <v>17:50</v>
      </c>
      <c r="P290"/>
    </row>
    <row r="291" spans="1:16" ht="25.5" hidden="1" customHeight="1" x14ac:dyDescent="0.25">
      <c r="A291" s="6" t="s">
        <v>278</v>
      </c>
      <c r="B291" s="33" t="s">
        <v>277</v>
      </c>
      <c r="C291" s="34" t="s">
        <v>270</v>
      </c>
      <c r="D291" s="66" t="s">
        <v>1205</v>
      </c>
      <c r="E291" s="66" t="str">
        <f>CONCATENATE(Tabela13[[#This Row],[TRAMITE_SETOR]],"_Atualiz")</f>
        <v>SECADM_Atualiz</v>
      </c>
      <c r="F291" s="35" t="s">
        <v>907</v>
      </c>
      <c r="G291" s="35"/>
      <c r="H291" s="36">
        <v>42283.576388888891</v>
      </c>
      <c r="I291" s="36">
        <v>42285.701388888891</v>
      </c>
      <c r="J291" s="1" t="s">
        <v>17</v>
      </c>
      <c r="K291" s="37">
        <f t="shared" si="8"/>
        <v>2.125</v>
      </c>
      <c r="L291" s="38">
        <f t="shared" si="9"/>
        <v>2.125</v>
      </c>
      <c r="M291" s="166">
        <f>NETWORKDAYS.INTL(DATE(YEAR(H291),MONTH(I291),DAY(H291)),DATE(YEAR(I291),MONTH(I291),DAY(I291)),1,LISTAFERIADOS!$B$2:$B$194)</f>
        <v>3</v>
      </c>
      <c r="N291" s="170" t="str">
        <f>CONCATENATE(HOUR(Tabela13[[#This Row],[DATA INICIO]]),":",MINUTE(Tabela13[[#This Row],[DATA INICIO]]))</f>
        <v>13:50</v>
      </c>
      <c r="P291"/>
    </row>
    <row r="292" spans="1:16" ht="25.5" hidden="1" customHeight="1" x14ac:dyDescent="0.25">
      <c r="A292" s="6" t="s">
        <v>278</v>
      </c>
      <c r="B292" s="33" t="s">
        <v>277</v>
      </c>
      <c r="C292" s="34" t="s">
        <v>270</v>
      </c>
      <c r="D292" s="66" t="s">
        <v>1209</v>
      </c>
      <c r="E292" s="66" t="str">
        <f>CONCATENATE(Tabela13[[#This Row],[TRAMITE_SETOR]],"_Atualiz")</f>
        <v>CLC_Atualiz</v>
      </c>
      <c r="F292" s="35" t="s">
        <v>911</v>
      </c>
      <c r="G292" s="35"/>
      <c r="H292" s="36">
        <v>42285.701388888891</v>
      </c>
      <c r="I292" s="36">
        <v>42285.753472222219</v>
      </c>
      <c r="J292" s="1" t="s">
        <v>207</v>
      </c>
      <c r="K292" s="37">
        <f t="shared" si="8"/>
        <v>5.2083333328482695E-2</v>
      </c>
      <c r="L292" s="38">
        <f t="shared" si="9"/>
        <v>5.2083333328482695E-2</v>
      </c>
      <c r="M292" s="166">
        <f>NETWORKDAYS.INTL(DATE(YEAR(H292),MONTH(I292),DAY(H292)),DATE(YEAR(I292),MONTH(I292),DAY(I292)),1,LISTAFERIADOS!$B$2:$B$194)</f>
        <v>1</v>
      </c>
      <c r="N292" s="170" t="str">
        <f>CONCATENATE(HOUR(Tabela13[[#This Row],[DATA INICIO]]),":",MINUTE(Tabela13[[#This Row],[DATA INICIO]]))</f>
        <v>16:50</v>
      </c>
      <c r="P292"/>
    </row>
    <row r="293" spans="1:16" ht="25.5" hidden="1" customHeight="1" x14ac:dyDescent="0.25">
      <c r="A293" s="6" t="s">
        <v>278</v>
      </c>
      <c r="B293" s="33" t="s">
        <v>277</v>
      </c>
      <c r="C293" s="34" t="s">
        <v>270</v>
      </c>
      <c r="D293" s="66" t="s">
        <v>1230</v>
      </c>
      <c r="E293" s="66" t="str">
        <f>CONCATENATE(Tabela13[[#This Row],[TRAMITE_SETOR]],"_Atualiz")</f>
        <v>SLIC_Atualiz</v>
      </c>
      <c r="F293" s="35" t="s">
        <v>927</v>
      </c>
      <c r="G293" s="35"/>
      <c r="H293" s="36">
        <v>42285.753472222219</v>
      </c>
      <c r="I293" s="36">
        <v>42293.67291666667</v>
      </c>
      <c r="J293" s="1" t="s">
        <v>208</v>
      </c>
      <c r="K293" s="37">
        <f t="shared" si="8"/>
        <v>7.9194444444510737</v>
      </c>
      <c r="L293" s="38">
        <f t="shared" si="9"/>
        <v>7.9194444444510737</v>
      </c>
      <c r="M293" s="166">
        <f>NETWORKDAYS.INTL(DATE(YEAR(H293),MONTH(I293),DAY(H293)),DATE(YEAR(I293),MONTH(I293),DAY(I293)),1,LISTAFERIADOS!$B$2:$B$194)</f>
        <v>6</v>
      </c>
      <c r="N293" s="170" t="str">
        <f>CONCATENATE(HOUR(Tabela13[[#This Row],[DATA INICIO]]),":",MINUTE(Tabela13[[#This Row],[DATA INICIO]]))</f>
        <v>18:5</v>
      </c>
      <c r="P293"/>
    </row>
    <row r="294" spans="1:16" ht="25.5" hidden="1" customHeight="1" x14ac:dyDescent="0.25">
      <c r="A294" s="6" t="s">
        <v>278</v>
      </c>
      <c r="B294" s="33" t="s">
        <v>277</v>
      </c>
      <c r="C294" s="34" t="s">
        <v>270</v>
      </c>
      <c r="D294" s="66" t="s">
        <v>1211</v>
      </c>
      <c r="E294" s="66" t="str">
        <f>CONCATENATE(Tabela13[[#This Row],[TRAMITE_SETOR]],"_Atualiz")</f>
        <v>SCON_Atualiz</v>
      </c>
      <c r="F294" s="35" t="s">
        <v>913</v>
      </c>
      <c r="G294" s="35"/>
      <c r="H294" s="36">
        <v>42293.67291666667</v>
      </c>
      <c r="I294" s="36">
        <v>42297.71875</v>
      </c>
      <c r="J294" s="1" t="s">
        <v>209</v>
      </c>
      <c r="K294" s="37">
        <f t="shared" si="8"/>
        <v>4.0458333333299379</v>
      </c>
      <c r="L294" s="38">
        <f t="shared" si="9"/>
        <v>4.0458333333299379</v>
      </c>
      <c r="M294" s="166">
        <f>NETWORKDAYS.INTL(DATE(YEAR(H294),MONTH(I294),DAY(H294)),DATE(YEAR(I294),MONTH(I294),DAY(I294)),1,LISTAFERIADOS!$B$2:$B$194)</f>
        <v>3</v>
      </c>
      <c r="N294" s="170" t="str">
        <f>CONCATENATE(HOUR(Tabela13[[#This Row],[DATA INICIO]]),":",MINUTE(Tabela13[[#This Row],[DATA INICIO]]))</f>
        <v>16:9</v>
      </c>
      <c r="P294"/>
    </row>
    <row r="295" spans="1:16" ht="25.5" hidden="1" customHeight="1" x14ac:dyDescent="0.25">
      <c r="A295" s="6" t="s">
        <v>278</v>
      </c>
      <c r="B295" s="33" t="s">
        <v>277</v>
      </c>
      <c r="C295" s="34" t="s">
        <v>270</v>
      </c>
      <c r="D295" s="66" t="s">
        <v>1230</v>
      </c>
      <c r="E295" s="66" t="str">
        <f>CONCATENATE(Tabela13[[#This Row],[TRAMITE_SETOR]],"_Atualiz")</f>
        <v>SLIC_Atualiz</v>
      </c>
      <c r="F295" s="35" t="s">
        <v>927</v>
      </c>
      <c r="G295" s="35"/>
      <c r="H295" s="36">
        <v>42297.71875</v>
      </c>
      <c r="I295" s="36">
        <v>42297.82916666667</v>
      </c>
      <c r="J295" s="1" t="s">
        <v>210</v>
      </c>
      <c r="K295" s="37">
        <f t="shared" si="8"/>
        <v>0.11041666667006211</v>
      </c>
      <c r="L295" s="38">
        <f t="shared" si="9"/>
        <v>0.11041666667006211</v>
      </c>
      <c r="M295" s="166">
        <f>NETWORKDAYS.INTL(DATE(YEAR(H295),MONTH(I295),DAY(H295)),DATE(YEAR(I295),MONTH(I295),DAY(I295)),1,LISTAFERIADOS!$B$2:$B$194)</f>
        <v>1</v>
      </c>
      <c r="N295" s="170" t="str">
        <f>CONCATENATE(HOUR(Tabela13[[#This Row],[DATA INICIO]]),":",MINUTE(Tabela13[[#This Row],[DATA INICIO]]))</f>
        <v>17:15</v>
      </c>
      <c r="P295"/>
    </row>
    <row r="296" spans="1:16" ht="25.5" hidden="1" customHeight="1" x14ac:dyDescent="0.25">
      <c r="A296" s="6" t="s">
        <v>278</v>
      </c>
      <c r="B296" s="33" t="s">
        <v>277</v>
      </c>
      <c r="C296" s="34" t="s">
        <v>270</v>
      </c>
      <c r="D296" s="66" t="s">
        <v>1209</v>
      </c>
      <c r="E296" s="66" t="str">
        <f>CONCATENATE(Tabela13[[#This Row],[TRAMITE_SETOR]],"_Atualiz")</f>
        <v>CLC_Atualiz</v>
      </c>
      <c r="F296" s="35" t="s">
        <v>911</v>
      </c>
      <c r="G296" s="35"/>
      <c r="H296" s="36">
        <v>42297.82916666667</v>
      </c>
      <c r="I296" s="36">
        <v>42298.826388888891</v>
      </c>
      <c r="J296" s="1" t="s">
        <v>211</v>
      </c>
      <c r="K296" s="37">
        <f t="shared" si="8"/>
        <v>0.99722222222044365</v>
      </c>
      <c r="L296" s="38">
        <f t="shared" si="9"/>
        <v>0.99722222222044365</v>
      </c>
      <c r="M296" s="166">
        <f>NETWORKDAYS.INTL(DATE(YEAR(H296),MONTH(I296),DAY(H296)),DATE(YEAR(I296),MONTH(I296),DAY(I296)),1,LISTAFERIADOS!$B$2:$B$194)</f>
        <v>2</v>
      </c>
      <c r="N296" s="170" t="str">
        <f>CONCATENATE(HOUR(Tabela13[[#This Row],[DATA INICIO]]),":",MINUTE(Tabela13[[#This Row],[DATA INICIO]]))</f>
        <v>19:54</v>
      </c>
      <c r="P296"/>
    </row>
    <row r="297" spans="1:16" ht="25.5" hidden="1" customHeight="1" x14ac:dyDescent="0.25">
      <c r="A297" s="6" t="s">
        <v>278</v>
      </c>
      <c r="B297" s="33" t="s">
        <v>277</v>
      </c>
      <c r="C297" s="34" t="s">
        <v>270</v>
      </c>
      <c r="D297" s="66" t="s">
        <v>1205</v>
      </c>
      <c r="E297" s="66" t="str">
        <f>CONCATENATE(Tabela13[[#This Row],[TRAMITE_SETOR]],"_Atualiz")</f>
        <v>SECADM_Atualiz</v>
      </c>
      <c r="F297" s="35" t="s">
        <v>907</v>
      </c>
      <c r="G297" s="35"/>
      <c r="H297" s="36">
        <v>42298.826388888891</v>
      </c>
      <c r="I297" s="36">
        <v>42298.857638888891</v>
      </c>
      <c r="J297" s="1" t="s">
        <v>17</v>
      </c>
      <c r="K297" s="37">
        <f t="shared" si="8"/>
        <v>3.125E-2</v>
      </c>
      <c r="L297" s="38">
        <f t="shared" si="9"/>
        <v>3.125E-2</v>
      </c>
      <c r="M297" s="166">
        <f>NETWORKDAYS.INTL(DATE(YEAR(H297),MONTH(I297),DAY(H297)),DATE(YEAR(I297),MONTH(I297),DAY(I297)),1,LISTAFERIADOS!$B$2:$B$194)</f>
        <v>1</v>
      </c>
      <c r="N297" s="170" t="str">
        <f>CONCATENATE(HOUR(Tabela13[[#This Row],[DATA INICIO]]),":",MINUTE(Tabela13[[#This Row],[DATA INICIO]]))</f>
        <v>19:50</v>
      </c>
      <c r="P297"/>
    </row>
    <row r="298" spans="1:16" ht="25.5" hidden="1" customHeight="1" x14ac:dyDescent="0.25">
      <c r="A298" s="6" t="s">
        <v>278</v>
      </c>
      <c r="B298" s="33" t="s">
        <v>277</v>
      </c>
      <c r="C298" s="34" t="s">
        <v>270</v>
      </c>
      <c r="D298" s="66" t="s">
        <v>1212</v>
      </c>
      <c r="E298" s="66" t="str">
        <f>CONCATENATE(Tabela13[[#This Row],[TRAMITE_SETOR]],"_Atualiz")</f>
        <v>CPL_Atualiz</v>
      </c>
      <c r="F298" s="35" t="s">
        <v>914</v>
      </c>
      <c r="G298" s="35"/>
      <c r="H298" s="36">
        <v>42298.857638888891</v>
      </c>
      <c r="I298" s="36">
        <v>42299.811805555553</v>
      </c>
      <c r="J298" s="1" t="s">
        <v>212</v>
      </c>
      <c r="K298" s="37">
        <f t="shared" si="8"/>
        <v>0.95416666666278616</v>
      </c>
      <c r="L298" s="38">
        <f t="shared" si="9"/>
        <v>0.95416666666278616</v>
      </c>
      <c r="M298" s="166">
        <f>NETWORKDAYS.INTL(DATE(YEAR(H298),MONTH(I298),DAY(H298)),DATE(YEAR(I298),MONTH(I298),DAY(I298)),1,LISTAFERIADOS!$B$2:$B$194)</f>
        <v>2</v>
      </c>
      <c r="N298" s="170" t="str">
        <f>CONCATENATE(HOUR(Tabela13[[#This Row],[DATA INICIO]]),":",MINUTE(Tabela13[[#This Row],[DATA INICIO]]))</f>
        <v>20:35</v>
      </c>
      <c r="P298"/>
    </row>
    <row r="299" spans="1:16" ht="25.5" hidden="1" customHeight="1" x14ac:dyDescent="0.25">
      <c r="A299" s="6" t="s">
        <v>278</v>
      </c>
      <c r="B299" s="33" t="s">
        <v>277</v>
      </c>
      <c r="C299" s="34" t="s">
        <v>270</v>
      </c>
      <c r="D299" s="66" t="s">
        <v>1213</v>
      </c>
      <c r="E299" s="66" t="str">
        <f>CONCATENATE(Tabela13[[#This Row],[TRAMITE_SETOR]],"_Atualiz")</f>
        <v>ASSDG_Atualiz</v>
      </c>
      <c r="F299" s="35" t="s">
        <v>915</v>
      </c>
      <c r="G299" s="35"/>
      <c r="H299" s="36">
        <v>42299.811805555553</v>
      </c>
      <c r="I299" s="36">
        <v>42300.681250000001</v>
      </c>
      <c r="J299" s="1" t="s">
        <v>213</v>
      </c>
      <c r="K299" s="37">
        <f t="shared" si="8"/>
        <v>0.86944444444816327</v>
      </c>
      <c r="L299" s="38">
        <f t="shared" si="9"/>
        <v>0.86944444444816327</v>
      </c>
      <c r="M299" s="166">
        <f>NETWORKDAYS.INTL(DATE(YEAR(H299),MONTH(I299),DAY(H299)),DATE(YEAR(I299),MONTH(I299),DAY(I299)),1,LISTAFERIADOS!$B$2:$B$194)</f>
        <v>2</v>
      </c>
      <c r="N299" s="170" t="str">
        <f>CONCATENATE(HOUR(Tabela13[[#This Row],[DATA INICIO]]),":",MINUTE(Tabela13[[#This Row],[DATA INICIO]]))</f>
        <v>19:29</v>
      </c>
      <c r="P299"/>
    </row>
    <row r="300" spans="1:16" ht="25.5" hidden="1" customHeight="1" x14ac:dyDescent="0.25">
      <c r="A300" s="6" t="s">
        <v>278</v>
      </c>
      <c r="B300" s="33" t="s">
        <v>277</v>
      </c>
      <c r="C300" s="34" t="s">
        <v>270</v>
      </c>
      <c r="D300" s="66" t="s">
        <v>1230</v>
      </c>
      <c r="E300" s="66" t="str">
        <f>CONCATENATE(Tabela13[[#This Row],[TRAMITE_SETOR]],"_Atualiz")</f>
        <v>SLIC_Atualiz</v>
      </c>
      <c r="F300" s="35" t="s">
        <v>927</v>
      </c>
      <c r="G300" s="35"/>
      <c r="H300" s="36">
        <v>42300.681250000001</v>
      </c>
      <c r="I300" s="36">
        <v>42303.686111111114</v>
      </c>
      <c r="J300" s="1" t="s">
        <v>202</v>
      </c>
      <c r="K300" s="37">
        <f t="shared" si="8"/>
        <v>3.0048611111124046</v>
      </c>
      <c r="L300" s="38">
        <f t="shared" si="9"/>
        <v>3.0048611111124046</v>
      </c>
      <c r="M300" s="166">
        <f>NETWORKDAYS.INTL(DATE(YEAR(H300),MONTH(I300),DAY(H300)),DATE(YEAR(I300),MONTH(I300),DAY(I300)),1,LISTAFERIADOS!$B$2:$B$194)</f>
        <v>2</v>
      </c>
      <c r="N300" s="170" t="str">
        <f>CONCATENATE(HOUR(Tabela13[[#This Row],[DATA INICIO]]),":",MINUTE(Tabela13[[#This Row],[DATA INICIO]]))</f>
        <v>16:21</v>
      </c>
      <c r="P300"/>
    </row>
    <row r="301" spans="1:16" ht="25.5" hidden="1" customHeight="1" x14ac:dyDescent="0.25">
      <c r="A301" s="6" t="s">
        <v>278</v>
      </c>
      <c r="B301" s="33" t="s">
        <v>277</v>
      </c>
      <c r="C301" s="34" t="s">
        <v>270</v>
      </c>
      <c r="D301" s="66" t="s">
        <v>1213</v>
      </c>
      <c r="E301" s="66" t="str">
        <f>CONCATENATE(Tabela13[[#This Row],[TRAMITE_SETOR]],"_Atualiz")</f>
        <v>ASSDG_Atualiz</v>
      </c>
      <c r="F301" s="35" t="s">
        <v>915</v>
      </c>
      <c r="G301" s="35"/>
      <c r="H301" s="36">
        <v>42303.686111111114</v>
      </c>
      <c r="I301" s="36">
        <v>42304.675000000003</v>
      </c>
      <c r="J301" s="1" t="s">
        <v>189</v>
      </c>
      <c r="K301" s="37">
        <f t="shared" si="8"/>
        <v>0.98888888888905058</v>
      </c>
      <c r="L301" s="38">
        <f t="shared" si="9"/>
        <v>0.98888888888905058</v>
      </c>
      <c r="M301" s="166">
        <f>NETWORKDAYS.INTL(DATE(YEAR(H301),MONTH(I301),DAY(H301)),DATE(YEAR(I301),MONTH(I301),DAY(I301)),1,LISTAFERIADOS!$B$2:$B$194)</f>
        <v>2</v>
      </c>
      <c r="N301" s="170" t="str">
        <f>CONCATENATE(HOUR(Tabela13[[#This Row],[DATA INICIO]]),":",MINUTE(Tabela13[[#This Row],[DATA INICIO]]))</f>
        <v>16:28</v>
      </c>
      <c r="P301"/>
    </row>
    <row r="302" spans="1:16" ht="25.5" hidden="1" customHeight="1" x14ac:dyDescent="0.25">
      <c r="A302" s="6" t="s">
        <v>278</v>
      </c>
      <c r="B302" s="33" t="s">
        <v>277</v>
      </c>
      <c r="C302" s="34" t="s">
        <v>270</v>
      </c>
      <c r="D302" s="66" t="s">
        <v>1202</v>
      </c>
      <c r="E302" s="66" t="str">
        <f>CONCATENATE(Tabela13[[#This Row],[TRAMITE_SETOR]],"_Atualiz")</f>
        <v>DG_Atualiz</v>
      </c>
      <c r="F302" s="35" t="s">
        <v>905</v>
      </c>
      <c r="G302" s="35"/>
      <c r="H302" s="36">
        <v>42304.675000000003</v>
      </c>
      <c r="I302" s="36">
        <v>42304.77847222222</v>
      </c>
      <c r="J302" s="1" t="s">
        <v>214</v>
      </c>
      <c r="K302" s="37">
        <f t="shared" si="8"/>
        <v>0.10347222221753327</v>
      </c>
      <c r="L302" s="38">
        <f t="shared" si="9"/>
        <v>0.10347222221753327</v>
      </c>
      <c r="M302" s="166">
        <f>NETWORKDAYS.INTL(DATE(YEAR(H302),MONTH(I302),DAY(H302)),DATE(YEAR(I302),MONTH(I302),DAY(I302)),1,LISTAFERIADOS!$B$2:$B$194)</f>
        <v>1</v>
      </c>
      <c r="N302" s="170" t="str">
        <f>CONCATENATE(HOUR(Tabela13[[#This Row],[DATA INICIO]]),":",MINUTE(Tabela13[[#This Row],[DATA INICIO]]))</f>
        <v>16:12</v>
      </c>
      <c r="P302"/>
    </row>
    <row r="303" spans="1:16" ht="25.5" hidden="1" customHeight="1" x14ac:dyDescent="0.25">
      <c r="A303" s="6" t="s">
        <v>278</v>
      </c>
      <c r="B303" s="33" t="s">
        <v>277</v>
      </c>
      <c r="C303" s="34" t="s">
        <v>270</v>
      </c>
      <c r="D303" s="66" t="s">
        <v>1230</v>
      </c>
      <c r="E303" s="66" t="str">
        <f>CONCATENATE(Tabela13[[#This Row],[TRAMITE_SETOR]],"_Atualiz")</f>
        <v>SLIC_Atualiz</v>
      </c>
      <c r="F303" s="35" t="s">
        <v>927</v>
      </c>
      <c r="G303" s="35"/>
      <c r="H303" s="36">
        <v>42304.77847222222</v>
      </c>
      <c r="I303" s="36">
        <v>42305.468055555553</v>
      </c>
      <c r="J303" s="1" t="s">
        <v>215</v>
      </c>
      <c r="K303" s="37">
        <f t="shared" si="8"/>
        <v>0.68958333333284827</v>
      </c>
      <c r="L303" s="38">
        <f t="shared" si="9"/>
        <v>0.68958333333284827</v>
      </c>
      <c r="M303" s="166">
        <f>NETWORKDAYS.INTL(DATE(YEAR(H303),MONTH(I303),DAY(H303)),DATE(YEAR(I303),MONTH(I303),DAY(I303)),1,LISTAFERIADOS!$B$2:$B$194)</f>
        <v>2</v>
      </c>
      <c r="N303" s="170" t="str">
        <f>CONCATENATE(HOUR(Tabela13[[#This Row],[DATA INICIO]]),":",MINUTE(Tabela13[[#This Row],[DATA INICIO]]))</f>
        <v>18:41</v>
      </c>
      <c r="P303"/>
    </row>
    <row r="304" spans="1:16" ht="25.5" hidden="1" customHeight="1" x14ac:dyDescent="0.25">
      <c r="A304" s="6" t="s">
        <v>278</v>
      </c>
      <c r="B304" s="33" t="s">
        <v>277</v>
      </c>
      <c r="C304" s="34" t="s">
        <v>270</v>
      </c>
      <c r="D304" s="66" t="s">
        <v>1212</v>
      </c>
      <c r="E304" s="66" t="str">
        <f>CONCATENATE(Tabela13[[#This Row],[TRAMITE_SETOR]],"_Atualiz")</f>
        <v>CPL_Atualiz</v>
      </c>
      <c r="F304" s="35" t="s">
        <v>914</v>
      </c>
      <c r="G304" s="35"/>
      <c r="H304" s="36">
        <v>42305.468055555553</v>
      </c>
      <c r="I304" s="36">
        <v>42305.589583333334</v>
      </c>
      <c r="J304" s="1" t="s">
        <v>216</v>
      </c>
      <c r="K304" s="37">
        <f t="shared" si="8"/>
        <v>0.12152777778101154</v>
      </c>
      <c r="L304" s="38">
        <f t="shared" si="9"/>
        <v>0.12152777778101154</v>
      </c>
      <c r="M304" s="166">
        <f>NETWORKDAYS.INTL(DATE(YEAR(H304),MONTH(I304),DAY(H304)),DATE(YEAR(I304),MONTH(I304),DAY(I304)),1,LISTAFERIADOS!$B$2:$B$194)</f>
        <v>1</v>
      </c>
      <c r="N304" s="170" t="str">
        <f>CONCATENATE(HOUR(Tabela13[[#This Row],[DATA INICIO]]),":",MINUTE(Tabela13[[#This Row],[DATA INICIO]]))</f>
        <v>11:14</v>
      </c>
      <c r="P304"/>
    </row>
    <row r="305" spans="1:16" ht="25.5" hidden="1" customHeight="1" x14ac:dyDescent="0.25">
      <c r="A305" s="6" t="s">
        <v>278</v>
      </c>
      <c r="B305" s="33" t="s">
        <v>277</v>
      </c>
      <c r="C305" s="34" t="s">
        <v>270</v>
      </c>
      <c r="D305" s="66" t="s">
        <v>1230</v>
      </c>
      <c r="E305" s="66" t="str">
        <f>CONCATENATE(Tabela13[[#This Row],[TRAMITE_SETOR]],"_Atualiz")</f>
        <v>SLIC_Atualiz</v>
      </c>
      <c r="F305" s="35" t="s">
        <v>927</v>
      </c>
      <c r="G305" s="35"/>
      <c r="H305" s="36">
        <v>42305.589583333334</v>
      </c>
      <c r="I305" s="36">
        <v>42311.688888888886</v>
      </c>
      <c r="J305" s="1" t="s">
        <v>180</v>
      </c>
      <c r="K305" s="37">
        <f t="shared" si="8"/>
        <v>6.0993055555518367</v>
      </c>
      <c r="L305" s="38">
        <f t="shared" si="9"/>
        <v>6.0993055555518367</v>
      </c>
      <c r="M305" s="166">
        <f>NETWORKDAYS.INTL(DATE(YEAR(H305),MONTH(I305),DAY(H305)),DATE(YEAR(I305),MONTH(I305),DAY(I305)),1,LISTAFERIADOS!$B$2:$B$194)</f>
        <v>-19</v>
      </c>
      <c r="N305" s="170" t="str">
        <f>CONCATENATE(HOUR(Tabela13[[#This Row],[DATA INICIO]]),":",MINUTE(Tabela13[[#This Row],[DATA INICIO]]))</f>
        <v>14:9</v>
      </c>
      <c r="P305"/>
    </row>
    <row r="306" spans="1:16" ht="25.5" hidden="1" customHeight="1" x14ac:dyDescent="0.25">
      <c r="A306" s="6" t="s">
        <v>278</v>
      </c>
      <c r="B306" s="33" t="s">
        <v>277</v>
      </c>
      <c r="C306" s="34" t="s">
        <v>270</v>
      </c>
      <c r="D306" s="66" t="s">
        <v>1212</v>
      </c>
      <c r="E306" s="66" t="str">
        <f>CONCATENATE(Tabela13[[#This Row],[TRAMITE_SETOR]],"_Atualiz")</f>
        <v>CPL_Atualiz</v>
      </c>
      <c r="F306" s="35" t="s">
        <v>914</v>
      </c>
      <c r="G306" s="35"/>
      <c r="H306" s="36">
        <v>42311.688888888886</v>
      </c>
      <c r="I306" s="36">
        <v>42318.744444444441</v>
      </c>
      <c r="J306" s="1" t="s">
        <v>217</v>
      </c>
      <c r="K306" s="37">
        <f t="shared" si="8"/>
        <v>7.0555555555547471</v>
      </c>
      <c r="L306" s="38">
        <f t="shared" si="9"/>
        <v>7.0555555555547471</v>
      </c>
      <c r="M306" s="166">
        <f>NETWORKDAYS.INTL(DATE(YEAR(H306),MONTH(I306),DAY(H306)),DATE(YEAR(I306),MONTH(I306),DAY(I306)),1,LISTAFERIADOS!$B$2:$B$194)</f>
        <v>6</v>
      </c>
      <c r="N306" s="170" t="str">
        <f>CONCATENATE(HOUR(Tabela13[[#This Row],[DATA INICIO]]),":",MINUTE(Tabela13[[#This Row],[DATA INICIO]]))</f>
        <v>16:32</v>
      </c>
      <c r="P306"/>
    </row>
    <row r="307" spans="1:16" ht="25.5" customHeight="1" x14ac:dyDescent="0.25">
      <c r="A307" s="6" t="s">
        <v>278</v>
      </c>
      <c r="B307" s="33" t="s">
        <v>277</v>
      </c>
      <c r="C307" s="34" t="s">
        <v>270</v>
      </c>
      <c r="D307" s="66" t="s">
        <v>1204</v>
      </c>
      <c r="E307" s="66" t="str">
        <f>CONCATENATE(Tabela13[[#This Row],[TRAMITE_SETOR]],"_Atualiz")</f>
        <v>CIP_Atualiz</v>
      </c>
      <c r="F307" s="35" t="s">
        <v>884</v>
      </c>
      <c r="G307" s="90" t="s">
        <v>1105</v>
      </c>
      <c r="H307" s="36">
        <v>42318.744444444441</v>
      </c>
      <c r="I307" s="36">
        <v>42319.698611111111</v>
      </c>
      <c r="J307" s="1" t="s">
        <v>36</v>
      </c>
      <c r="K307" s="37">
        <f t="shared" si="8"/>
        <v>0.95416666667006211</v>
      </c>
      <c r="L307" s="38">
        <f t="shared" si="9"/>
        <v>0.95416666667006211</v>
      </c>
      <c r="M307" s="166">
        <f>NETWORKDAYS.INTL(DATE(YEAR(H307),MONTH(I307),DAY(H307)),DATE(YEAR(I307),MONTH(I307),DAY(I307)),1,LISTAFERIADOS!$B$2:$B$194)</f>
        <v>2</v>
      </c>
      <c r="N307" s="170" t="str">
        <f>CONCATENATE(HOUR(Tabela13[[#This Row],[DATA INICIO]]),":",MINUTE(Tabela13[[#This Row],[DATA INICIO]]))</f>
        <v>17:52</v>
      </c>
      <c r="P307"/>
    </row>
    <row r="308" spans="1:16" ht="25.5" hidden="1" customHeight="1" x14ac:dyDescent="0.25">
      <c r="A308" s="6" t="s">
        <v>278</v>
      </c>
      <c r="B308" s="33" t="s">
        <v>277</v>
      </c>
      <c r="C308" s="34" t="s">
        <v>270</v>
      </c>
      <c r="D308" s="66" t="s">
        <v>1212</v>
      </c>
      <c r="E308" s="66" t="str">
        <f>CONCATENATE(Tabela13[[#This Row],[TRAMITE_SETOR]],"_Atualiz")</f>
        <v>CPL_Atualiz</v>
      </c>
      <c r="F308" s="35" t="s">
        <v>914</v>
      </c>
      <c r="G308" s="35"/>
      <c r="H308" s="36">
        <v>42319.698611111111</v>
      </c>
      <c r="I308" s="36">
        <v>42320.713888888888</v>
      </c>
      <c r="J308" s="1" t="s">
        <v>88</v>
      </c>
      <c r="K308" s="37">
        <f t="shared" si="8"/>
        <v>1.015277777776646</v>
      </c>
      <c r="L308" s="38">
        <f t="shared" si="9"/>
        <v>1.015277777776646</v>
      </c>
      <c r="M308" s="166">
        <f>NETWORKDAYS.INTL(DATE(YEAR(H308),MONTH(I308),DAY(H308)),DATE(YEAR(I308),MONTH(I308),DAY(I308)),1,LISTAFERIADOS!$B$2:$B$194)</f>
        <v>2</v>
      </c>
      <c r="N308" s="170" t="str">
        <f>CONCATENATE(HOUR(Tabela13[[#This Row],[DATA INICIO]]),":",MINUTE(Tabela13[[#This Row],[DATA INICIO]]))</f>
        <v>16:46</v>
      </c>
      <c r="P308"/>
    </row>
    <row r="309" spans="1:16" ht="25.5" hidden="1" customHeight="1" x14ac:dyDescent="0.25">
      <c r="A309" s="6" t="s">
        <v>278</v>
      </c>
      <c r="B309" s="33" t="s">
        <v>277</v>
      </c>
      <c r="C309" s="34" t="s">
        <v>270</v>
      </c>
      <c r="D309" s="66" t="s">
        <v>1213</v>
      </c>
      <c r="E309" s="66" t="str">
        <f>CONCATENATE(Tabela13[[#This Row],[TRAMITE_SETOR]],"_Atualiz")</f>
        <v>ASSDG_Atualiz</v>
      </c>
      <c r="F309" s="35" t="s">
        <v>915</v>
      </c>
      <c r="G309" s="35"/>
      <c r="H309" s="36">
        <v>42320.713888888888</v>
      </c>
      <c r="I309" s="36">
        <v>42320.770138888889</v>
      </c>
      <c r="J309" s="1" t="s">
        <v>218</v>
      </c>
      <c r="K309" s="37">
        <f t="shared" si="8"/>
        <v>5.6250000001455192E-2</v>
      </c>
      <c r="L309" s="38">
        <f t="shared" si="9"/>
        <v>5.6250000001455192E-2</v>
      </c>
      <c r="M309" s="166">
        <f>NETWORKDAYS.INTL(DATE(YEAR(H309),MONTH(I309),DAY(H309)),DATE(YEAR(I309),MONTH(I309),DAY(I309)),1,LISTAFERIADOS!$B$2:$B$194)</f>
        <v>1</v>
      </c>
      <c r="N309" s="170" t="str">
        <f>CONCATENATE(HOUR(Tabela13[[#This Row],[DATA INICIO]]),":",MINUTE(Tabela13[[#This Row],[DATA INICIO]]))</f>
        <v>17:8</v>
      </c>
      <c r="P309"/>
    </row>
    <row r="310" spans="1:16" ht="25.5" hidden="1" customHeight="1" x14ac:dyDescent="0.25">
      <c r="A310" s="6" t="s">
        <v>278</v>
      </c>
      <c r="B310" s="33" t="s">
        <v>277</v>
      </c>
      <c r="C310" s="34" t="s">
        <v>270</v>
      </c>
      <c r="D310" s="66" t="s">
        <v>1202</v>
      </c>
      <c r="E310" s="66" t="str">
        <f>CONCATENATE(Tabela13[[#This Row],[TRAMITE_SETOR]],"_Atualiz")</f>
        <v>DG_Atualiz</v>
      </c>
      <c r="F310" s="35" t="s">
        <v>905</v>
      </c>
      <c r="G310" s="35"/>
      <c r="H310" s="36">
        <v>42320.770138888889</v>
      </c>
      <c r="I310" s="36">
        <v>42320.774305555555</v>
      </c>
      <c r="J310" s="1" t="s">
        <v>56</v>
      </c>
      <c r="K310" s="37">
        <f t="shared" si="8"/>
        <v>4.166666665696539E-3</v>
      </c>
      <c r="L310" s="38">
        <f t="shared" si="9"/>
        <v>4.166666665696539E-3</v>
      </c>
      <c r="M310" s="166">
        <f>NETWORKDAYS.INTL(DATE(YEAR(H310),MONTH(I310),DAY(H310)),DATE(YEAR(I310),MONTH(I310),DAY(I310)),1,LISTAFERIADOS!$B$2:$B$194)</f>
        <v>1</v>
      </c>
      <c r="N310" s="170" t="str">
        <f>CONCATENATE(HOUR(Tabela13[[#This Row],[DATA INICIO]]),":",MINUTE(Tabela13[[#This Row],[DATA INICIO]]))</f>
        <v>18:29</v>
      </c>
      <c r="P310"/>
    </row>
    <row r="311" spans="1:16" ht="25.5" hidden="1" customHeight="1" x14ac:dyDescent="0.25">
      <c r="A311" s="6" t="s">
        <v>278</v>
      </c>
      <c r="B311" s="33" t="s">
        <v>277</v>
      </c>
      <c r="C311" s="34" t="s">
        <v>270</v>
      </c>
      <c r="D311" s="66" t="s">
        <v>1212</v>
      </c>
      <c r="E311" s="66" t="str">
        <f>CONCATENATE(Tabela13[[#This Row],[TRAMITE_SETOR]],"_Atualiz")</f>
        <v>CPL_Atualiz</v>
      </c>
      <c r="F311" s="35" t="s">
        <v>914</v>
      </c>
      <c r="G311" s="35"/>
      <c r="H311" s="36">
        <v>42320.774305555555</v>
      </c>
      <c r="I311" s="36">
        <v>42320.813888888886</v>
      </c>
      <c r="J311" s="1" t="s">
        <v>219</v>
      </c>
      <c r="K311" s="37">
        <f t="shared" si="8"/>
        <v>3.9583333331393078E-2</v>
      </c>
      <c r="L311" s="38">
        <f t="shared" si="9"/>
        <v>3.9583333331393078E-2</v>
      </c>
      <c r="M311" s="166">
        <f>NETWORKDAYS.INTL(DATE(YEAR(H311),MONTH(I311),DAY(H311)),DATE(YEAR(I311),MONTH(I311),DAY(I311)),1,LISTAFERIADOS!$B$2:$B$194)</f>
        <v>1</v>
      </c>
      <c r="N311" s="170" t="str">
        <f>CONCATENATE(HOUR(Tabela13[[#This Row],[DATA INICIO]]),":",MINUTE(Tabela13[[#This Row],[DATA INICIO]]))</f>
        <v>18:35</v>
      </c>
      <c r="P311"/>
    </row>
    <row r="312" spans="1:16" ht="25.5" hidden="1" customHeight="1" x14ac:dyDescent="0.25">
      <c r="A312" s="6" t="s">
        <v>278</v>
      </c>
      <c r="B312" s="33" t="s">
        <v>277</v>
      </c>
      <c r="C312" s="34" t="s">
        <v>270</v>
      </c>
      <c r="D312" s="66" t="s">
        <v>1230</v>
      </c>
      <c r="E312" s="66" t="str">
        <f>CONCATENATE(Tabela13[[#This Row],[TRAMITE_SETOR]],"_Atualiz")</f>
        <v>SLIC_Atualiz</v>
      </c>
      <c r="F312" s="35" t="s">
        <v>927</v>
      </c>
      <c r="G312" s="35"/>
      <c r="H312" s="36">
        <v>42320.813888888886</v>
      </c>
      <c r="I312" s="36">
        <v>42321.597222222219</v>
      </c>
      <c r="J312" s="1" t="s">
        <v>220</v>
      </c>
      <c r="K312" s="37">
        <f t="shared" si="8"/>
        <v>0.78333333333284827</v>
      </c>
      <c r="L312" s="38">
        <f t="shared" si="9"/>
        <v>0.78333333333284827</v>
      </c>
      <c r="M312" s="166">
        <f>NETWORKDAYS.INTL(DATE(YEAR(H312),MONTH(I312),DAY(H312)),DATE(YEAR(I312),MONTH(I312),DAY(I312)),1,LISTAFERIADOS!$B$2:$B$194)</f>
        <v>2</v>
      </c>
      <c r="N312" s="170" t="str">
        <f>CONCATENATE(HOUR(Tabela13[[#This Row],[DATA INICIO]]),":",MINUTE(Tabela13[[#This Row],[DATA INICIO]]))</f>
        <v>19:32</v>
      </c>
      <c r="P312"/>
    </row>
    <row r="313" spans="1:16" ht="25.5" hidden="1" customHeight="1" x14ac:dyDescent="0.25">
      <c r="A313" s="6" t="s">
        <v>278</v>
      </c>
      <c r="B313" s="33" t="s">
        <v>277</v>
      </c>
      <c r="C313" s="34" t="s">
        <v>270</v>
      </c>
      <c r="D313" s="66" t="s">
        <v>1212</v>
      </c>
      <c r="E313" s="66" t="str">
        <f>CONCATENATE(Tabela13[[#This Row],[TRAMITE_SETOR]],"_Atualiz")</f>
        <v>CPL_Atualiz</v>
      </c>
      <c r="F313" s="35" t="s">
        <v>914</v>
      </c>
      <c r="G313" s="35"/>
      <c r="H313" s="36">
        <v>42321.597222222219</v>
      </c>
      <c r="I313" s="36">
        <v>42321.640972222223</v>
      </c>
      <c r="J313" s="1" t="s">
        <v>221</v>
      </c>
      <c r="K313" s="37">
        <f t="shared" si="8"/>
        <v>4.3750000004365575E-2</v>
      </c>
      <c r="L313" s="38">
        <f t="shared" si="9"/>
        <v>4.3750000004365575E-2</v>
      </c>
      <c r="M313" s="166">
        <f>NETWORKDAYS.INTL(DATE(YEAR(H313),MONTH(I313),DAY(H313)),DATE(YEAR(I313),MONTH(I313),DAY(I313)),1,LISTAFERIADOS!$B$2:$B$194)</f>
        <v>1</v>
      </c>
      <c r="N313" s="170" t="str">
        <f>CONCATENATE(HOUR(Tabela13[[#This Row],[DATA INICIO]]),":",MINUTE(Tabela13[[#This Row],[DATA INICIO]]))</f>
        <v>14:20</v>
      </c>
      <c r="P313"/>
    </row>
    <row r="314" spans="1:16" ht="25.5" hidden="1" customHeight="1" x14ac:dyDescent="0.25">
      <c r="A314" s="6" t="s">
        <v>278</v>
      </c>
      <c r="B314" s="33" t="s">
        <v>277</v>
      </c>
      <c r="C314" s="34" t="s">
        <v>270</v>
      </c>
      <c r="D314" s="66" t="s">
        <v>1230</v>
      </c>
      <c r="E314" s="66" t="str">
        <f>CONCATENATE(Tabela13[[#This Row],[TRAMITE_SETOR]],"_Atualiz")</f>
        <v>SLIC_Atualiz</v>
      </c>
      <c r="F314" s="35" t="s">
        <v>927</v>
      </c>
      <c r="G314" s="35"/>
      <c r="H314" s="36">
        <v>42321.640972222223</v>
      </c>
      <c r="I314" s="36">
        <v>42324.747916666667</v>
      </c>
      <c r="J314" s="1" t="s">
        <v>180</v>
      </c>
      <c r="K314" s="37">
        <f t="shared" si="8"/>
        <v>3.1069444444437977</v>
      </c>
      <c r="L314" s="38">
        <f t="shared" si="9"/>
        <v>3.1069444444437977</v>
      </c>
      <c r="M314" s="166">
        <f>NETWORKDAYS.INTL(DATE(YEAR(H314),MONTH(I314),DAY(H314)),DATE(YEAR(I314),MONTH(I314),DAY(I314)),1,LISTAFERIADOS!$B$2:$B$194)</f>
        <v>2</v>
      </c>
      <c r="N314" s="170" t="str">
        <f>CONCATENATE(HOUR(Tabela13[[#This Row],[DATA INICIO]]),":",MINUTE(Tabela13[[#This Row],[DATA INICIO]]))</f>
        <v>15:23</v>
      </c>
      <c r="P314"/>
    </row>
    <row r="315" spans="1:16" ht="25.5" hidden="1" customHeight="1" x14ac:dyDescent="0.25">
      <c r="A315" s="6" t="s">
        <v>278</v>
      </c>
      <c r="B315" s="33" t="s">
        <v>277</v>
      </c>
      <c r="C315" s="34" t="s">
        <v>270</v>
      </c>
      <c r="D315" s="66" t="s">
        <v>1212</v>
      </c>
      <c r="E315" s="66" t="str">
        <f>CONCATENATE(Tabela13[[#This Row],[TRAMITE_SETOR]],"_Atualiz")</f>
        <v>CPL_Atualiz</v>
      </c>
      <c r="F315" s="35" t="s">
        <v>914</v>
      </c>
      <c r="G315" s="35"/>
      <c r="H315" s="36">
        <v>42324.747916666667</v>
      </c>
      <c r="I315" s="36">
        <v>42355.612500000003</v>
      </c>
      <c r="J315" s="1" t="s">
        <v>222</v>
      </c>
      <c r="K315" s="37">
        <f t="shared" si="8"/>
        <v>30.864583333335759</v>
      </c>
      <c r="L315" s="38">
        <f t="shared" si="9"/>
        <v>30.864583333335759</v>
      </c>
      <c r="M315" s="166">
        <f>NETWORKDAYS.INTL(DATE(YEAR(H315),MONTH(I315),DAY(H315)),DATE(YEAR(I315),MONTH(I315),DAY(I315)),1,LISTAFERIADOS!$B$2:$B$194)</f>
        <v>2</v>
      </c>
      <c r="N315" s="170" t="str">
        <f>CONCATENATE(HOUR(Tabela13[[#This Row],[DATA INICIO]]),":",MINUTE(Tabela13[[#This Row],[DATA INICIO]]))</f>
        <v>17:57</v>
      </c>
      <c r="P315"/>
    </row>
    <row r="316" spans="1:16" ht="25.5" hidden="1" customHeight="1" x14ac:dyDescent="0.25">
      <c r="A316" s="6" t="s">
        <v>278</v>
      </c>
      <c r="B316" s="33" t="s">
        <v>277</v>
      </c>
      <c r="C316" s="34" t="s">
        <v>270</v>
      </c>
      <c r="D316" s="66" t="s">
        <v>1213</v>
      </c>
      <c r="E316" s="66" t="str">
        <f>CONCATENATE(Tabela13[[#This Row],[TRAMITE_SETOR]],"_Atualiz")</f>
        <v>ASSDG_Atualiz</v>
      </c>
      <c r="F316" s="35" t="s">
        <v>915</v>
      </c>
      <c r="G316" s="35"/>
      <c r="H316" s="36">
        <v>42355.612500000003</v>
      </c>
      <c r="I316" s="36">
        <v>42355.78125</v>
      </c>
      <c r="J316" s="1" t="s">
        <v>223</v>
      </c>
      <c r="K316" s="37">
        <f t="shared" si="8"/>
        <v>0.16874999999708962</v>
      </c>
      <c r="L316" s="38">
        <f t="shared" si="9"/>
        <v>0.16874999999708962</v>
      </c>
      <c r="M316" s="166">
        <f>NETWORKDAYS.INTL(DATE(YEAR(H316),MONTH(I316),DAY(H316)),DATE(YEAR(I316),MONTH(I316),DAY(I316)),1,LISTAFERIADOS!$B$2:$B$194)</f>
        <v>1</v>
      </c>
      <c r="N316" s="170" t="str">
        <f>CONCATENATE(HOUR(Tabela13[[#This Row],[DATA INICIO]]),":",MINUTE(Tabela13[[#This Row],[DATA INICIO]]))</f>
        <v>14:42</v>
      </c>
      <c r="P316"/>
    </row>
    <row r="317" spans="1:16" ht="25.5" hidden="1" customHeight="1" x14ac:dyDescent="0.25">
      <c r="A317" s="6" t="s">
        <v>278</v>
      </c>
      <c r="B317" s="33" t="s">
        <v>277</v>
      </c>
      <c r="C317" s="34" t="s">
        <v>270</v>
      </c>
      <c r="D317" s="66" t="s">
        <v>1202</v>
      </c>
      <c r="E317" s="66" t="str">
        <f>CONCATENATE(Tabela13[[#This Row],[TRAMITE_SETOR]],"_Atualiz")</f>
        <v>DG_Atualiz</v>
      </c>
      <c r="F317" s="35" t="s">
        <v>905</v>
      </c>
      <c r="G317" s="35"/>
      <c r="H317" s="36">
        <v>42355.78125</v>
      </c>
      <c r="I317" s="36">
        <v>42355.793749999997</v>
      </c>
      <c r="J317" s="1" t="s">
        <v>224</v>
      </c>
      <c r="K317" s="37">
        <f t="shared" si="8"/>
        <v>1.2499999997089617E-2</v>
      </c>
      <c r="L317" s="38">
        <f t="shared" si="9"/>
        <v>1.2499999997089617E-2</v>
      </c>
      <c r="M317" s="166">
        <f>NETWORKDAYS.INTL(DATE(YEAR(H317),MONTH(I317),DAY(H317)),DATE(YEAR(I317),MONTH(I317),DAY(I317)),1,LISTAFERIADOS!$B$2:$B$194)</f>
        <v>1</v>
      </c>
      <c r="N317" s="170" t="str">
        <f>CONCATENATE(HOUR(Tabela13[[#This Row],[DATA INICIO]]),":",MINUTE(Tabela13[[#This Row],[DATA INICIO]]))</f>
        <v>18:45</v>
      </c>
      <c r="P317"/>
    </row>
    <row r="318" spans="1:16" ht="25.5" hidden="1" customHeight="1" x14ac:dyDescent="0.25">
      <c r="A318" s="6" t="s">
        <v>278</v>
      </c>
      <c r="B318" s="33" t="s">
        <v>277</v>
      </c>
      <c r="C318" s="34" t="s">
        <v>270</v>
      </c>
      <c r="D318" s="66" t="s">
        <v>1212</v>
      </c>
      <c r="E318" s="66" t="str">
        <f>CONCATENATE(Tabela13[[#This Row],[TRAMITE_SETOR]],"_Atualiz")</f>
        <v>CPL_Atualiz</v>
      </c>
      <c r="F318" s="35" t="s">
        <v>914</v>
      </c>
      <c r="G318" s="35"/>
      <c r="H318" s="36">
        <v>42355.793749999997</v>
      </c>
      <c r="I318" s="36">
        <v>42360.472222222219</v>
      </c>
      <c r="J318" s="1" t="s">
        <v>225</v>
      </c>
      <c r="K318" s="37">
        <f t="shared" si="8"/>
        <v>4.6784722222218988</v>
      </c>
      <c r="L318" s="38">
        <f t="shared" si="9"/>
        <v>4.6784722222218988</v>
      </c>
      <c r="M318" s="166">
        <f>NETWORKDAYS.INTL(DATE(YEAR(H318),MONTH(I318),DAY(H318)),DATE(YEAR(I318),MONTH(I318),DAY(I318)),1,LISTAFERIADOS!$B$2:$B$194)</f>
        <v>2</v>
      </c>
      <c r="N318" s="170" t="str">
        <f>CONCATENATE(HOUR(Tabela13[[#This Row],[DATA INICIO]]),":",MINUTE(Tabela13[[#This Row],[DATA INICIO]]))</f>
        <v>19:3</v>
      </c>
      <c r="P318"/>
    </row>
    <row r="319" spans="1:16" ht="25.5" hidden="1" customHeight="1" x14ac:dyDescent="0.25">
      <c r="A319" s="6" t="s">
        <v>278</v>
      </c>
      <c r="B319" s="33" t="s">
        <v>277</v>
      </c>
      <c r="C319" s="34" t="s">
        <v>270</v>
      </c>
      <c r="D319" s="66" t="s">
        <v>1213</v>
      </c>
      <c r="E319" s="66" t="str">
        <f>CONCATENATE(Tabela13[[#This Row],[TRAMITE_SETOR]],"_Atualiz")</f>
        <v>ASSDG_Atualiz</v>
      </c>
      <c r="F319" s="35" t="s">
        <v>915</v>
      </c>
      <c r="G319" s="35"/>
      <c r="H319" s="36">
        <v>42360.472222222219</v>
      </c>
      <c r="I319" s="36">
        <v>42360.655555555553</v>
      </c>
      <c r="J319" s="1" t="s">
        <v>226</v>
      </c>
      <c r="K319" s="37">
        <f t="shared" si="8"/>
        <v>0.18333333333430346</v>
      </c>
      <c r="L319" s="38">
        <f t="shared" si="9"/>
        <v>0.18333333333430346</v>
      </c>
      <c r="M319" s="166">
        <f>NETWORKDAYS.INTL(DATE(YEAR(H319),MONTH(I319),DAY(H319)),DATE(YEAR(I319),MONTH(I319),DAY(I319)),1,LISTAFERIADOS!$B$2:$B$194)</f>
        <v>0</v>
      </c>
      <c r="N319" s="170" t="str">
        <f>CONCATENATE(HOUR(Tabela13[[#This Row],[DATA INICIO]]),":",MINUTE(Tabela13[[#This Row],[DATA INICIO]]))</f>
        <v>11:20</v>
      </c>
      <c r="P319"/>
    </row>
    <row r="320" spans="1:16" ht="25.5" hidden="1" customHeight="1" x14ac:dyDescent="0.25">
      <c r="A320" s="6" t="s">
        <v>278</v>
      </c>
      <c r="B320" s="33" t="s">
        <v>277</v>
      </c>
      <c r="C320" s="34" t="s">
        <v>270</v>
      </c>
      <c r="D320" s="66" t="s">
        <v>1202</v>
      </c>
      <c r="E320" s="66" t="str">
        <f>CONCATENATE(Tabela13[[#This Row],[TRAMITE_SETOR]],"_Atualiz")</f>
        <v>DG_Atualiz</v>
      </c>
      <c r="F320" s="35" t="s">
        <v>905</v>
      </c>
      <c r="G320" s="35"/>
      <c r="H320" s="36">
        <v>42360.655555555553</v>
      </c>
      <c r="I320" s="36">
        <v>42360.770833333336</v>
      </c>
      <c r="J320" s="1" t="s">
        <v>227</v>
      </c>
      <c r="K320" s="37">
        <f t="shared" si="8"/>
        <v>0.11527777778246673</v>
      </c>
      <c r="L320" s="38">
        <f t="shared" si="9"/>
        <v>0.11527777778246673</v>
      </c>
      <c r="M320" s="166">
        <f>NETWORKDAYS.INTL(DATE(YEAR(H320),MONTH(I320),DAY(H320)),DATE(YEAR(I320),MONTH(I320),DAY(I320)),1,LISTAFERIADOS!$B$2:$B$194)</f>
        <v>0</v>
      </c>
      <c r="N320" s="170" t="str">
        <f>CONCATENATE(HOUR(Tabela13[[#This Row],[DATA INICIO]]),":",MINUTE(Tabela13[[#This Row],[DATA INICIO]]))</f>
        <v>15:44</v>
      </c>
      <c r="P320"/>
    </row>
    <row r="321" spans="1:16" ht="25.5" hidden="1" customHeight="1" x14ac:dyDescent="0.25">
      <c r="A321" s="6" t="s">
        <v>278</v>
      </c>
      <c r="B321" s="33" t="s">
        <v>277</v>
      </c>
      <c r="C321" s="34" t="s">
        <v>270</v>
      </c>
      <c r="D321" s="66" t="s">
        <v>1207</v>
      </c>
      <c r="E321" s="66" t="str">
        <f>CONCATENATE(Tabela13[[#This Row],[TRAMITE_SETOR]],"_Atualiz")</f>
        <v>CO_Atualiz</v>
      </c>
      <c r="F321" s="35" t="s">
        <v>909</v>
      </c>
      <c r="G321" s="35"/>
      <c r="H321" s="36">
        <v>42360.770833333336</v>
      </c>
      <c r="I321" s="36">
        <v>42360.807638888888</v>
      </c>
      <c r="J321" s="1" t="s">
        <v>39</v>
      </c>
      <c r="K321" s="37">
        <f t="shared" si="8"/>
        <v>3.6805555551836733E-2</v>
      </c>
      <c r="L321" s="38">
        <f t="shared" si="9"/>
        <v>3.6805555551836733E-2</v>
      </c>
      <c r="M321" s="166">
        <f>NETWORKDAYS.INTL(DATE(YEAR(H321),MONTH(I321),DAY(H321)),DATE(YEAR(I321),MONTH(I321),DAY(I321)),1,LISTAFERIADOS!$B$2:$B$194)</f>
        <v>0</v>
      </c>
      <c r="N321" s="170" t="str">
        <f>CONCATENATE(HOUR(Tabela13[[#This Row],[DATA INICIO]]),":",MINUTE(Tabela13[[#This Row],[DATA INICIO]]))</f>
        <v>18:30</v>
      </c>
      <c r="P321"/>
    </row>
    <row r="322" spans="1:16" ht="25.5" hidden="1" customHeight="1" x14ac:dyDescent="0.25">
      <c r="A322" s="6" t="s">
        <v>278</v>
      </c>
      <c r="B322" s="33" t="s">
        <v>277</v>
      </c>
      <c r="C322" s="34" t="s">
        <v>270</v>
      </c>
      <c r="D322" s="66" t="s">
        <v>1214</v>
      </c>
      <c r="E322" s="66" t="str">
        <f>CONCATENATE(Tabela13[[#This Row],[TRAMITE_SETOR]],"_Atualiz")</f>
        <v>ACO_Atualiz</v>
      </c>
      <c r="F322" s="35" t="s">
        <v>916</v>
      </c>
      <c r="G322" s="35"/>
      <c r="H322" s="36">
        <v>42360.807638888888</v>
      </c>
      <c r="I322" s="36">
        <v>42361.59097222222</v>
      </c>
      <c r="J322" s="1" t="s">
        <v>228</v>
      </c>
      <c r="K322" s="37">
        <f t="shared" si="8"/>
        <v>0.78333333333284827</v>
      </c>
      <c r="L322" s="38">
        <f t="shared" si="9"/>
        <v>0.78333333333284827</v>
      </c>
      <c r="M322" s="166">
        <f>NETWORKDAYS.INTL(DATE(YEAR(H322),MONTH(I322),DAY(H322)),DATE(YEAR(I322),MONTH(I322),DAY(I322)),1,LISTAFERIADOS!$B$2:$B$194)</f>
        <v>0</v>
      </c>
      <c r="N322" s="170" t="str">
        <f>CONCATENATE(HOUR(Tabela13[[#This Row],[DATA INICIO]]),":",MINUTE(Tabela13[[#This Row],[DATA INICIO]]))</f>
        <v>19:23</v>
      </c>
      <c r="P322"/>
    </row>
    <row r="323" spans="1:16" ht="25.5" hidden="1" customHeight="1" x14ac:dyDescent="0.25">
      <c r="A323" s="6" t="s">
        <v>278</v>
      </c>
      <c r="B323" s="33" t="s">
        <v>277</v>
      </c>
      <c r="C323" s="34" t="s">
        <v>270</v>
      </c>
      <c r="D323" s="66" t="s">
        <v>1208</v>
      </c>
      <c r="E323" s="66" t="str">
        <f>CONCATENATE(Tabela13[[#This Row],[TRAMITE_SETOR]],"_Atualiz")</f>
        <v>SECOFC_Atualiz</v>
      </c>
      <c r="F323" s="35" t="s">
        <v>910</v>
      </c>
      <c r="G323" s="35"/>
      <c r="H323" s="36">
        <v>42361.59097222222</v>
      </c>
      <c r="I323" s="36">
        <v>42361.65347222222</v>
      </c>
      <c r="J323" s="1" t="s">
        <v>7</v>
      </c>
      <c r="K323" s="37">
        <f t="shared" ref="K323:K386" si="10">IF(OR(H323="-",I323="-"),0,I323-H323)</f>
        <v>6.25E-2</v>
      </c>
      <c r="L323" s="38">
        <f t="shared" ref="L323:L386" si="11">K323</f>
        <v>6.25E-2</v>
      </c>
      <c r="M323" s="166">
        <f>NETWORKDAYS.INTL(DATE(YEAR(H323),MONTH(I323),DAY(H323)),DATE(YEAR(I323),MONTH(I323),DAY(I323)),1,LISTAFERIADOS!$B$2:$B$194)</f>
        <v>0</v>
      </c>
      <c r="N323" s="170" t="str">
        <f>CONCATENATE(HOUR(Tabela13[[#This Row],[DATA INICIO]]),":",MINUTE(Tabela13[[#This Row],[DATA INICIO]]))</f>
        <v>14:11</v>
      </c>
      <c r="P323"/>
    </row>
    <row r="324" spans="1:16" ht="25.5" hidden="1" customHeight="1" x14ac:dyDescent="0.25">
      <c r="A324" s="6" t="s">
        <v>278</v>
      </c>
      <c r="B324" s="33" t="s">
        <v>277</v>
      </c>
      <c r="C324" s="34" t="s">
        <v>270</v>
      </c>
      <c r="D324" s="66" t="s">
        <v>1202</v>
      </c>
      <c r="E324" s="66" t="str">
        <f>CONCATENATE(Tabela13[[#This Row],[TRAMITE_SETOR]],"_Atualiz")</f>
        <v>DG_Atualiz</v>
      </c>
      <c r="F324" s="35" t="s">
        <v>905</v>
      </c>
      <c r="G324" s="35"/>
      <c r="H324" s="36">
        <v>42361.59097222222</v>
      </c>
      <c r="I324" s="36">
        <v>42361.697222222225</v>
      </c>
      <c r="J324" s="1" t="s">
        <v>7</v>
      </c>
      <c r="K324" s="37">
        <f t="shared" si="10"/>
        <v>0.10625000000436557</v>
      </c>
      <c r="L324" s="38">
        <f t="shared" si="11"/>
        <v>0.10625000000436557</v>
      </c>
      <c r="M324" s="166">
        <f>NETWORKDAYS.INTL(DATE(YEAR(H324),MONTH(I324),DAY(H324)),DATE(YEAR(I324),MONTH(I324),DAY(I324)),1,LISTAFERIADOS!$B$2:$B$194)</f>
        <v>0</v>
      </c>
      <c r="N324" s="170" t="str">
        <f>CONCATENATE(HOUR(Tabela13[[#This Row],[DATA INICIO]]),":",MINUTE(Tabela13[[#This Row],[DATA INICIO]]))</f>
        <v>14:11</v>
      </c>
      <c r="P324"/>
    </row>
    <row r="325" spans="1:16" ht="25.5" hidden="1" customHeight="1" x14ac:dyDescent="0.25">
      <c r="A325" s="6" t="s">
        <v>278</v>
      </c>
      <c r="B325" s="33" t="s">
        <v>277</v>
      </c>
      <c r="C325" s="34" t="s">
        <v>270</v>
      </c>
      <c r="D325" s="66" t="s">
        <v>1214</v>
      </c>
      <c r="E325" s="66" t="str">
        <f>CONCATENATE(Tabela13[[#This Row],[TRAMITE_SETOR]],"_Atualiz")</f>
        <v>ACO_Atualiz</v>
      </c>
      <c r="F325" s="35" t="s">
        <v>916</v>
      </c>
      <c r="G325" s="35"/>
      <c r="H325" s="36">
        <v>42361.697222222225</v>
      </c>
      <c r="I325" s="36">
        <v>42361.743750000001</v>
      </c>
      <c r="J325" s="1" t="s">
        <v>41</v>
      </c>
      <c r="K325" s="37">
        <f t="shared" si="10"/>
        <v>4.6527777776645962E-2</v>
      </c>
      <c r="L325" s="38">
        <f t="shared" si="11"/>
        <v>4.6527777776645962E-2</v>
      </c>
      <c r="M325" s="166">
        <f>NETWORKDAYS.INTL(DATE(YEAR(H325),MONTH(I325),DAY(H325)),DATE(YEAR(I325),MONTH(I325),DAY(I325)),1,LISTAFERIADOS!$B$2:$B$194)</f>
        <v>0</v>
      </c>
      <c r="N325" s="170" t="str">
        <f>CONCATENATE(HOUR(Tabela13[[#This Row],[DATA INICIO]]),":",MINUTE(Tabela13[[#This Row],[DATA INICIO]]))</f>
        <v>16:44</v>
      </c>
      <c r="P325"/>
    </row>
    <row r="326" spans="1:16" ht="25.5" hidden="1" customHeight="1" x14ac:dyDescent="0.25">
      <c r="A326" s="6" t="s">
        <v>278</v>
      </c>
      <c r="B326" s="33" t="s">
        <v>277</v>
      </c>
      <c r="C326" s="34" t="s">
        <v>270</v>
      </c>
      <c r="D326" s="66" t="s">
        <v>1215</v>
      </c>
      <c r="E326" s="66" t="str">
        <f>CONCATENATE(Tabela13[[#This Row],[TRAMITE_SETOR]],"_Atualiz")</f>
        <v>SAEO_Atualiz</v>
      </c>
      <c r="F326" s="35" t="s">
        <v>917</v>
      </c>
      <c r="G326" s="35"/>
      <c r="H326" s="36">
        <v>42361.743750000001</v>
      </c>
      <c r="I326" s="36">
        <v>42361.868055555555</v>
      </c>
      <c r="J326" s="1" t="s">
        <v>42</v>
      </c>
      <c r="K326" s="37">
        <f t="shared" si="10"/>
        <v>0.12430555555329192</v>
      </c>
      <c r="L326" s="38">
        <f t="shared" si="11"/>
        <v>0.12430555555329192</v>
      </c>
      <c r="M326" s="166">
        <f>NETWORKDAYS.INTL(DATE(YEAR(H326),MONTH(I326),DAY(H326)),DATE(YEAR(I326),MONTH(I326),DAY(I326)),1,LISTAFERIADOS!$B$2:$B$194)</f>
        <v>0</v>
      </c>
      <c r="N326" s="170" t="str">
        <f>CONCATENATE(HOUR(Tabela13[[#This Row],[DATA INICIO]]),":",MINUTE(Tabela13[[#This Row],[DATA INICIO]]))</f>
        <v>17:51</v>
      </c>
      <c r="P326"/>
    </row>
    <row r="327" spans="1:16" ht="25.5" hidden="1" customHeight="1" x14ac:dyDescent="0.25">
      <c r="A327" s="6" t="s">
        <v>278</v>
      </c>
      <c r="B327" s="33" t="s">
        <v>277</v>
      </c>
      <c r="C327" s="34" t="s">
        <v>270</v>
      </c>
      <c r="D327" s="66" t="s">
        <v>1211</v>
      </c>
      <c r="E327" s="66" t="str">
        <f>CONCATENATE(Tabela13[[#This Row],[TRAMITE_SETOR]],"_Atualiz")</f>
        <v>SCON_Atualiz</v>
      </c>
      <c r="F327" s="35" t="s">
        <v>913</v>
      </c>
      <c r="G327" s="35"/>
      <c r="H327" s="36">
        <v>42361.868055555555</v>
      </c>
      <c r="I327" s="36">
        <v>42388.692361111112</v>
      </c>
      <c r="J327" s="1" t="s">
        <v>229</v>
      </c>
      <c r="K327" s="37">
        <f t="shared" si="10"/>
        <v>26.824305555557657</v>
      </c>
      <c r="L327" s="38">
        <f t="shared" si="11"/>
        <v>26.824305555557657</v>
      </c>
      <c r="M327" s="166">
        <f>NETWORKDAYS.INTL(DATE(YEAR(H327),MONTH(I327),DAY(H327)),DATE(YEAR(I327),MONTH(I327),DAY(I327)),1,LISTAFERIADOS!$B$2:$B$194)</f>
        <v>230</v>
      </c>
      <c r="N327" s="170" t="str">
        <f>CONCATENATE(HOUR(Tabela13[[#This Row],[DATA INICIO]]),":",MINUTE(Tabela13[[#This Row],[DATA INICIO]]))</f>
        <v>20:50</v>
      </c>
      <c r="P327"/>
    </row>
    <row r="328" spans="1:16" ht="25.5" hidden="1" customHeight="1" x14ac:dyDescent="0.25">
      <c r="A328" s="6" t="s">
        <v>278</v>
      </c>
      <c r="B328" s="33" t="s">
        <v>277</v>
      </c>
      <c r="C328" s="34" t="s">
        <v>270</v>
      </c>
      <c r="D328" s="66" t="s">
        <v>1209</v>
      </c>
      <c r="E328" s="66" t="str">
        <f>CONCATENATE(Tabela13[[#This Row],[TRAMITE_SETOR]],"_Atualiz")</f>
        <v>CLC_Atualiz</v>
      </c>
      <c r="F328" s="35" t="s">
        <v>911</v>
      </c>
      <c r="G328" s="35"/>
      <c r="H328" s="36">
        <v>42388.692361111112</v>
      </c>
      <c r="I328" s="36">
        <v>42388.741666666669</v>
      </c>
      <c r="J328" s="1" t="s">
        <v>230</v>
      </c>
      <c r="K328" s="37">
        <f t="shared" si="10"/>
        <v>4.9305555556202307E-2</v>
      </c>
      <c r="L328" s="38">
        <f t="shared" si="11"/>
        <v>4.9305555556202307E-2</v>
      </c>
      <c r="M328" s="166">
        <f>NETWORKDAYS.INTL(DATE(YEAR(H328),MONTH(I328),DAY(H328)),DATE(YEAR(I328),MONTH(I328),DAY(I328)),1,LISTAFERIADOS!$B$2:$B$194)</f>
        <v>1</v>
      </c>
      <c r="N328" s="170" t="str">
        <f>CONCATENATE(HOUR(Tabela13[[#This Row],[DATA INICIO]]),":",MINUTE(Tabela13[[#This Row],[DATA INICIO]]))</f>
        <v>16:37</v>
      </c>
      <c r="P328"/>
    </row>
    <row r="329" spans="1:16" ht="25.5" hidden="1" customHeight="1" x14ac:dyDescent="0.25">
      <c r="A329" s="6" t="s">
        <v>278</v>
      </c>
      <c r="B329" s="33" t="s">
        <v>277</v>
      </c>
      <c r="C329" s="34" t="s">
        <v>270</v>
      </c>
      <c r="D329" s="66" t="s">
        <v>1215</v>
      </c>
      <c r="E329" s="66" t="str">
        <f>CONCATENATE(Tabela13[[#This Row],[TRAMITE_SETOR]],"_Atualiz")</f>
        <v>SAEO_Atualiz</v>
      </c>
      <c r="F329" s="35" t="s">
        <v>917</v>
      </c>
      <c r="G329" s="35"/>
      <c r="H329" s="36">
        <v>42388.741666666669</v>
      </c>
      <c r="I329" s="36">
        <v>42390.560416666667</v>
      </c>
      <c r="J329" s="1" t="s">
        <v>64</v>
      </c>
      <c r="K329" s="37">
        <f t="shared" si="10"/>
        <v>1.8187499999985448</v>
      </c>
      <c r="L329" s="38">
        <f t="shared" si="11"/>
        <v>1.8187499999985448</v>
      </c>
      <c r="M329" s="166">
        <f>NETWORKDAYS.INTL(DATE(YEAR(H329),MONTH(I329),DAY(H329)),DATE(YEAR(I329),MONTH(I329),DAY(I329)),1,LISTAFERIADOS!$B$2:$B$194)</f>
        <v>3</v>
      </c>
      <c r="N329" s="170" t="str">
        <f>CONCATENATE(HOUR(Tabela13[[#This Row],[DATA INICIO]]),":",MINUTE(Tabela13[[#This Row],[DATA INICIO]]))</f>
        <v>17:48</v>
      </c>
      <c r="P329"/>
    </row>
    <row r="330" spans="1:16" ht="25.5" customHeight="1" x14ac:dyDescent="0.25">
      <c r="A330" s="6" t="s">
        <v>278</v>
      </c>
      <c r="B330" s="33" t="s">
        <v>277</v>
      </c>
      <c r="C330" s="34" t="s">
        <v>270</v>
      </c>
      <c r="D330" s="66" t="s">
        <v>1231</v>
      </c>
      <c r="E330" s="66" t="str">
        <f>CONCATENATE(Tabela13[[#This Row],[TRAMITE_SETOR]],"_Atualiz")</f>
        <v>SMIC_Atualiz</v>
      </c>
      <c r="F330" s="35" t="s">
        <v>891</v>
      </c>
      <c r="G330" s="90" t="s">
        <v>1105</v>
      </c>
      <c r="H330" s="36">
        <v>42390.560416666667</v>
      </c>
      <c r="I330" s="36">
        <v>42391.750694444447</v>
      </c>
      <c r="J330" s="1" t="s">
        <v>26</v>
      </c>
      <c r="K330" s="37">
        <f t="shared" si="10"/>
        <v>1.1902777777795563</v>
      </c>
      <c r="L330" s="38">
        <f t="shared" si="11"/>
        <v>1.1902777777795563</v>
      </c>
      <c r="M330" s="166">
        <f>NETWORKDAYS.INTL(DATE(YEAR(H330),MONTH(I330),DAY(H330)),DATE(YEAR(I330),MONTH(I330),DAY(I330)),1,LISTAFERIADOS!$B$2:$B$194)</f>
        <v>2</v>
      </c>
      <c r="N330" s="170" t="str">
        <f>CONCATENATE(HOUR(Tabela13[[#This Row],[DATA INICIO]]),":",MINUTE(Tabela13[[#This Row],[DATA INICIO]]))</f>
        <v>13:27</v>
      </c>
      <c r="P330"/>
    </row>
    <row r="331" spans="1:16" ht="25.5" customHeight="1" x14ac:dyDescent="0.25">
      <c r="A331" s="6" t="s">
        <v>278</v>
      </c>
      <c r="B331" s="33" t="s">
        <v>277</v>
      </c>
      <c r="C331" s="34" t="s">
        <v>270</v>
      </c>
      <c r="D331" s="66" t="s">
        <v>1232</v>
      </c>
      <c r="E331" s="66" t="str">
        <f>CONCATENATE(Tabela13[[#This Row],[TRAMITE_SETOR]],"_Atualiz")</f>
        <v>SAPRE_Atualiz</v>
      </c>
      <c r="F331" s="35" t="s">
        <v>272</v>
      </c>
      <c r="G331" s="90" t="s">
        <v>1105</v>
      </c>
      <c r="H331" s="36">
        <v>42391.750694444447</v>
      </c>
      <c r="I331" s="36">
        <v>42397.703472222223</v>
      </c>
      <c r="J331" s="1" t="s">
        <v>231</v>
      </c>
      <c r="K331" s="37">
        <f t="shared" si="10"/>
        <v>5.952777777776646</v>
      </c>
      <c r="L331" s="38">
        <f t="shared" si="11"/>
        <v>5.952777777776646</v>
      </c>
      <c r="M331" s="166">
        <f>NETWORKDAYS.INTL(DATE(YEAR(H331),MONTH(I331),DAY(H331)),DATE(YEAR(I331),MONTH(I331),DAY(I331)),1,LISTAFERIADOS!$B$2:$B$194)</f>
        <v>5</v>
      </c>
      <c r="N331" s="170" t="str">
        <f>CONCATENATE(HOUR(Tabela13[[#This Row],[DATA INICIO]]),":",MINUTE(Tabela13[[#This Row],[DATA INICIO]]))</f>
        <v>18:1</v>
      </c>
      <c r="P331"/>
    </row>
    <row r="332" spans="1:16" ht="25.5" hidden="1" customHeight="1" x14ac:dyDescent="0.25">
      <c r="A332" s="6" t="s">
        <v>278</v>
      </c>
      <c r="B332" s="33" t="s">
        <v>277</v>
      </c>
      <c r="C332" s="34" t="s">
        <v>270</v>
      </c>
      <c r="D332" s="66" t="s">
        <v>1215</v>
      </c>
      <c r="E332" s="66" t="str">
        <f>CONCATENATE(Tabela13[[#This Row],[TRAMITE_SETOR]],"_Atualiz")</f>
        <v>SAEO_Atualiz</v>
      </c>
      <c r="F332" s="35" t="s">
        <v>917</v>
      </c>
      <c r="G332" s="35"/>
      <c r="H332" s="36">
        <v>42397.703472222223</v>
      </c>
      <c r="I332" s="36">
        <v>42397.788194444445</v>
      </c>
      <c r="J332" s="1" t="s">
        <v>232</v>
      </c>
      <c r="K332" s="37">
        <f t="shared" si="10"/>
        <v>8.4722222221898846E-2</v>
      </c>
      <c r="L332" s="38">
        <f t="shared" si="11"/>
        <v>8.4722222221898846E-2</v>
      </c>
      <c r="M332" s="166">
        <f>NETWORKDAYS.INTL(DATE(YEAR(H332),MONTH(I332),DAY(H332)),DATE(YEAR(I332),MONTH(I332),DAY(I332)),1,LISTAFERIADOS!$B$2:$B$194)</f>
        <v>1</v>
      </c>
      <c r="N332" s="170" t="str">
        <f>CONCATENATE(HOUR(Tabela13[[#This Row],[DATA INICIO]]),":",MINUTE(Tabela13[[#This Row],[DATA INICIO]]))</f>
        <v>16:53</v>
      </c>
      <c r="P332"/>
    </row>
    <row r="333" spans="1:16" ht="25.5" hidden="1" customHeight="1" x14ac:dyDescent="0.25">
      <c r="A333" s="6" t="s">
        <v>278</v>
      </c>
      <c r="B333" s="33" t="s">
        <v>277</v>
      </c>
      <c r="C333" s="34" t="s">
        <v>270</v>
      </c>
      <c r="D333" s="66" t="s">
        <v>1206</v>
      </c>
      <c r="E333" s="66" t="str">
        <f>CONCATENATE(Tabela13[[#This Row],[TRAMITE_SETOR]],"_Atualiz")</f>
        <v>SPO_Atualiz</v>
      </c>
      <c r="F333" s="35" t="s">
        <v>908</v>
      </c>
      <c r="G333" s="35"/>
      <c r="H333" s="36">
        <v>42397.788194444445</v>
      </c>
      <c r="I333" s="36">
        <v>42398.65625</v>
      </c>
      <c r="J333" s="1" t="s">
        <v>233</v>
      </c>
      <c r="K333" s="37">
        <f t="shared" si="10"/>
        <v>0.86805555555474712</v>
      </c>
      <c r="L333" s="38">
        <f t="shared" si="11"/>
        <v>0.86805555555474712</v>
      </c>
      <c r="M333" s="166">
        <f>NETWORKDAYS.INTL(DATE(YEAR(H333),MONTH(I333),DAY(H333)),DATE(YEAR(I333),MONTH(I333),DAY(I333)),1,LISTAFERIADOS!$B$2:$B$194)</f>
        <v>2</v>
      </c>
      <c r="N333" s="170" t="str">
        <f>CONCATENATE(HOUR(Tabela13[[#This Row],[DATA INICIO]]),":",MINUTE(Tabela13[[#This Row],[DATA INICIO]]))</f>
        <v>18:55</v>
      </c>
      <c r="P333"/>
    </row>
    <row r="334" spans="1:16" ht="25.5" hidden="1" customHeight="1" x14ac:dyDescent="0.25">
      <c r="A334" s="6" t="s">
        <v>278</v>
      </c>
      <c r="B334" s="33" t="s">
        <v>277</v>
      </c>
      <c r="C334" s="34" t="s">
        <v>270</v>
      </c>
      <c r="D334" s="66" t="s">
        <v>1207</v>
      </c>
      <c r="E334" s="66" t="str">
        <f>CONCATENATE(Tabela13[[#This Row],[TRAMITE_SETOR]],"_Atualiz")</f>
        <v>CO_Atualiz</v>
      </c>
      <c r="F334" s="35" t="s">
        <v>909</v>
      </c>
      <c r="G334" s="35"/>
      <c r="H334" s="36">
        <v>42398.65625</v>
      </c>
      <c r="I334" s="36">
        <v>42398.729861111111</v>
      </c>
      <c r="J334" s="1" t="s">
        <v>234</v>
      </c>
      <c r="K334" s="37">
        <f t="shared" si="10"/>
        <v>7.3611111110949423E-2</v>
      </c>
      <c r="L334" s="38">
        <f t="shared" si="11"/>
        <v>7.3611111110949423E-2</v>
      </c>
      <c r="M334" s="166">
        <f>NETWORKDAYS.INTL(DATE(YEAR(H334),MONTH(I334),DAY(H334)),DATE(YEAR(I334),MONTH(I334),DAY(I334)),1,LISTAFERIADOS!$B$2:$B$194)</f>
        <v>1</v>
      </c>
      <c r="N334" s="170" t="str">
        <f>CONCATENATE(HOUR(Tabela13[[#This Row],[DATA INICIO]]),":",MINUTE(Tabela13[[#This Row],[DATA INICIO]]))</f>
        <v>15:45</v>
      </c>
      <c r="P334"/>
    </row>
    <row r="335" spans="1:16" ht="25.5" hidden="1" customHeight="1" x14ac:dyDescent="0.25">
      <c r="A335" s="6" t="s">
        <v>278</v>
      </c>
      <c r="B335" s="33" t="s">
        <v>277</v>
      </c>
      <c r="C335" s="34" t="s">
        <v>270</v>
      </c>
      <c r="D335" s="66" t="s">
        <v>1208</v>
      </c>
      <c r="E335" s="66" t="str">
        <f>CONCATENATE(Tabela13[[#This Row],[TRAMITE_SETOR]],"_Atualiz")</f>
        <v>SECOFC_Atualiz</v>
      </c>
      <c r="F335" s="35" t="s">
        <v>910</v>
      </c>
      <c r="G335" s="35"/>
      <c r="H335" s="36">
        <v>42398.729861111111</v>
      </c>
      <c r="I335" s="36">
        <v>42398.754166666666</v>
      </c>
      <c r="J335" s="1" t="s">
        <v>20</v>
      </c>
      <c r="K335" s="37">
        <f t="shared" si="10"/>
        <v>2.4305555554747116E-2</v>
      </c>
      <c r="L335" s="38">
        <f t="shared" si="11"/>
        <v>2.4305555554747116E-2</v>
      </c>
      <c r="M335" s="166">
        <f>NETWORKDAYS.INTL(DATE(YEAR(H335),MONTH(I335),DAY(H335)),DATE(YEAR(I335),MONTH(I335),DAY(I335)),1,LISTAFERIADOS!$B$2:$B$194)</f>
        <v>1</v>
      </c>
      <c r="N335" s="170" t="str">
        <f>CONCATENATE(HOUR(Tabela13[[#This Row],[DATA INICIO]]),":",MINUTE(Tabela13[[#This Row],[DATA INICIO]]))</f>
        <v>17:31</v>
      </c>
      <c r="P335"/>
    </row>
    <row r="336" spans="1:16" ht="25.5" hidden="1" customHeight="1" x14ac:dyDescent="0.25">
      <c r="A336" s="6" t="s">
        <v>278</v>
      </c>
      <c r="B336" s="33" t="s">
        <v>277</v>
      </c>
      <c r="C336" s="34" t="s">
        <v>270</v>
      </c>
      <c r="D336" s="66" t="s">
        <v>1202</v>
      </c>
      <c r="E336" s="66" t="str">
        <f>CONCATENATE(Tabela13[[#This Row],[TRAMITE_SETOR]],"_Atualiz")</f>
        <v>DG_Atualiz</v>
      </c>
      <c r="F336" s="35" t="s">
        <v>905</v>
      </c>
      <c r="G336" s="35"/>
      <c r="H336" s="36">
        <v>42398.754166666666</v>
      </c>
      <c r="I336" s="36">
        <v>42398.828472222223</v>
      </c>
      <c r="J336" s="1" t="s">
        <v>235</v>
      </c>
      <c r="K336" s="37">
        <f t="shared" si="10"/>
        <v>7.4305555557657499E-2</v>
      </c>
      <c r="L336" s="38">
        <f t="shared" si="11"/>
        <v>7.4305555557657499E-2</v>
      </c>
      <c r="M336" s="166">
        <f>NETWORKDAYS.INTL(DATE(YEAR(H336),MONTH(I336),DAY(H336)),DATE(YEAR(I336),MONTH(I336),DAY(I336)),1,LISTAFERIADOS!$B$2:$B$194)</f>
        <v>1</v>
      </c>
      <c r="N336" s="170" t="str">
        <f>CONCATENATE(HOUR(Tabela13[[#This Row],[DATA INICIO]]),":",MINUTE(Tabela13[[#This Row],[DATA INICIO]]))</f>
        <v>18:6</v>
      </c>
      <c r="P336"/>
    </row>
    <row r="337" spans="1:16" ht="25.5" hidden="1" customHeight="1" x14ac:dyDescent="0.25">
      <c r="A337" s="6" t="s">
        <v>278</v>
      </c>
      <c r="B337" s="33" t="s">
        <v>277</v>
      </c>
      <c r="C337" s="34" t="s">
        <v>270</v>
      </c>
      <c r="D337" s="66" t="s">
        <v>1207</v>
      </c>
      <c r="E337" s="66" t="str">
        <f>CONCATENATE(Tabela13[[#This Row],[TRAMITE_SETOR]],"_Atualiz")</f>
        <v>CO_Atualiz</v>
      </c>
      <c r="F337" s="35" t="s">
        <v>909</v>
      </c>
      <c r="G337" s="35"/>
      <c r="H337" s="36">
        <v>42398.828472222223</v>
      </c>
      <c r="I337" s="36">
        <v>42401.609722222223</v>
      </c>
      <c r="J337" s="1" t="s">
        <v>57</v>
      </c>
      <c r="K337" s="37">
        <f t="shared" si="10"/>
        <v>2.78125</v>
      </c>
      <c r="L337" s="38">
        <f t="shared" si="11"/>
        <v>2.78125</v>
      </c>
      <c r="M337" s="166">
        <f>NETWORKDAYS.INTL(DATE(YEAR(H337),MONTH(I337),DAY(H337)),DATE(YEAR(I337),MONTH(I337),DAY(I337)),1,LISTAFERIADOS!$B$2:$B$194)</f>
        <v>-19</v>
      </c>
      <c r="N337" s="170" t="str">
        <f>CONCATENATE(HOUR(Tabela13[[#This Row],[DATA INICIO]]),":",MINUTE(Tabela13[[#This Row],[DATA INICIO]]))</f>
        <v>19:53</v>
      </c>
      <c r="P337"/>
    </row>
    <row r="338" spans="1:16" ht="25.5" hidden="1" customHeight="1" x14ac:dyDescent="0.25">
      <c r="A338" s="6" t="s">
        <v>278</v>
      </c>
      <c r="B338" s="33" t="s">
        <v>277</v>
      </c>
      <c r="C338" s="34" t="s">
        <v>270</v>
      </c>
      <c r="D338" s="66" t="s">
        <v>1214</v>
      </c>
      <c r="E338" s="66" t="str">
        <f>CONCATENATE(Tabela13[[#This Row],[TRAMITE_SETOR]],"_Atualiz")</f>
        <v>ACO_Atualiz</v>
      </c>
      <c r="F338" s="35" t="s">
        <v>916</v>
      </c>
      <c r="G338" s="35"/>
      <c r="H338" s="36">
        <v>42401.609722222223</v>
      </c>
      <c r="I338" s="36">
        <v>42401.645138888889</v>
      </c>
      <c r="J338" s="1" t="s">
        <v>236</v>
      </c>
      <c r="K338" s="37">
        <f t="shared" si="10"/>
        <v>3.5416666665696539E-2</v>
      </c>
      <c r="L338" s="38">
        <f t="shared" si="11"/>
        <v>3.5416666665696539E-2</v>
      </c>
      <c r="M338" s="166">
        <f>NETWORKDAYS.INTL(DATE(YEAR(H338),MONTH(I338),DAY(H338)),DATE(YEAR(I338),MONTH(I338),DAY(I338)),1,LISTAFERIADOS!$B$2:$B$194)</f>
        <v>1</v>
      </c>
      <c r="N338" s="170" t="str">
        <f>CONCATENATE(HOUR(Tabela13[[#This Row],[DATA INICIO]]),":",MINUTE(Tabela13[[#This Row],[DATA INICIO]]))</f>
        <v>14:38</v>
      </c>
      <c r="P338"/>
    </row>
    <row r="339" spans="1:16" ht="25.5" hidden="1" customHeight="1" x14ac:dyDescent="0.25">
      <c r="A339" s="6" t="s">
        <v>278</v>
      </c>
      <c r="B339" s="33" t="s">
        <v>277</v>
      </c>
      <c r="C339" s="34" t="s">
        <v>270</v>
      </c>
      <c r="D339" s="66" t="s">
        <v>1202</v>
      </c>
      <c r="E339" s="66" t="str">
        <f>CONCATENATE(Tabela13[[#This Row],[TRAMITE_SETOR]],"_Atualiz")</f>
        <v>DG_Atualiz</v>
      </c>
      <c r="F339" s="35" t="s">
        <v>905</v>
      </c>
      <c r="G339" s="35"/>
      <c r="H339" s="36">
        <v>42401.645138888889</v>
      </c>
      <c r="I339" s="36">
        <v>42402.65347222222</v>
      </c>
      <c r="J339" s="1" t="s">
        <v>237</v>
      </c>
      <c r="K339" s="37">
        <f t="shared" si="10"/>
        <v>1.0083333333313931</v>
      </c>
      <c r="L339" s="38">
        <f t="shared" si="11"/>
        <v>1.0083333333313931</v>
      </c>
      <c r="M339" s="166">
        <f>NETWORKDAYS.INTL(DATE(YEAR(H339),MONTH(I339),DAY(H339)),DATE(YEAR(I339),MONTH(I339),DAY(I339)),1,LISTAFERIADOS!$B$2:$B$194)</f>
        <v>2</v>
      </c>
      <c r="N339" s="170" t="str">
        <f>CONCATENATE(HOUR(Tabela13[[#This Row],[DATA INICIO]]),":",MINUTE(Tabela13[[#This Row],[DATA INICIO]]))</f>
        <v>15:29</v>
      </c>
      <c r="P339"/>
    </row>
    <row r="340" spans="1:16" ht="25.5" hidden="1" customHeight="1" x14ac:dyDescent="0.25">
      <c r="A340" s="6" t="s">
        <v>278</v>
      </c>
      <c r="B340" s="33" t="s">
        <v>277</v>
      </c>
      <c r="C340" s="34" t="s">
        <v>270</v>
      </c>
      <c r="D340" s="66" t="s">
        <v>1207</v>
      </c>
      <c r="E340" s="66" t="str">
        <f>CONCATENATE(Tabela13[[#This Row],[TRAMITE_SETOR]],"_Atualiz")</f>
        <v>CO_Atualiz</v>
      </c>
      <c r="F340" s="35" t="s">
        <v>909</v>
      </c>
      <c r="G340" s="35"/>
      <c r="H340" s="36">
        <v>42402.65347222222</v>
      </c>
      <c r="I340" s="36">
        <v>42402.709722222222</v>
      </c>
      <c r="J340" s="1" t="s">
        <v>132</v>
      </c>
      <c r="K340" s="37">
        <f t="shared" si="10"/>
        <v>5.6250000001455192E-2</v>
      </c>
      <c r="L340" s="38">
        <f t="shared" si="11"/>
        <v>5.6250000001455192E-2</v>
      </c>
      <c r="M340" s="166">
        <f>NETWORKDAYS.INTL(DATE(YEAR(H340),MONTH(I340),DAY(H340)),DATE(YEAR(I340),MONTH(I340),DAY(I340)),1,LISTAFERIADOS!$B$2:$B$194)</f>
        <v>1</v>
      </c>
      <c r="N340" s="170" t="str">
        <f>CONCATENATE(HOUR(Tabela13[[#This Row],[DATA INICIO]]),":",MINUTE(Tabela13[[#This Row],[DATA INICIO]]))</f>
        <v>15:41</v>
      </c>
      <c r="P340"/>
    </row>
    <row r="341" spans="1:16" ht="25.5" hidden="1" customHeight="1" x14ac:dyDescent="0.25">
      <c r="A341" s="6" t="s">
        <v>278</v>
      </c>
      <c r="B341" s="33" t="s">
        <v>277</v>
      </c>
      <c r="C341" s="34" t="s">
        <v>270</v>
      </c>
      <c r="D341" s="66" t="s">
        <v>1214</v>
      </c>
      <c r="E341" s="66" t="str">
        <f>CONCATENATE(Tabela13[[#This Row],[TRAMITE_SETOR]],"_Atualiz")</f>
        <v>ACO_Atualiz</v>
      </c>
      <c r="F341" s="35" t="s">
        <v>916</v>
      </c>
      <c r="G341" s="35"/>
      <c r="H341" s="36">
        <v>42402.709722222222</v>
      </c>
      <c r="I341" s="36">
        <v>42402.79583333333</v>
      </c>
      <c r="J341" s="1" t="s">
        <v>238</v>
      </c>
      <c r="K341" s="37">
        <f t="shared" si="10"/>
        <v>8.611111110803904E-2</v>
      </c>
      <c r="L341" s="38">
        <f t="shared" si="11"/>
        <v>8.611111110803904E-2</v>
      </c>
      <c r="M341" s="166">
        <f>NETWORKDAYS.INTL(DATE(YEAR(H341),MONTH(I341),DAY(H341)),DATE(YEAR(I341),MONTH(I341),DAY(I341)),1,LISTAFERIADOS!$B$2:$B$194)</f>
        <v>1</v>
      </c>
      <c r="N341" s="170" t="str">
        <f>CONCATENATE(HOUR(Tabela13[[#This Row],[DATA INICIO]]),":",MINUTE(Tabela13[[#This Row],[DATA INICIO]]))</f>
        <v>17:2</v>
      </c>
      <c r="P341"/>
    </row>
    <row r="342" spans="1:16" ht="25.5" hidden="1" customHeight="1" x14ac:dyDescent="0.25">
      <c r="A342" s="6" t="s">
        <v>278</v>
      </c>
      <c r="B342" s="33" t="s">
        <v>277</v>
      </c>
      <c r="C342" s="34" t="s">
        <v>270</v>
      </c>
      <c r="D342" s="66" t="s">
        <v>1208</v>
      </c>
      <c r="E342" s="66" t="str">
        <f>CONCATENATE(Tabela13[[#This Row],[TRAMITE_SETOR]],"_Atualiz")</f>
        <v>SECOFC_Atualiz</v>
      </c>
      <c r="F342" s="35" t="s">
        <v>910</v>
      </c>
      <c r="G342" s="35"/>
      <c r="H342" s="36">
        <v>42402.79583333333</v>
      </c>
      <c r="I342" s="36">
        <v>42402.801388888889</v>
      </c>
      <c r="J342" s="1" t="s">
        <v>7</v>
      </c>
      <c r="K342" s="37">
        <f t="shared" si="10"/>
        <v>5.5555555591126904E-3</v>
      </c>
      <c r="L342" s="38">
        <f t="shared" si="11"/>
        <v>5.5555555591126904E-3</v>
      </c>
      <c r="M342" s="166">
        <f>NETWORKDAYS.INTL(DATE(YEAR(H342),MONTH(I342),DAY(H342)),DATE(YEAR(I342),MONTH(I342),DAY(I342)),1,LISTAFERIADOS!$B$2:$B$194)</f>
        <v>1</v>
      </c>
      <c r="N342" s="170" t="str">
        <f>CONCATENATE(HOUR(Tabela13[[#This Row],[DATA INICIO]]),":",MINUTE(Tabela13[[#This Row],[DATA INICIO]]))</f>
        <v>19:6</v>
      </c>
      <c r="P342"/>
    </row>
    <row r="343" spans="1:16" ht="25.5" hidden="1" customHeight="1" x14ac:dyDescent="0.25">
      <c r="A343" s="6" t="s">
        <v>278</v>
      </c>
      <c r="B343" s="33" t="s">
        <v>277</v>
      </c>
      <c r="C343" s="34" t="s">
        <v>270</v>
      </c>
      <c r="D343" s="66" t="s">
        <v>1202</v>
      </c>
      <c r="E343" s="66" t="str">
        <f>CONCATENATE(Tabela13[[#This Row],[TRAMITE_SETOR]],"_Atualiz")</f>
        <v>DG_Atualiz</v>
      </c>
      <c r="F343" s="35" t="s">
        <v>905</v>
      </c>
      <c r="G343" s="35"/>
      <c r="H343" s="36">
        <v>42402.79583333333</v>
      </c>
      <c r="I343" s="36">
        <v>42402.824305555558</v>
      </c>
      <c r="J343" s="1" t="s">
        <v>7</v>
      </c>
      <c r="K343" s="37">
        <f t="shared" si="10"/>
        <v>2.8472222227719612E-2</v>
      </c>
      <c r="L343" s="38">
        <f t="shared" si="11"/>
        <v>2.8472222227719612E-2</v>
      </c>
      <c r="M343" s="166">
        <f>NETWORKDAYS.INTL(DATE(YEAR(H343),MONTH(I343),DAY(H343)),DATE(YEAR(I343),MONTH(I343),DAY(I343)),1,LISTAFERIADOS!$B$2:$B$194)</f>
        <v>1</v>
      </c>
      <c r="N343" s="170" t="str">
        <f>CONCATENATE(HOUR(Tabela13[[#This Row],[DATA INICIO]]),":",MINUTE(Tabela13[[#This Row],[DATA INICIO]]))</f>
        <v>19:6</v>
      </c>
      <c r="P343"/>
    </row>
    <row r="344" spans="1:16" ht="25.5" hidden="1" customHeight="1" x14ac:dyDescent="0.25">
      <c r="A344" s="6" t="s">
        <v>278</v>
      </c>
      <c r="B344" s="33" t="s">
        <v>277</v>
      </c>
      <c r="C344" s="34" t="s">
        <v>270</v>
      </c>
      <c r="D344" s="66" t="s">
        <v>1214</v>
      </c>
      <c r="E344" s="66" t="str">
        <f>CONCATENATE(Tabela13[[#This Row],[TRAMITE_SETOR]],"_Atualiz")</f>
        <v>ACO_Atualiz</v>
      </c>
      <c r="F344" s="35" t="s">
        <v>916</v>
      </c>
      <c r="G344" s="35"/>
      <c r="H344" s="36">
        <v>42402.824305555558</v>
      </c>
      <c r="I344" s="36">
        <v>42403.529861111114</v>
      </c>
      <c r="J344" s="1" t="s">
        <v>41</v>
      </c>
      <c r="K344" s="37">
        <f t="shared" si="10"/>
        <v>0.70555555555620231</v>
      </c>
      <c r="L344" s="38">
        <f t="shared" si="11"/>
        <v>0.70555555555620231</v>
      </c>
      <c r="M344" s="166">
        <f>NETWORKDAYS.INTL(DATE(YEAR(H344),MONTH(I344),DAY(H344)),DATE(YEAR(I344),MONTH(I344),DAY(I344)),1,LISTAFERIADOS!$B$2:$B$194)</f>
        <v>2</v>
      </c>
      <c r="N344" s="170" t="str">
        <f>CONCATENATE(HOUR(Tabela13[[#This Row],[DATA INICIO]]),":",MINUTE(Tabela13[[#This Row],[DATA INICIO]]))</f>
        <v>19:47</v>
      </c>
      <c r="P344"/>
    </row>
    <row r="345" spans="1:16" ht="25.5" hidden="1" customHeight="1" x14ac:dyDescent="0.25">
      <c r="A345" s="6" t="s">
        <v>278</v>
      </c>
      <c r="B345" s="33" t="s">
        <v>277</v>
      </c>
      <c r="C345" s="34" t="s">
        <v>270</v>
      </c>
      <c r="D345" s="66" t="s">
        <v>1215</v>
      </c>
      <c r="E345" s="66" t="str">
        <f>CONCATENATE(Tabela13[[#This Row],[TRAMITE_SETOR]],"_Atualiz")</f>
        <v>SAEO_Atualiz</v>
      </c>
      <c r="F345" s="35" t="s">
        <v>917</v>
      </c>
      <c r="G345" s="35"/>
      <c r="H345" s="36">
        <v>42403.529861111114</v>
      </c>
      <c r="I345" s="36">
        <v>42404.76666666667</v>
      </c>
      <c r="J345" s="1" t="s">
        <v>42</v>
      </c>
      <c r="K345" s="37">
        <f t="shared" si="10"/>
        <v>1.2368055555562023</v>
      </c>
      <c r="L345" s="38">
        <f t="shared" si="11"/>
        <v>1.2368055555562023</v>
      </c>
      <c r="M345" s="166">
        <f>NETWORKDAYS.INTL(DATE(YEAR(H345),MONTH(I345),DAY(H345)),DATE(YEAR(I345),MONTH(I345),DAY(I345)),1,LISTAFERIADOS!$B$2:$B$194)</f>
        <v>2</v>
      </c>
      <c r="N345" s="170" t="str">
        <f>CONCATENATE(HOUR(Tabela13[[#This Row],[DATA INICIO]]),":",MINUTE(Tabela13[[#This Row],[DATA INICIO]]))</f>
        <v>12:43</v>
      </c>
      <c r="P345"/>
    </row>
    <row r="346" spans="1:16" ht="25.5" hidden="1" customHeight="1" x14ac:dyDescent="0.25">
      <c r="A346" s="6" t="s">
        <v>278</v>
      </c>
      <c r="B346" s="33" t="s">
        <v>277</v>
      </c>
      <c r="C346" s="34" t="s">
        <v>270</v>
      </c>
      <c r="D346" s="66" t="s">
        <v>1207</v>
      </c>
      <c r="E346" s="66" t="str">
        <f>CONCATENATE(Tabela13[[#This Row],[TRAMITE_SETOR]],"_Atualiz")</f>
        <v>CO_Atualiz</v>
      </c>
      <c r="F346" s="35" t="s">
        <v>909</v>
      </c>
      <c r="G346" s="35"/>
      <c r="H346" s="36">
        <v>42404.76666666667</v>
      </c>
      <c r="I346" s="36">
        <v>42404.788888888892</v>
      </c>
      <c r="J346" s="1" t="s">
        <v>239</v>
      </c>
      <c r="K346" s="37">
        <f t="shared" si="10"/>
        <v>2.2222222221898846E-2</v>
      </c>
      <c r="L346" s="38">
        <f t="shared" si="11"/>
        <v>2.2222222221898846E-2</v>
      </c>
      <c r="M346" s="166">
        <f>NETWORKDAYS.INTL(DATE(YEAR(H346),MONTH(I346),DAY(H346)),DATE(YEAR(I346),MONTH(I346),DAY(I346)),1,LISTAFERIADOS!$B$2:$B$194)</f>
        <v>1</v>
      </c>
      <c r="N346" s="170" t="str">
        <f>CONCATENATE(HOUR(Tabela13[[#This Row],[DATA INICIO]]),":",MINUTE(Tabela13[[#This Row],[DATA INICIO]]))</f>
        <v>18:24</v>
      </c>
      <c r="P346"/>
    </row>
    <row r="347" spans="1:16" ht="25.5" hidden="1" customHeight="1" x14ac:dyDescent="0.25">
      <c r="A347" s="6" t="s">
        <v>278</v>
      </c>
      <c r="B347" s="33" t="s">
        <v>277</v>
      </c>
      <c r="C347" s="34" t="s">
        <v>270</v>
      </c>
      <c r="D347" s="66" t="s">
        <v>1223</v>
      </c>
      <c r="E347" s="66" t="str">
        <f>CONCATENATE(Tabela13[[#This Row],[TRAMITE_SETOR]],"_Atualiz")</f>
        <v>SACONT_Atualiz</v>
      </c>
      <c r="F347" s="35" t="s">
        <v>921</v>
      </c>
      <c r="G347" s="35"/>
      <c r="H347" s="36">
        <v>42404.788888888892</v>
      </c>
      <c r="I347" s="36">
        <v>42405.606944444444</v>
      </c>
      <c r="J347" s="1" t="s">
        <v>240</v>
      </c>
      <c r="K347" s="37">
        <f t="shared" si="10"/>
        <v>0.81805555555183673</v>
      </c>
      <c r="L347" s="38">
        <f t="shared" si="11"/>
        <v>0.81805555555183673</v>
      </c>
      <c r="M347" s="166">
        <f>NETWORKDAYS.INTL(DATE(YEAR(H347),MONTH(I347),DAY(H347)),DATE(YEAR(I347),MONTH(I347),DAY(I347)),1,LISTAFERIADOS!$B$2:$B$194)</f>
        <v>2</v>
      </c>
      <c r="N347" s="170" t="str">
        <f>CONCATENATE(HOUR(Tabela13[[#This Row],[DATA INICIO]]),":",MINUTE(Tabela13[[#This Row],[DATA INICIO]]))</f>
        <v>18:56</v>
      </c>
      <c r="P347"/>
    </row>
    <row r="348" spans="1:16" ht="25.5" hidden="1" customHeight="1" x14ac:dyDescent="0.25">
      <c r="A348" s="6" t="s">
        <v>278</v>
      </c>
      <c r="B348" s="33" t="s">
        <v>277</v>
      </c>
      <c r="C348" s="34" t="s">
        <v>270</v>
      </c>
      <c r="D348" s="66" t="s">
        <v>1224</v>
      </c>
      <c r="E348" s="66" t="str">
        <f>CONCATENATE(Tabela13[[#This Row],[TRAMITE_SETOR]],"_Atualiz")</f>
        <v>ACFIC_Atualiz</v>
      </c>
      <c r="F348" s="35" t="s">
        <v>922</v>
      </c>
      <c r="G348" s="35"/>
      <c r="H348" s="36">
        <v>42405.606944444444</v>
      </c>
      <c r="I348" s="36">
        <v>42415.718055555553</v>
      </c>
      <c r="J348" s="1" t="s">
        <v>241</v>
      </c>
      <c r="K348" s="37">
        <f t="shared" si="10"/>
        <v>10.111111111109494</v>
      </c>
      <c r="L348" s="38">
        <f t="shared" si="11"/>
        <v>10.111111111109494</v>
      </c>
      <c r="M348" s="166">
        <f>NETWORKDAYS.INTL(DATE(YEAR(H348),MONTH(I348),DAY(H348)),DATE(YEAR(I348),MONTH(I348),DAY(I348)),1,LISTAFERIADOS!$B$2:$B$194)</f>
        <v>5</v>
      </c>
      <c r="N348" s="170" t="str">
        <f>CONCATENATE(HOUR(Tabela13[[#This Row],[DATA INICIO]]),":",MINUTE(Tabela13[[#This Row],[DATA INICIO]]))</f>
        <v>14:34</v>
      </c>
      <c r="P348"/>
    </row>
    <row r="349" spans="1:16" ht="25.5" hidden="1" customHeight="1" x14ac:dyDescent="0.25">
      <c r="A349" s="6" t="s">
        <v>278</v>
      </c>
      <c r="B349" s="33" t="s">
        <v>277</v>
      </c>
      <c r="C349" s="34" t="s">
        <v>270</v>
      </c>
      <c r="D349" s="66" t="s">
        <v>1233</v>
      </c>
      <c r="E349" s="66" t="str">
        <f>CONCATENATE(Tabela13[[#This Row],[TRAMITE_SETOR]],"_Atualiz")</f>
        <v>SPCF_Atualiz</v>
      </c>
      <c r="F349" s="35" t="s">
        <v>273</v>
      </c>
      <c r="G349" s="35"/>
      <c r="H349" s="36">
        <v>42415.718055555553</v>
      </c>
      <c r="I349" s="36">
        <v>42418.5625</v>
      </c>
      <c r="J349" s="1" t="s">
        <v>242</v>
      </c>
      <c r="K349" s="37">
        <f t="shared" si="10"/>
        <v>2.8444444444467081</v>
      </c>
      <c r="L349" s="38">
        <f t="shared" si="11"/>
        <v>2.8444444444467081</v>
      </c>
      <c r="M349" s="166">
        <f>NETWORKDAYS.INTL(DATE(YEAR(H349),MONTH(I349),DAY(H349)),DATE(YEAR(I349),MONTH(I349),DAY(I349)),1,LISTAFERIADOS!$B$2:$B$194)</f>
        <v>4</v>
      </c>
      <c r="N349" s="170" t="str">
        <f>CONCATENATE(HOUR(Tabela13[[#This Row],[DATA INICIO]]),":",MINUTE(Tabela13[[#This Row],[DATA INICIO]]))</f>
        <v>17:14</v>
      </c>
      <c r="P349"/>
    </row>
    <row r="350" spans="1:16" ht="25.5" hidden="1" customHeight="1" x14ac:dyDescent="0.25">
      <c r="A350" s="6" t="s">
        <v>278</v>
      </c>
      <c r="B350" s="33" t="s">
        <v>277</v>
      </c>
      <c r="C350" s="34" t="s">
        <v>270</v>
      </c>
      <c r="D350" s="66" t="s">
        <v>1234</v>
      </c>
      <c r="E350" s="66" t="str">
        <f>CONCATENATE(Tabela13[[#This Row],[TRAMITE_SETOR]],"_Atualiz")</f>
        <v>CFIC_Atualiz</v>
      </c>
      <c r="F350" s="35" t="s">
        <v>274</v>
      </c>
      <c r="G350" s="35"/>
      <c r="H350" s="36">
        <v>42418.5625</v>
      </c>
      <c r="I350" s="36">
        <v>42418.634027777778</v>
      </c>
      <c r="J350" s="1" t="s">
        <v>20</v>
      </c>
      <c r="K350" s="37">
        <f t="shared" si="10"/>
        <v>7.1527777778101154E-2</v>
      </c>
      <c r="L350" s="38">
        <f t="shared" si="11"/>
        <v>7.1527777778101154E-2</v>
      </c>
      <c r="M350" s="166">
        <f>NETWORKDAYS.INTL(DATE(YEAR(H350),MONTH(I350),DAY(H350)),DATE(YEAR(I350),MONTH(I350),DAY(I350)),1,LISTAFERIADOS!$B$2:$B$194)</f>
        <v>1</v>
      </c>
      <c r="N350" s="170" t="str">
        <f>CONCATENATE(HOUR(Tabela13[[#This Row],[DATA INICIO]]),":",MINUTE(Tabela13[[#This Row],[DATA INICIO]]))</f>
        <v>13:30</v>
      </c>
      <c r="P350"/>
    </row>
    <row r="351" spans="1:16" ht="25.5" hidden="1" customHeight="1" x14ac:dyDescent="0.25">
      <c r="A351" s="6" t="s">
        <v>278</v>
      </c>
      <c r="B351" s="33" t="s">
        <v>277</v>
      </c>
      <c r="C351" s="34" t="s">
        <v>270</v>
      </c>
      <c r="D351" s="66" t="s">
        <v>1235</v>
      </c>
      <c r="E351" s="66" t="str">
        <f>CONCATENATE(Tabela13[[#This Row],[TRAMITE_SETOR]],"_Atualiz")</f>
        <v>SCL_Atualiz</v>
      </c>
      <c r="F351" s="35" t="s">
        <v>275</v>
      </c>
      <c r="G351" s="35"/>
      <c r="H351" s="36">
        <v>42418.634027777778</v>
      </c>
      <c r="I351" s="36">
        <v>42419.476388888892</v>
      </c>
      <c r="J351" s="1" t="s">
        <v>243</v>
      </c>
      <c r="K351" s="37">
        <f t="shared" si="10"/>
        <v>0.84236111111385981</v>
      </c>
      <c r="L351" s="38">
        <f t="shared" si="11"/>
        <v>0.84236111111385981</v>
      </c>
      <c r="M351" s="166">
        <f>NETWORKDAYS.INTL(DATE(YEAR(H351),MONTH(I351),DAY(H351)),DATE(YEAR(I351),MONTH(I351),DAY(I351)),1,LISTAFERIADOS!$B$2:$B$194)</f>
        <v>2</v>
      </c>
      <c r="N351" s="170" t="str">
        <f>CONCATENATE(HOUR(Tabela13[[#This Row],[DATA INICIO]]),":",MINUTE(Tabela13[[#This Row],[DATA INICIO]]))</f>
        <v>15:13</v>
      </c>
      <c r="P351"/>
    </row>
    <row r="352" spans="1:16" ht="25.5" customHeight="1" x14ac:dyDescent="0.25">
      <c r="A352" s="6" t="s">
        <v>278</v>
      </c>
      <c r="B352" s="33" t="s">
        <v>277</v>
      </c>
      <c r="C352" s="34" t="s">
        <v>270</v>
      </c>
      <c r="D352" s="66" t="s">
        <v>1232</v>
      </c>
      <c r="E352" s="66" t="str">
        <f>CONCATENATE(Tabela13[[#This Row],[TRAMITE_SETOR]],"_Atualiz")</f>
        <v>SAPRE_Atualiz</v>
      </c>
      <c r="F352" s="35" t="s">
        <v>272</v>
      </c>
      <c r="G352" s="90" t="s">
        <v>1105</v>
      </c>
      <c r="H352" s="36">
        <v>42419.476388888892</v>
      </c>
      <c r="I352" s="36">
        <v>42436.8125</v>
      </c>
      <c r="J352" s="1" t="s">
        <v>244</v>
      </c>
      <c r="K352" s="37">
        <f t="shared" si="10"/>
        <v>17.336111111108039</v>
      </c>
      <c r="L352" s="38">
        <f t="shared" si="11"/>
        <v>17.336111111108039</v>
      </c>
      <c r="M352" s="166">
        <f>NETWORKDAYS.INTL(DATE(YEAR(H352),MONTH(I352),DAY(H352)),DATE(YEAR(I352),MONTH(I352),DAY(I352)),1,LISTAFERIADOS!$B$2:$B$194)</f>
        <v>-10</v>
      </c>
      <c r="N352" s="170" t="str">
        <f>CONCATENATE(HOUR(Tabela13[[#This Row],[DATA INICIO]]),":",MINUTE(Tabela13[[#This Row],[DATA INICIO]]))</f>
        <v>11:26</v>
      </c>
      <c r="P352"/>
    </row>
    <row r="353" spans="1:16" ht="25.5" customHeight="1" x14ac:dyDescent="0.25">
      <c r="A353" s="6" t="s">
        <v>278</v>
      </c>
      <c r="B353" s="33" t="s">
        <v>277</v>
      </c>
      <c r="C353" s="34" t="s">
        <v>270</v>
      </c>
      <c r="D353" s="66" t="s">
        <v>1226</v>
      </c>
      <c r="E353" s="66" t="str">
        <f>CONCATENATE(Tabela13[[#This Row],[TRAMITE_SETOR]],"_Atualiz")</f>
        <v>CIP_Atualiz</v>
      </c>
      <c r="F353" s="35" t="s">
        <v>884</v>
      </c>
      <c r="G353" s="90" t="s">
        <v>1105</v>
      </c>
      <c r="H353" s="36">
        <v>42436.8125</v>
      </c>
      <c r="I353" s="36">
        <v>42439.513888888891</v>
      </c>
      <c r="J353" s="1" t="s">
        <v>245</v>
      </c>
      <c r="K353" s="37">
        <f t="shared" si="10"/>
        <v>2.7013888888905058</v>
      </c>
      <c r="L353" s="38">
        <f t="shared" si="11"/>
        <v>2.7013888888905058</v>
      </c>
      <c r="M353" s="166">
        <f>NETWORKDAYS.INTL(DATE(YEAR(H353),MONTH(I353),DAY(H353)),DATE(YEAR(I353),MONTH(I353),DAY(I353)),1,LISTAFERIADOS!$B$2:$B$194)</f>
        <v>4</v>
      </c>
      <c r="N353" s="170" t="str">
        <f>CONCATENATE(HOUR(Tabela13[[#This Row],[DATA INICIO]]),":",MINUTE(Tabela13[[#This Row],[DATA INICIO]]))</f>
        <v>19:30</v>
      </c>
      <c r="P353"/>
    </row>
    <row r="354" spans="1:16" ht="25.5" customHeight="1" x14ac:dyDescent="0.25">
      <c r="A354" s="6" t="s">
        <v>278</v>
      </c>
      <c r="B354" s="33" t="s">
        <v>277</v>
      </c>
      <c r="C354" s="34" t="s">
        <v>270</v>
      </c>
      <c r="D354" s="66" t="s">
        <v>1232</v>
      </c>
      <c r="E354" s="66" t="str">
        <f>CONCATENATE(Tabela13[[#This Row],[TRAMITE_SETOR]],"_Atualiz")</f>
        <v>SAPRE_Atualiz</v>
      </c>
      <c r="F354" s="35" t="s">
        <v>272</v>
      </c>
      <c r="G354" s="90" t="s">
        <v>1105</v>
      </c>
      <c r="H354" s="36">
        <v>42439.513888888891</v>
      </c>
      <c r="I354" s="36">
        <v>42440.710416666669</v>
      </c>
      <c r="J354" s="1" t="s">
        <v>246</v>
      </c>
      <c r="K354" s="37">
        <f t="shared" si="10"/>
        <v>1.1965277777781012</v>
      </c>
      <c r="L354" s="38">
        <f t="shared" si="11"/>
        <v>1.1965277777781012</v>
      </c>
      <c r="M354" s="166">
        <f>NETWORKDAYS.INTL(DATE(YEAR(H354),MONTH(I354),DAY(H354)),DATE(YEAR(I354),MONTH(I354),DAY(I354)),1,LISTAFERIADOS!$B$2:$B$194)</f>
        <v>2</v>
      </c>
      <c r="N354" s="170" t="str">
        <f>CONCATENATE(HOUR(Tabela13[[#This Row],[DATA INICIO]]),":",MINUTE(Tabela13[[#This Row],[DATA INICIO]]))</f>
        <v>12:20</v>
      </c>
      <c r="P354"/>
    </row>
    <row r="355" spans="1:16" ht="25.5" customHeight="1" x14ac:dyDescent="0.25">
      <c r="A355" s="6" t="s">
        <v>278</v>
      </c>
      <c r="B355" s="33" t="s">
        <v>277</v>
      </c>
      <c r="C355" s="34" t="s">
        <v>270</v>
      </c>
      <c r="D355" s="66" t="s">
        <v>1226</v>
      </c>
      <c r="E355" s="66" t="str">
        <f>CONCATENATE(Tabela13[[#This Row],[TRAMITE_SETOR]],"_Atualiz")</f>
        <v>CIP_Atualiz</v>
      </c>
      <c r="F355" s="35" t="s">
        <v>884</v>
      </c>
      <c r="G355" s="90" t="s">
        <v>1105</v>
      </c>
      <c r="H355" s="36">
        <v>42440.710416666669</v>
      </c>
      <c r="I355" s="36">
        <v>42443.549305555556</v>
      </c>
      <c r="J355" s="1" t="s">
        <v>247</v>
      </c>
      <c r="K355" s="37">
        <f t="shared" si="10"/>
        <v>2.8388888888875954</v>
      </c>
      <c r="L355" s="38">
        <f t="shared" si="11"/>
        <v>2.8388888888875954</v>
      </c>
      <c r="M355" s="166">
        <f>NETWORKDAYS.INTL(DATE(YEAR(H355),MONTH(I355),DAY(H355)),DATE(YEAR(I355),MONTH(I355),DAY(I355)),1,LISTAFERIADOS!$B$2:$B$194)</f>
        <v>2</v>
      </c>
      <c r="N355" s="170" t="str">
        <f>CONCATENATE(HOUR(Tabela13[[#This Row],[DATA INICIO]]),":",MINUTE(Tabela13[[#This Row],[DATA INICIO]]))</f>
        <v>17:3</v>
      </c>
      <c r="P355"/>
    </row>
    <row r="356" spans="1:16" ht="25.5" hidden="1" customHeight="1" x14ac:dyDescent="0.25">
      <c r="A356" s="6" t="s">
        <v>278</v>
      </c>
      <c r="B356" s="33" t="s">
        <v>277</v>
      </c>
      <c r="C356" s="34" t="s">
        <v>270</v>
      </c>
      <c r="D356" s="66" t="s">
        <v>1205</v>
      </c>
      <c r="E356" s="66" t="str">
        <f>CONCATENATE(Tabela13[[#This Row],[TRAMITE_SETOR]],"_Atualiz")</f>
        <v>SECADM_Atualiz</v>
      </c>
      <c r="F356" s="35" t="s">
        <v>907</v>
      </c>
      <c r="G356" s="35"/>
      <c r="H356" s="36">
        <v>42443.549305555556</v>
      </c>
      <c r="I356" s="36">
        <v>42443.890972222223</v>
      </c>
      <c r="J356" s="1" t="s">
        <v>248</v>
      </c>
      <c r="K356" s="37">
        <f t="shared" si="10"/>
        <v>0.34166666666715173</v>
      </c>
      <c r="L356" s="38">
        <f t="shared" si="11"/>
        <v>0.34166666666715173</v>
      </c>
      <c r="M356" s="166">
        <f>NETWORKDAYS.INTL(DATE(YEAR(H356),MONTH(I356),DAY(H356)),DATE(YEAR(I356),MONTH(I356),DAY(I356)),1,LISTAFERIADOS!$B$2:$B$194)</f>
        <v>1</v>
      </c>
      <c r="N356" s="170" t="str">
        <f>CONCATENATE(HOUR(Tabela13[[#This Row],[DATA INICIO]]),":",MINUTE(Tabela13[[#This Row],[DATA INICIO]]))</f>
        <v>13:11</v>
      </c>
      <c r="P356"/>
    </row>
    <row r="357" spans="1:16" ht="25.5" customHeight="1" x14ac:dyDescent="0.25">
      <c r="A357" s="6" t="s">
        <v>278</v>
      </c>
      <c r="B357" s="33" t="s">
        <v>277</v>
      </c>
      <c r="C357" s="34" t="s">
        <v>270</v>
      </c>
      <c r="D357" s="66" t="s">
        <v>1226</v>
      </c>
      <c r="E357" s="66" t="str">
        <f>CONCATENATE(Tabela13[[#This Row],[TRAMITE_SETOR]],"_Atualiz")</f>
        <v>CIP_Atualiz</v>
      </c>
      <c r="F357" s="35" t="s">
        <v>884</v>
      </c>
      <c r="G357" s="90" t="s">
        <v>1105</v>
      </c>
      <c r="H357" s="36">
        <v>42443.890972222223</v>
      </c>
      <c r="I357" s="36">
        <v>42444.695833333331</v>
      </c>
      <c r="J357" s="1" t="s">
        <v>249</v>
      </c>
      <c r="K357" s="37">
        <f t="shared" si="10"/>
        <v>0.80486111110803904</v>
      </c>
      <c r="L357" s="38">
        <f t="shared" si="11"/>
        <v>0.80486111110803904</v>
      </c>
      <c r="M357" s="166">
        <f>NETWORKDAYS.INTL(DATE(YEAR(H357),MONTH(I357),DAY(H357)),DATE(YEAR(I357),MONTH(I357),DAY(I357)),1,LISTAFERIADOS!$B$2:$B$194)</f>
        <v>2</v>
      </c>
      <c r="N357" s="170" t="str">
        <f>CONCATENATE(HOUR(Tabela13[[#This Row],[DATA INICIO]]),":",MINUTE(Tabela13[[#This Row],[DATA INICIO]]))</f>
        <v>21:23</v>
      </c>
      <c r="P357"/>
    </row>
    <row r="358" spans="1:16" ht="25.5" customHeight="1" x14ac:dyDescent="0.25">
      <c r="A358" s="6" t="s">
        <v>278</v>
      </c>
      <c r="B358" s="33" t="s">
        <v>277</v>
      </c>
      <c r="C358" s="34" t="s">
        <v>270</v>
      </c>
      <c r="D358" s="66" t="s">
        <v>1232</v>
      </c>
      <c r="E358" s="66" t="str">
        <f>CONCATENATE(Tabela13[[#This Row],[TRAMITE_SETOR]],"_Atualiz")</f>
        <v>SAPRE_Atualiz</v>
      </c>
      <c r="F358" s="35" t="s">
        <v>272</v>
      </c>
      <c r="G358" s="90" t="s">
        <v>1105</v>
      </c>
      <c r="H358" s="36">
        <v>42444.695833333331</v>
      </c>
      <c r="I358" s="36">
        <v>42474.466666666667</v>
      </c>
      <c r="J358" s="1" t="s">
        <v>250</v>
      </c>
      <c r="K358" s="37">
        <f t="shared" si="10"/>
        <v>29.770833333335759</v>
      </c>
      <c r="L358" s="38">
        <f t="shared" si="11"/>
        <v>29.770833333335759</v>
      </c>
      <c r="M358" s="166">
        <f>NETWORKDAYS.INTL(DATE(YEAR(H358),MONTH(I358),DAY(H358)),DATE(YEAR(I358),MONTH(I358),DAY(I358)),1,LISTAFERIADOS!$B$2:$B$194)</f>
        <v>-2</v>
      </c>
      <c r="N358" s="170" t="str">
        <f>CONCATENATE(HOUR(Tabela13[[#This Row],[DATA INICIO]]),":",MINUTE(Tabela13[[#This Row],[DATA INICIO]]))</f>
        <v>16:42</v>
      </c>
      <c r="P358"/>
    </row>
    <row r="359" spans="1:16" ht="25.5" customHeight="1" x14ac:dyDescent="0.25">
      <c r="A359" s="6" t="s">
        <v>278</v>
      </c>
      <c r="B359" s="33" t="s">
        <v>277</v>
      </c>
      <c r="C359" s="34" t="s">
        <v>270</v>
      </c>
      <c r="D359" s="66" t="s">
        <v>1226</v>
      </c>
      <c r="E359" s="66" t="str">
        <f>CONCATENATE(Tabela13[[#This Row],[TRAMITE_SETOR]],"_Atualiz")</f>
        <v>CIP_Atualiz</v>
      </c>
      <c r="F359" s="35" t="s">
        <v>884</v>
      </c>
      <c r="G359" s="90" t="s">
        <v>1105</v>
      </c>
      <c r="H359" s="36">
        <v>42474.466666666667</v>
      </c>
      <c r="I359" s="36">
        <v>42474.731249999997</v>
      </c>
      <c r="J359" s="1" t="s">
        <v>195</v>
      </c>
      <c r="K359" s="37">
        <f t="shared" si="10"/>
        <v>0.26458333332993789</v>
      </c>
      <c r="L359" s="38">
        <f t="shared" si="11"/>
        <v>0.26458333332993789</v>
      </c>
      <c r="M359" s="166">
        <f>NETWORKDAYS.INTL(DATE(YEAR(H359),MONTH(I359),DAY(H359)),DATE(YEAR(I359),MONTH(I359),DAY(I359)),1,LISTAFERIADOS!$B$2:$B$194)</f>
        <v>1</v>
      </c>
      <c r="N359" s="170" t="str">
        <f>CONCATENATE(HOUR(Tabela13[[#This Row],[DATA INICIO]]),":",MINUTE(Tabela13[[#This Row],[DATA INICIO]]))</f>
        <v>11:12</v>
      </c>
      <c r="P359"/>
    </row>
    <row r="360" spans="1:16" ht="25.5" hidden="1" customHeight="1" x14ac:dyDescent="0.25">
      <c r="A360" s="6" t="s">
        <v>278</v>
      </c>
      <c r="B360" s="33" t="s">
        <v>277</v>
      </c>
      <c r="C360" s="34" t="s">
        <v>270</v>
      </c>
      <c r="D360" s="66" t="s">
        <v>1205</v>
      </c>
      <c r="E360" s="66" t="str">
        <f>CONCATENATE(Tabela13[[#This Row],[TRAMITE_SETOR]],"_Atualiz")</f>
        <v>SECADM_Atualiz</v>
      </c>
      <c r="F360" s="35" t="s">
        <v>907</v>
      </c>
      <c r="G360" s="35"/>
      <c r="H360" s="36">
        <v>42474.731249999997</v>
      </c>
      <c r="I360" s="36">
        <v>42475.552083333336</v>
      </c>
      <c r="J360" s="1" t="s">
        <v>251</v>
      </c>
      <c r="K360" s="37">
        <f t="shared" si="10"/>
        <v>0.82083333333866904</v>
      </c>
      <c r="L360" s="38">
        <f t="shared" si="11"/>
        <v>0.82083333333866904</v>
      </c>
      <c r="M360" s="166">
        <f>NETWORKDAYS.INTL(DATE(YEAR(H360),MONTH(I360),DAY(H360)),DATE(YEAR(I360),MONTH(I360),DAY(I360)),1,LISTAFERIADOS!$B$2:$B$194)</f>
        <v>2</v>
      </c>
      <c r="N360" s="170" t="str">
        <f>CONCATENATE(HOUR(Tabela13[[#This Row],[DATA INICIO]]),":",MINUTE(Tabela13[[#This Row],[DATA INICIO]]))</f>
        <v>17:33</v>
      </c>
      <c r="P360"/>
    </row>
    <row r="361" spans="1:16" ht="25.5" hidden="1" customHeight="1" x14ac:dyDescent="0.25">
      <c r="A361" s="6" t="s">
        <v>278</v>
      </c>
      <c r="B361" s="33" t="s">
        <v>277</v>
      </c>
      <c r="C361" s="34" t="s">
        <v>270</v>
      </c>
      <c r="D361" s="66" t="s">
        <v>1236</v>
      </c>
      <c r="E361" s="66" t="str">
        <f>CONCATENATE(Tabela13[[#This Row],[TRAMITE_SETOR]],"_Atualiz")</f>
        <v>CCLC_Atualiz</v>
      </c>
      <c r="F361" s="35" t="s">
        <v>276</v>
      </c>
      <c r="G361" s="35"/>
      <c r="H361" s="36">
        <v>42475.552083333336</v>
      </c>
      <c r="I361" s="36">
        <v>42475.561111111114</v>
      </c>
      <c r="J361" s="1" t="s">
        <v>252</v>
      </c>
      <c r="K361" s="37">
        <f t="shared" si="10"/>
        <v>9.0277777781011537E-3</v>
      </c>
      <c r="L361" s="38">
        <f t="shared" si="11"/>
        <v>9.0277777781011537E-3</v>
      </c>
      <c r="M361" s="166">
        <f>NETWORKDAYS.INTL(DATE(YEAR(H361),MONTH(I361),DAY(H361)),DATE(YEAR(I361),MONTH(I361),DAY(I361)),1,LISTAFERIADOS!$B$2:$B$194)</f>
        <v>1</v>
      </c>
      <c r="N361" s="170" t="str">
        <f>CONCATENATE(HOUR(Tabela13[[#This Row],[DATA INICIO]]),":",MINUTE(Tabela13[[#This Row],[DATA INICIO]]))</f>
        <v>13:15</v>
      </c>
      <c r="P361"/>
    </row>
    <row r="362" spans="1:16" ht="25.5" hidden="1" customHeight="1" x14ac:dyDescent="0.25">
      <c r="A362" s="6" t="s">
        <v>278</v>
      </c>
      <c r="B362" s="33" t="s">
        <v>277</v>
      </c>
      <c r="C362" s="34" t="s">
        <v>270</v>
      </c>
      <c r="D362" s="66" t="s">
        <v>1209</v>
      </c>
      <c r="E362" s="66" t="str">
        <f>CONCATENATE(Tabela13[[#This Row],[TRAMITE_SETOR]],"_Atualiz")</f>
        <v>CLC_Atualiz</v>
      </c>
      <c r="F362" s="35" t="s">
        <v>911</v>
      </c>
      <c r="G362" s="35"/>
      <c r="H362" s="36">
        <v>42475.561111111114</v>
      </c>
      <c r="I362" s="36">
        <v>42475.727083333331</v>
      </c>
      <c r="J362" s="1" t="s">
        <v>253</v>
      </c>
      <c r="K362" s="37">
        <f t="shared" si="10"/>
        <v>0.16597222221753327</v>
      </c>
      <c r="L362" s="38">
        <f t="shared" si="11"/>
        <v>0.16597222221753327</v>
      </c>
      <c r="M362" s="166">
        <f>NETWORKDAYS.INTL(DATE(YEAR(H362),MONTH(I362),DAY(H362)),DATE(YEAR(I362),MONTH(I362),DAY(I362)),1,LISTAFERIADOS!$B$2:$B$194)</f>
        <v>1</v>
      </c>
      <c r="N362" s="170" t="str">
        <f>CONCATENATE(HOUR(Tabela13[[#This Row],[DATA INICIO]]),":",MINUTE(Tabela13[[#This Row],[DATA INICIO]]))</f>
        <v>13:28</v>
      </c>
      <c r="P362"/>
    </row>
    <row r="363" spans="1:16" ht="25.5" hidden="1" customHeight="1" x14ac:dyDescent="0.25">
      <c r="A363" s="6" t="s">
        <v>278</v>
      </c>
      <c r="B363" s="33" t="s">
        <v>277</v>
      </c>
      <c r="C363" s="34" t="s">
        <v>270</v>
      </c>
      <c r="D363" s="66" t="s">
        <v>1211</v>
      </c>
      <c r="E363" s="66" t="str">
        <f>CONCATENATE(Tabela13[[#This Row],[TRAMITE_SETOR]],"_Atualiz")</f>
        <v>SCON_Atualiz</v>
      </c>
      <c r="F363" s="35" t="s">
        <v>913</v>
      </c>
      <c r="G363" s="35"/>
      <c r="H363" s="36">
        <v>42475.727083333331</v>
      </c>
      <c r="I363" s="36">
        <v>42487.665277777778</v>
      </c>
      <c r="J363" s="1" t="s">
        <v>254</v>
      </c>
      <c r="K363" s="37">
        <f t="shared" si="10"/>
        <v>11.938194444446708</v>
      </c>
      <c r="L363" s="38">
        <f t="shared" si="11"/>
        <v>11.938194444446708</v>
      </c>
      <c r="M363" s="166">
        <f>NETWORKDAYS.INTL(DATE(YEAR(H363),MONTH(I363),DAY(H363)),DATE(YEAR(I363),MONTH(I363),DAY(I363)),1,LISTAFERIADOS!$B$2:$B$194)</f>
        <v>8</v>
      </c>
      <c r="N363" s="170" t="str">
        <f>CONCATENATE(HOUR(Tabela13[[#This Row],[DATA INICIO]]),":",MINUTE(Tabela13[[#This Row],[DATA INICIO]]))</f>
        <v>17:27</v>
      </c>
      <c r="P363"/>
    </row>
    <row r="364" spans="1:16" ht="25.5" hidden="1" customHeight="1" x14ac:dyDescent="0.25">
      <c r="A364" s="6" t="s">
        <v>278</v>
      </c>
      <c r="B364" s="33" t="s">
        <v>277</v>
      </c>
      <c r="C364" s="34" t="s">
        <v>270</v>
      </c>
      <c r="D364" s="66" t="s">
        <v>1209</v>
      </c>
      <c r="E364" s="66" t="str">
        <f>CONCATENATE(Tabela13[[#This Row],[TRAMITE_SETOR]],"_Atualiz")</f>
        <v>CLC_Atualiz</v>
      </c>
      <c r="F364" s="35" t="s">
        <v>911</v>
      </c>
      <c r="G364" s="35"/>
      <c r="H364" s="36">
        <v>42487.665277777778</v>
      </c>
      <c r="I364" s="36">
        <v>42488.804166666669</v>
      </c>
      <c r="J364" s="1" t="s">
        <v>255</v>
      </c>
      <c r="K364" s="37">
        <f t="shared" si="10"/>
        <v>1.1388888888905058</v>
      </c>
      <c r="L364" s="38">
        <f t="shared" si="11"/>
        <v>1.1388888888905058</v>
      </c>
      <c r="M364" s="166">
        <f>NETWORKDAYS.INTL(DATE(YEAR(H364),MONTH(I364),DAY(H364)),DATE(YEAR(I364),MONTH(I364),DAY(I364)),1,LISTAFERIADOS!$B$2:$B$194)</f>
        <v>2</v>
      </c>
      <c r="N364" s="170" t="str">
        <f>CONCATENATE(HOUR(Tabela13[[#This Row],[DATA INICIO]]),":",MINUTE(Tabela13[[#This Row],[DATA INICIO]]))</f>
        <v>15:58</v>
      </c>
      <c r="P364"/>
    </row>
    <row r="365" spans="1:16" ht="25.5" hidden="1" customHeight="1" x14ac:dyDescent="0.25">
      <c r="A365" s="6" t="s">
        <v>278</v>
      </c>
      <c r="B365" s="33" t="s">
        <v>277</v>
      </c>
      <c r="C365" s="34" t="s">
        <v>270</v>
      </c>
      <c r="D365" s="66" t="s">
        <v>1213</v>
      </c>
      <c r="E365" s="66" t="str">
        <f>CONCATENATE(Tabela13[[#This Row],[TRAMITE_SETOR]],"_Atualiz")</f>
        <v>ASSDG_Atualiz</v>
      </c>
      <c r="F365" s="35" t="s">
        <v>915</v>
      </c>
      <c r="G365" s="35"/>
      <c r="H365" s="36">
        <v>42488.804166666669</v>
      </c>
      <c r="I365" s="36">
        <v>42489.615972222222</v>
      </c>
      <c r="J365" s="1" t="s">
        <v>256</v>
      </c>
      <c r="K365" s="37">
        <f t="shared" si="10"/>
        <v>0.81180555555329192</v>
      </c>
      <c r="L365" s="38">
        <f t="shared" si="11"/>
        <v>0.81180555555329192</v>
      </c>
      <c r="M365" s="166">
        <f>NETWORKDAYS.INTL(DATE(YEAR(H365),MONTH(I365),DAY(H365)),DATE(YEAR(I365),MONTH(I365),DAY(I365)),1,LISTAFERIADOS!$B$2:$B$194)</f>
        <v>2</v>
      </c>
      <c r="N365" s="170" t="str">
        <f>CONCATENATE(HOUR(Tabela13[[#This Row],[DATA INICIO]]),":",MINUTE(Tabela13[[#This Row],[DATA INICIO]]))</f>
        <v>19:18</v>
      </c>
      <c r="P365"/>
    </row>
    <row r="366" spans="1:16" ht="25.5" hidden="1" customHeight="1" x14ac:dyDescent="0.25">
      <c r="A366" s="6" t="s">
        <v>278</v>
      </c>
      <c r="B366" s="33" t="s">
        <v>277</v>
      </c>
      <c r="C366" s="34" t="s">
        <v>270</v>
      </c>
      <c r="D366" s="66" t="s">
        <v>1202</v>
      </c>
      <c r="E366" s="66" t="str">
        <f>CONCATENATE(Tabela13[[#This Row],[TRAMITE_SETOR]],"_Atualiz")</f>
        <v>DG_Atualiz</v>
      </c>
      <c r="F366" s="35" t="s">
        <v>905</v>
      </c>
      <c r="G366" s="35"/>
      <c r="H366" s="36">
        <v>42489.615972222222</v>
      </c>
      <c r="I366" s="36">
        <v>42492.712500000001</v>
      </c>
      <c r="J366" s="1" t="s">
        <v>56</v>
      </c>
      <c r="K366" s="37">
        <f t="shared" si="10"/>
        <v>3.0965277777795563</v>
      </c>
      <c r="L366" s="38">
        <f t="shared" si="11"/>
        <v>3.0965277777795563</v>
      </c>
      <c r="M366" s="166">
        <f>NETWORKDAYS.INTL(DATE(YEAR(H366),MONTH(I366),DAY(H366)),DATE(YEAR(I366),MONTH(I366),DAY(I366)),1,LISTAFERIADOS!$B$2:$B$194)</f>
        <v>-18</v>
      </c>
      <c r="N366" s="170" t="str">
        <f>CONCATENATE(HOUR(Tabela13[[#This Row],[DATA INICIO]]),":",MINUTE(Tabela13[[#This Row],[DATA INICIO]]))</f>
        <v>14:47</v>
      </c>
      <c r="P366"/>
    </row>
    <row r="367" spans="1:16" ht="25.5" hidden="1" customHeight="1" x14ac:dyDescent="0.25">
      <c r="A367" s="6" t="s">
        <v>278</v>
      </c>
      <c r="B367" s="33" t="s">
        <v>277</v>
      </c>
      <c r="C367" s="34" t="s">
        <v>270</v>
      </c>
      <c r="D367" s="66" t="s">
        <v>1207</v>
      </c>
      <c r="E367" s="66" t="str">
        <f>CONCATENATE(Tabela13[[#This Row],[TRAMITE_SETOR]],"_Atualiz")</f>
        <v>CO_Atualiz</v>
      </c>
      <c r="F367" s="35" t="s">
        <v>909</v>
      </c>
      <c r="G367" s="35"/>
      <c r="H367" s="36">
        <v>42492.712500000001</v>
      </c>
      <c r="I367" s="36">
        <v>42492.743750000001</v>
      </c>
      <c r="J367" s="1" t="s">
        <v>257</v>
      </c>
      <c r="K367" s="37">
        <f t="shared" si="10"/>
        <v>3.125E-2</v>
      </c>
      <c r="L367" s="38">
        <f t="shared" si="11"/>
        <v>3.125E-2</v>
      </c>
      <c r="M367" s="166">
        <f>NETWORKDAYS.INTL(DATE(YEAR(H367),MONTH(I367),DAY(H367)),DATE(YEAR(I367),MONTH(I367),DAY(I367)),1,LISTAFERIADOS!$B$2:$B$194)</f>
        <v>1</v>
      </c>
      <c r="N367" s="170" t="str">
        <f>CONCATENATE(HOUR(Tabela13[[#This Row],[DATA INICIO]]),":",MINUTE(Tabela13[[#This Row],[DATA INICIO]]))</f>
        <v>17:6</v>
      </c>
      <c r="P367"/>
    </row>
    <row r="368" spans="1:16" ht="25.5" hidden="1" customHeight="1" x14ac:dyDescent="0.25">
      <c r="A368" s="6" t="s">
        <v>278</v>
      </c>
      <c r="B368" s="33" t="s">
        <v>277</v>
      </c>
      <c r="C368" s="34" t="s">
        <v>270</v>
      </c>
      <c r="D368" s="66" t="s">
        <v>1215</v>
      </c>
      <c r="E368" s="66" t="str">
        <f>CONCATENATE(Tabela13[[#This Row],[TRAMITE_SETOR]],"_Atualiz")</f>
        <v>SAEO_Atualiz</v>
      </c>
      <c r="F368" s="35" t="s">
        <v>917</v>
      </c>
      <c r="G368" s="35"/>
      <c r="H368" s="36">
        <v>42492.743750000001</v>
      </c>
      <c r="I368" s="36">
        <v>42493.754166666666</v>
      </c>
      <c r="J368" s="1" t="s">
        <v>258</v>
      </c>
      <c r="K368" s="37">
        <f t="shared" si="10"/>
        <v>1.0104166666642413</v>
      </c>
      <c r="L368" s="38">
        <f t="shared" si="11"/>
        <v>1.0104166666642413</v>
      </c>
      <c r="M368" s="166">
        <f>NETWORKDAYS.INTL(DATE(YEAR(H368),MONTH(I368),DAY(H368)),DATE(YEAR(I368),MONTH(I368),DAY(I368)),1,LISTAFERIADOS!$B$2:$B$194)</f>
        <v>2</v>
      </c>
      <c r="N368" s="170" t="str">
        <f>CONCATENATE(HOUR(Tabela13[[#This Row],[DATA INICIO]]),":",MINUTE(Tabela13[[#This Row],[DATA INICIO]]))</f>
        <v>17:51</v>
      </c>
      <c r="P368"/>
    </row>
    <row r="369" spans="1:16" ht="25.5" customHeight="1" x14ac:dyDescent="0.25">
      <c r="A369" s="6" t="s">
        <v>278</v>
      </c>
      <c r="B369" s="33" t="s">
        <v>277</v>
      </c>
      <c r="C369" s="34" t="s">
        <v>270</v>
      </c>
      <c r="D369" s="66" t="s">
        <v>1232</v>
      </c>
      <c r="E369" s="66" t="str">
        <f>CONCATENATE(Tabela13[[#This Row],[TRAMITE_SETOR]],"_Atualiz")</f>
        <v>SAPRE_Atualiz</v>
      </c>
      <c r="F369" s="35" t="s">
        <v>272</v>
      </c>
      <c r="G369" s="90" t="s">
        <v>1105</v>
      </c>
      <c r="H369" s="36">
        <v>42493.754166666666</v>
      </c>
      <c r="I369" s="36">
        <v>42494.665972222225</v>
      </c>
      <c r="J369" s="1" t="s">
        <v>26</v>
      </c>
      <c r="K369" s="37">
        <f t="shared" si="10"/>
        <v>0.91180555555911269</v>
      </c>
      <c r="L369" s="38">
        <f t="shared" si="11"/>
        <v>0.91180555555911269</v>
      </c>
      <c r="M369" s="166">
        <f>NETWORKDAYS.INTL(DATE(YEAR(H369),MONTH(I369),DAY(H369)),DATE(YEAR(I369),MONTH(I369),DAY(I369)),1,LISTAFERIADOS!$B$2:$B$194)</f>
        <v>2</v>
      </c>
      <c r="N369" s="170" t="str">
        <f>CONCATENATE(HOUR(Tabela13[[#This Row],[DATA INICIO]]),":",MINUTE(Tabela13[[#This Row],[DATA INICIO]]))</f>
        <v>18:6</v>
      </c>
      <c r="P369"/>
    </row>
    <row r="370" spans="1:16" ht="25.5" hidden="1" customHeight="1" x14ac:dyDescent="0.25">
      <c r="A370" s="6" t="s">
        <v>278</v>
      </c>
      <c r="B370" s="33" t="s">
        <v>277</v>
      </c>
      <c r="C370" s="34" t="s">
        <v>270</v>
      </c>
      <c r="D370" s="66" t="s">
        <v>1215</v>
      </c>
      <c r="E370" s="66" t="str">
        <f>CONCATENATE(Tabela13[[#This Row],[TRAMITE_SETOR]],"_Atualiz")</f>
        <v>SAEO_Atualiz</v>
      </c>
      <c r="F370" s="35" t="s">
        <v>917</v>
      </c>
      <c r="G370" s="35"/>
      <c r="H370" s="36">
        <v>42494.665972222225</v>
      </c>
      <c r="I370" s="36">
        <v>42494.748611111114</v>
      </c>
      <c r="J370" s="1" t="s">
        <v>259</v>
      </c>
      <c r="K370" s="37">
        <f t="shared" si="10"/>
        <v>8.2638888889050577E-2</v>
      </c>
      <c r="L370" s="38">
        <f t="shared" si="11"/>
        <v>8.2638888889050577E-2</v>
      </c>
      <c r="M370" s="166">
        <f>NETWORKDAYS.INTL(DATE(YEAR(H370),MONTH(I370),DAY(H370)),DATE(YEAR(I370),MONTH(I370),DAY(I370)),1,LISTAFERIADOS!$B$2:$B$194)</f>
        <v>1</v>
      </c>
      <c r="N370" s="170" t="str">
        <f>CONCATENATE(HOUR(Tabela13[[#This Row],[DATA INICIO]]),":",MINUTE(Tabela13[[#This Row],[DATA INICIO]]))</f>
        <v>15:59</v>
      </c>
      <c r="P370"/>
    </row>
    <row r="371" spans="1:16" ht="25.5" hidden="1" customHeight="1" x14ac:dyDescent="0.25">
      <c r="A371" s="6" t="s">
        <v>278</v>
      </c>
      <c r="B371" s="33" t="s">
        <v>277</v>
      </c>
      <c r="C371" s="34" t="s">
        <v>270</v>
      </c>
      <c r="D371" s="66" t="s">
        <v>1207</v>
      </c>
      <c r="E371" s="66" t="str">
        <f>CONCATENATE(Tabela13[[#This Row],[TRAMITE_SETOR]],"_Atualiz")</f>
        <v>CO_Atualiz</v>
      </c>
      <c r="F371" s="35" t="s">
        <v>909</v>
      </c>
      <c r="G371" s="35"/>
      <c r="H371" s="36">
        <v>42494.748611111114</v>
      </c>
      <c r="I371" s="36">
        <v>42494.784722222219</v>
      </c>
      <c r="J371" s="1" t="s">
        <v>260</v>
      </c>
      <c r="K371" s="37">
        <f t="shared" si="10"/>
        <v>3.6111111105128657E-2</v>
      </c>
      <c r="L371" s="38">
        <f t="shared" si="11"/>
        <v>3.6111111105128657E-2</v>
      </c>
      <c r="M371" s="166">
        <f>NETWORKDAYS.INTL(DATE(YEAR(H371),MONTH(I371),DAY(H371)),DATE(YEAR(I371),MONTH(I371),DAY(I371)),1,LISTAFERIADOS!$B$2:$B$194)</f>
        <v>1</v>
      </c>
      <c r="N371" s="170" t="str">
        <f>CONCATENATE(HOUR(Tabela13[[#This Row],[DATA INICIO]]),":",MINUTE(Tabela13[[#This Row],[DATA INICIO]]))</f>
        <v>17:58</v>
      </c>
      <c r="P371"/>
    </row>
    <row r="372" spans="1:16" ht="25.5" hidden="1" customHeight="1" x14ac:dyDescent="0.25">
      <c r="A372" s="6" t="s">
        <v>278</v>
      </c>
      <c r="B372" s="33" t="s">
        <v>277</v>
      </c>
      <c r="C372" s="34" t="s">
        <v>270</v>
      </c>
      <c r="D372" s="66" t="s">
        <v>1208</v>
      </c>
      <c r="E372" s="66" t="str">
        <f>CONCATENATE(Tabela13[[#This Row],[TRAMITE_SETOR]],"_Atualiz")</f>
        <v>SECOFC_Atualiz</v>
      </c>
      <c r="F372" s="35" t="s">
        <v>910</v>
      </c>
      <c r="G372" s="35"/>
      <c r="H372" s="36">
        <v>42494.784722222219</v>
      </c>
      <c r="I372" s="36">
        <v>42495.59652777778</v>
      </c>
      <c r="J372" s="1" t="s">
        <v>20</v>
      </c>
      <c r="K372" s="37">
        <f t="shared" si="10"/>
        <v>0.81180555556056788</v>
      </c>
      <c r="L372" s="38">
        <f t="shared" si="11"/>
        <v>0.81180555556056788</v>
      </c>
      <c r="M372" s="166">
        <f>NETWORKDAYS.INTL(DATE(YEAR(H372),MONTH(I372),DAY(H372)),DATE(YEAR(I372),MONTH(I372),DAY(I372)),1,LISTAFERIADOS!$B$2:$B$194)</f>
        <v>2</v>
      </c>
      <c r="N372" s="170" t="str">
        <f>CONCATENATE(HOUR(Tabela13[[#This Row],[DATA INICIO]]),":",MINUTE(Tabela13[[#This Row],[DATA INICIO]]))</f>
        <v>18:50</v>
      </c>
      <c r="P372"/>
    </row>
    <row r="373" spans="1:16" ht="25.5" hidden="1" customHeight="1" x14ac:dyDescent="0.25">
      <c r="A373" s="6" t="s">
        <v>278</v>
      </c>
      <c r="B373" s="33" t="s">
        <v>277</v>
      </c>
      <c r="C373" s="34" t="s">
        <v>270</v>
      </c>
      <c r="D373" s="66" t="s">
        <v>1202</v>
      </c>
      <c r="E373" s="66" t="str">
        <f>CONCATENATE(Tabela13[[#This Row],[TRAMITE_SETOR]],"_Atualiz")</f>
        <v>DG_Atualiz</v>
      </c>
      <c r="F373" s="35" t="s">
        <v>905</v>
      </c>
      <c r="G373" s="35"/>
      <c r="H373" s="36">
        <v>42495.59652777778</v>
      </c>
      <c r="I373" s="36">
        <v>42495.761111111111</v>
      </c>
      <c r="J373" s="1" t="s">
        <v>235</v>
      </c>
      <c r="K373" s="37">
        <f t="shared" si="10"/>
        <v>0.16458333333139308</v>
      </c>
      <c r="L373" s="38">
        <f t="shared" si="11"/>
        <v>0.16458333333139308</v>
      </c>
      <c r="M373" s="166">
        <f>NETWORKDAYS.INTL(DATE(YEAR(H373),MONTH(I373),DAY(H373)),DATE(YEAR(I373),MONTH(I373),DAY(I373)),1,LISTAFERIADOS!$B$2:$B$194)</f>
        <v>1</v>
      </c>
      <c r="N373" s="170" t="str">
        <f>CONCATENATE(HOUR(Tabela13[[#This Row],[DATA INICIO]]),":",MINUTE(Tabela13[[#This Row],[DATA INICIO]]))</f>
        <v>14:19</v>
      </c>
      <c r="P373"/>
    </row>
    <row r="374" spans="1:16" ht="25.5" hidden="1" customHeight="1" x14ac:dyDescent="0.25">
      <c r="A374" s="6" t="s">
        <v>278</v>
      </c>
      <c r="B374" s="33" t="s">
        <v>277</v>
      </c>
      <c r="C374" s="34" t="s">
        <v>270</v>
      </c>
      <c r="D374" s="66" t="s">
        <v>1207</v>
      </c>
      <c r="E374" s="66" t="str">
        <f>CONCATENATE(Tabela13[[#This Row],[TRAMITE_SETOR]],"_Atualiz")</f>
        <v>CO_Atualiz</v>
      </c>
      <c r="F374" s="35" t="s">
        <v>909</v>
      </c>
      <c r="G374" s="35"/>
      <c r="H374" s="36">
        <v>42495.761111111111</v>
      </c>
      <c r="I374" s="36">
        <v>42495.779166666667</v>
      </c>
      <c r="J374" s="1" t="s">
        <v>57</v>
      </c>
      <c r="K374" s="37">
        <f t="shared" si="10"/>
        <v>1.8055555556202307E-2</v>
      </c>
      <c r="L374" s="38">
        <f t="shared" si="11"/>
        <v>1.8055555556202307E-2</v>
      </c>
      <c r="M374" s="166">
        <f>NETWORKDAYS.INTL(DATE(YEAR(H374),MONTH(I374),DAY(H374)),DATE(YEAR(I374),MONTH(I374),DAY(I374)),1,LISTAFERIADOS!$B$2:$B$194)</f>
        <v>1</v>
      </c>
      <c r="N374" s="170" t="str">
        <f>CONCATENATE(HOUR(Tabela13[[#This Row],[DATA INICIO]]),":",MINUTE(Tabela13[[#This Row],[DATA INICIO]]))</f>
        <v>18:16</v>
      </c>
      <c r="P374"/>
    </row>
    <row r="375" spans="1:16" ht="25.5" hidden="1" customHeight="1" x14ac:dyDescent="0.25">
      <c r="A375" s="6" t="s">
        <v>278</v>
      </c>
      <c r="B375" s="33" t="s">
        <v>277</v>
      </c>
      <c r="C375" s="34" t="s">
        <v>270</v>
      </c>
      <c r="D375" s="66" t="s">
        <v>1214</v>
      </c>
      <c r="E375" s="66" t="str">
        <f>CONCATENATE(Tabela13[[#This Row],[TRAMITE_SETOR]],"_Atualiz")</f>
        <v>ACO_Atualiz</v>
      </c>
      <c r="F375" s="35" t="s">
        <v>916</v>
      </c>
      <c r="G375" s="35"/>
      <c r="H375" s="36">
        <v>42495.779166666667</v>
      </c>
      <c r="I375" s="36">
        <v>42496.487500000003</v>
      </c>
      <c r="J375" s="1" t="s">
        <v>261</v>
      </c>
      <c r="K375" s="37">
        <f t="shared" si="10"/>
        <v>0.70833333333575865</v>
      </c>
      <c r="L375" s="38">
        <f t="shared" si="11"/>
        <v>0.70833333333575865</v>
      </c>
      <c r="M375" s="166">
        <f>NETWORKDAYS.INTL(DATE(YEAR(H375),MONTH(I375),DAY(H375)),DATE(YEAR(I375),MONTH(I375),DAY(I375)),1,LISTAFERIADOS!$B$2:$B$194)</f>
        <v>2</v>
      </c>
      <c r="N375" s="170" t="str">
        <f>CONCATENATE(HOUR(Tabela13[[#This Row],[DATA INICIO]]),":",MINUTE(Tabela13[[#This Row],[DATA INICIO]]))</f>
        <v>18:42</v>
      </c>
      <c r="P375"/>
    </row>
    <row r="376" spans="1:16" ht="25.5" hidden="1" customHeight="1" x14ac:dyDescent="0.25">
      <c r="A376" s="6" t="s">
        <v>278</v>
      </c>
      <c r="B376" s="33" t="s">
        <v>277</v>
      </c>
      <c r="C376" s="34" t="s">
        <v>270</v>
      </c>
      <c r="D376" s="66" t="s">
        <v>1208</v>
      </c>
      <c r="E376" s="66" t="str">
        <f>CONCATENATE(Tabela13[[#This Row],[TRAMITE_SETOR]],"_Atualiz")</f>
        <v>SECOFC_Atualiz</v>
      </c>
      <c r="F376" s="35" t="s">
        <v>910</v>
      </c>
      <c r="G376" s="35"/>
      <c r="H376" s="36">
        <v>42496.487500000003</v>
      </c>
      <c r="I376" s="36">
        <v>42496.532638888886</v>
      </c>
      <c r="J376" s="1" t="s">
        <v>7</v>
      </c>
      <c r="K376" s="37">
        <f t="shared" si="10"/>
        <v>4.5138888883229811E-2</v>
      </c>
      <c r="L376" s="38">
        <f t="shared" si="11"/>
        <v>4.5138888883229811E-2</v>
      </c>
      <c r="M376" s="166">
        <f>NETWORKDAYS.INTL(DATE(YEAR(H376),MONTH(I376),DAY(H376)),DATE(YEAR(I376),MONTH(I376),DAY(I376)),1,LISTAFERIADOS!$B$2:$B$194)</f>
        <v>1</v>
      </c>
      <c r="N376" s="170" t="str">
        <f>CONCATENATE(HOUR(Tabela13[[#This Row],[DATA INICIO]]),":",MINUTE(Tabela13[[#This Row],[DATA INICIO]]))</f>
        <v>11:42</v>
      </c>
      <c r="P376"/>
    </row>
    <row r="377" spans="1:16" ht="25.5" hidden="1" customHeight="1" x14ac:dyDescent="0.25">
      <c r="A377" s="6" t="s">
        <v>278</v>
      </c>
      <c r="B377" s="33" t="s">
        <v>277</v>
      </c>
      <c r="C377" s="34" t="s">
        <v>270</v>
      </c>
      <c r="D377" s="66" t="s">
        <v>1202</v>
      </c>
      <c r="E377" s="66" t="str">
        <f>CONCATENATE(Tabela13[[#This Row],[TRAMITE_SETOR]],"_Atualiz")</f>
        <v>DG_Atualiz</v>
      </c>
      <c r="F377" s="35" t="s">
        <v>905</v>
      </c>
      <c r="G377" s="35"/>
      <c r="H377" s="36">
        <v>42496.487500000003</v>
      </c>
      <c r="I377" s="36">
        <v>42496.820138888892</v>
      </c>
      <c r="J377" s="1" t="s">
        <v>7</v>
      </c>
      <c r="K377" s="37">
        <f t="shared" si="10"/>
        <v>0.33263888888905058</v>
      </c>
      <c r="L377" s="38">
        <f t="shared" si="11"/>
        <v>0.33263888888905058</v>
      </c>
      <c r="M377" s="166">
        <f>NETWORKDAYS.INTL(DATE(YEAR(H377),MONTH(I377),DAY(H377)),DATE(YEAR(I377),MONTH(I377),DAY(I377)),1,LISTAFERIADOS!$B$2:$B$194)</f>
        <v>1</v>
      </c>
      <c r="N377" s="170" t="str">
        <f>CONCATENATE(HOUR(Tabela13[[#This Row],[DATA INICIO]]),":",MINUTE(Tabela13[[#This Row],[DATA INICIO]]))</f>
        <v>11:42</v>
      </c>
      <c r="P377"/>
    </row>
    <row r="378" spans="1:16" ht="25.5" hidden="1" customHeight="1" x14ac:dyDescent="0.25">
      <c r="A378" s="6" t="s">
        <v>278</v>
      </c>
      <c r="B378" s="33" t="s">
        <v>277</v>
      </c>
      <c r="C378" s="34" t="s">
        <v>270</v>
      </c>
      <c r="D378" s="66" t="s">
        <v>1214</v>
      </c>
      <c r="E378" s="66" t="str">
        <f>CONCATENATE(Tabela13[[#This Row],[TRAMITE_SETOR]],"_Atualiz")</f>
        <v>ACO_Atualiz</v>
      </c>
      <c r="F378" s="35" t="s">
        <v>916</v>
      </c>
      <c r="G378" s="35"/>
      <c r="H378" s="36">
        <v>42496.820138888892</v>
      </c>
      <c r="I378" s="36">
        <v>42499.574305555558</v>
      </c>
      <c r="J378" s="1" t="s">
        <v>41</v>
      </c>
      <c r="K378" s="37">
        <f t="shared" si="10"/>
        <v>2.7541666666656965</v>
      </c>
      <c r="L378" s="38">
        <f t="shared" si="11"/>
        <v>2.7541666666656965</v>
      </c>
      <c r="M378" s="166">
        <f>NETWORKDAYS.INTL(DATE(YEAR(H378),MONTH(I378),DAY(H378)),DATE(YEAR(I378),MONTH(I378),DAY(I378)),1,LISTAFERIADOS!$B$2:$B$194)</f>
        <v>2</v>
      </c>
      <c r="N378" s="170" t="str">
        <f>CONCATENATE(HOUR(Tabela13[[#This Row],[DATA INICIO]]),":",MINUTE(Tabela13[[#This Row],[DATA INICIO]]))</f>
        <v>19:41</v>
      </c>
      <c r="P378"/>
    </row>
    <row r="379" spans="1:16" ht="25.5" hidden="1" customHeight="1" x14ac:dyDescent="0.25">
      <c r="A379" s="6" t="s">
        <v>278</v>
      </c>
      <c r="B379" s="33" t="s">
        <v>277</v>
      </c>
      <c r="C379" s="34" t="s">
        <v>270</v>
      </c>
      <c r="D379" s="66" t="s">
        <v>1211</v>
      </c>
      <c r="E379" s="66" t="str">
        <f>CONCATENATE(Tabela13[[#This Row],[TRAMITE_SETOR]],"_Atualiz")</f>
        <v>SCON_Atualiz</v>
      </c>
      <c r="F379" s="35" t="s">
        <v>913</v>
      </c>
      <c r="G379" s="35"/>
      <c r="H379" s="36">
        <v>42499.574305555558</v>
      </c>
      <c r="I379" s="36">
        <v>42507.796527777777</v>
      </c>
      <c r="J379" s="1" t="s">
        <v>262</v>
      </c>
      <c r="K379" s="37">
        <f t="shared" si="10"/>
        <v>8.2222222222189885</v>
      </c>
      <c r="L379" s="38">
        <f t="shared" si="11"/>
        <v>8.2222222222189885</v>
      </c>
      <c r="M379" s="166">
        <f>NETWORKDAYS.INTL(DATE(YEAR(H379),MONTH(I379),DAY(H379)),DATE(YEAR(I379),MONTH(I379),DAY(I379)),1,LISTAFERIADOS!$B$2:$B$194)</f>
        <v>7</v>
      </c>
      <c r="N379" s="170" t="str">
        <f>CONCATENATE(HOUR(Tabela13[[#This Row],[DATA INICIO]]),":",MINUTE(Tabela13[[#This Row],[DATA INICIO]]))</f>
        <v>13:47</v>
      </c>
      <c r="P379"/>
    </row>
    <row r="380" spans="1:16" ht="25.5" hidden="1" customHeight="1" x14ac:dyDescent="0.25">
      <c r="A380" s="6" t="s">
        <v>278</v>
      </c>
      <c r="B380" s="33" t="s">
        <v>277</v>
      </c>
      <c r="C380" s="34" t="s">
        <v>270</v>
      </c>
      <c r="D380" s="66" t="s">
        <v>1209</v>
      </c>
      <c r="E380" s="66" t="str">
        <f>CONCATENATE(Tabela13[[#This Row],[TRAMITE_SETOR]],"_Atualiz")</f>
        <v>CLC_Atualiz</v>
      </c>
      <c r="F380" s="35" t="s">
        <v>911</v>
      </c>
      <c r="G380" s="35"/>
      <c r="H380" s="36">
        <v>42507.796527777777</v>
      </c>
      <c r="I380" s="36">
        <v>42508.702777777777</v>
      </c>
      <c r="J380" s="1" t="s">
        <v>263</v>
      </c>
      <c r="K380" s="37">
        <f t="shared" si="10"/>
        <v>0.90625</v>
      </c>
      <c r="L380" s="38">
        <f t="shared" si="11"/>
        <v>0.90625</v>
      </c>
      <c r="M380" s="166">
        <f>NETWORKDAYS.INTL(DATE(YEAR(H380),MONTH(I380),DAY(H380)),DATE(YEAR(I380),MONTH(I380),DAY(I380)),1,LISTAFERIADOS!$B$2:$B$194)</f>
        <v>2</v>
      </c>
      <c r="N380" s="170" t="str">
        <f>CONCATENATE(HOUR(Tabela13[[#This Row],[DATA INICIO]]),":",MINUTE(Tabela13[[#This Row],[DATA INICIO]]))</f>
        <v>19:7</v>
      </c>
      <c r="P380"/>
    </row>
    <row r="381" spans="1:16" ht="25.5" hidden="1" customHeight="1" x14ac:dyDescent="0.25">
      <c r="A381" s="6" t="s">
        <v>278</v>
      </c>
      <c r="B381" s="33" t="s">
        <v>277</v>
      </c>
      <c r="C381" s="34" t="s">
        <v>270</v>
      </c>
      <c r="D381" s="66" t="s">
        <v>1215</v>
      </c>
      <c r="E381" s="66" t="str">
        <f>CONCATENATE(Tabela13[[#This Row],[TRAMITE_SETOR]],"_Atualiz")</f>
        <v>SAEO_Atualiz</v>
      </c>
      <c r="F381" s="35" t="s">
        <v>917</v>
      </c>
      <c r="G381" s="35"/>
      <c r="H381" s="36">
        <v>42508.702777777777</v>
      </c>
      <c r="I381" s="36">
        <v>42508.791666666664</v>
      </c>
      <c r="J381" s="1" t="s">
        <v>264</v>
      </c>
      <c r="K381" s="37">
        <f t="shared" si="10"/>
        <v>8.8888888887595385E-2</v>
      </c>
      <c r="L381" s="38">
        <f t="shared" si="11"/>
        <v>8.8888888887595385E-2</v>
      </c>
      <c r="M381" s="166">
        <f>NETWORKDAYS.INTL(DATE(YEAR(H381),MONTH(I381),DAY(H381)),DATE(YEAR(I381),MONTH(I381),DAY(I381)),1,LISTAFERIADOS!$B$2:$B$194)</f>
        <v>1</v>
      </c>
      <c r="N381" s="170" t="str">
        <f>CONCATENATE(HOUR(Tabela13[[#This Row],[DATA INICIO]]),":",MINUTE(Tabela13[[#This Row],[DATA INICIO]]))</f>
        <v>16:52</v>
      </c>
      <c r="P381"/>
    </row>
    <row r="382" spans="1:16" ht="25.5" hidden="1" customHeight="1" x14ac:dyDescent="0.25">
      <c r="A382" s="6" t="s">
        <v>278</v>
      </c>
      <c r="B382" s="33" t="s">
        <v>277</v>
      </c>
      <c r="C382" s="34" t="s">
        <v>270</v>
      </c>
      <c r="D382" s="66" t="s">
        <v>1207</v>
      </c>
      <c r="E382" s="66" t="str">
        <f>CONCATENATE(Tabela13[[#This Row],[TRAMITE_SETOR]],"_Atualiz")</f>
        <v>CO_Atualiz</v>
      </c>
      <c r="F382" s="35" t="s">
        <v>909</v>
      </c>
      <c r="G382" s="35"/>
      <c r="H382" s="36">
        <v>42508.791666666664</v>
      </c>
      <c r="I382" s="36">
        <v>42508.79583333333</v>
      </c>
      <c r="J382" s="1" t="s">
        <v>265</v>
      </c>
      <c r="K382" s="37">
        <f t="shared" si="10"/>
        <v>4.166666665696539E-3</v>
      </c>
      <c r="L382" s="38">
        <f t="shared" si="11"/>
        <v>4.166666665696539E-3</v>
      </c>
      <c r="M382" s="166">
        <f>NETWORKDAYS.INTL(DATE(YEAR(H382),MONTH(I382),DAY(H382)),DATE(YEAR(I382),MONTH(I382),DAY(I382)),1,LISTAFERIADOS!$B$2:$B$194)</f>
        <v>1</v>
      </c>
      <c r="N382" s="170" t="str">
        <f>CONCATENATE(HOUR(Tabela13[[#This Row],[DATA INICIO]]),":",MINUTE(Tabela13[[#This Row],[DATA INICIO]]))</f>
        <v>19:0</v>
      </c>
      <c r="P382"/>
    </row>
    <row r="383" spans="1:16" ht="25.5" hidden="1" customHeight="1" x14ac:dyDescent="0.25">
      <c r="A383" s="6" t="s">
        <v>278</v>
      </c>
      <c r="B383" s="33" t="s">
        <v>277</v>
      </c>
      <c r="C383" s="34" t="s">
        <v>270</v>
      </c>
      <c r="D383" s="66" t="s">
        <v>1223</v>
      </c>
      <c r="E383" s="66" t="str">
        <f>CONCATENATE(Tabela13[[#This Row],[TRAMITE_SETOR]],"_Atualiz")</f>
        <v>SACONT_Atualiz</v>
      </c>
      <c r="F383" s="35" t="s">
        <v>921</v>
      </c>
      <c r="G383" s="35"/>
      <c r="H383" s="36">
        <v>42508.79583333333</v>
      </c>
      <c r="I383" s="36">
        <v>42509.622916666667</v>
      </c>
      <c r="J383" s="1" t="s">
        <v>266</v>
      </c>
      <c r="K383" s="37">
        <f t="shared" si="10"/>
        <v>0.82708333333721384</v>
      </c>
      <c r="L383" s="38">
        <f t="shared" si="11"/>
        <v>0.82708333333721384</v>
      </c>
      <c r="M383" s="166">
        <f>NETWORKDAYS.INTL(DATE(YEAR(H383),MONTH(I383),DAY(H383)),DATE(YEAR(I383),MONTH(I383),DAY(I383)),1,LISTAFERIADOS!$B$2:$B$194)</f>
        <v>2</v>
      </c>
      <c r="N383" s="170" t="str">
        <f>CONCATENATE(HOUR(Tabela13[[#This Row],[DATA INICIO]]),":",MINUTE(Tabela13[[#This Row],[DATA INICIO]]))</f>
        <v>19:6</v>
      </c>
      <c r="P383"/>
    </row>
    <row r="384" spans="1:16" ht="25.5" hidden="1" customHeight="1" x14ac:dyDescent="0.25">
      <c r="A384" s="6" t="s">
        <v>278</v>
      </c>
      <c r="B384" s="33" t="s">
        <v>277</v>
      </c>
      <c r="C384" s="34" t="s">
        <v>270</v>
      </c>
      <c r="D384" s="66" t="s">
        <v>1233</v>
      </c>
      <c r="E384" s="66" t="str">
        <f>CONCATENATE(Tabela13[[#This Row],[TRAMITE_SETOR]],"_Atualiz")</f>
        <v>SPCF_Atualiz</v>
      </c>
      <c r="F384" s="35" t="s">
        <v>273</v>
      </c>
      <c r="G384" s="35"/>
      <c r="H384" s="36">
        <v>42509.622916666667</v>
      </c>
      <c r="I384" s="36">
        <v>42510.580555555556</v>
      </c>
      <c r="J384" s="1" t="s">
        <v>267</v>
      </c>
      <c r="K384" s="37">
        <f t="shared" si="10"/>
        <v>0.95763888888905058</v>
      </c>
      <c r="L384" s="38">
        <f t="shared" si="11"/>
        <v>0.95763888888905058</v>
      </c>
      <c r="M384" s="166">
        <f>NETWORKDAYS.INTL(DATE(YEAR(H384),MONTH(I384),DAY(H384)),DATE(YEAR(I384),MONTH(I384),DAY(I384)),1,LISTAFERIADOS!$B$2:$B$194)</f>
        <v>2</v>
      </c>
      <c r="N384" s="170" t="str">
        <f>CONCATENATE(HOUR(Tabela13[[#This Row],[DATA INICIO]]),":",MINUTE(Tabela13[[#This Row],[DATA INICIO]]))</f>
        <v>14:57</v>
      </c>
      <c r="P384"/>
    </row>
    <row r="385" spans="1:16" ht="25.5" hidden="1" customHeight="1" x14ac:dyDescent="0.25">
      <c r="A385" s="6" t="s">
        <v>278</v>
      </c>
      <c r="B385" s="33" t="s">
        <v>277</v>
      </c>
      <c r="C385" s="34" t="s">
        <v>270</v>
      </c>
      <c r="D385" s="66" t="s">
        <v>1234</v>
      </c>
      <c r="E385" s="66" t="str">
        <f>CONCATENATE(Tabela13[[#This Row],[TRAMITE_SETOR]],"_Atualiz")</f>
        <v>CFIC_Atualiz</v>
      </c>
      <c r="F385" s="35" t="s">
        <v>274</v>
      </c>
      <c r="G385" s="35"/>
      <c r="H385" s="36">
        <v>42510.580555555556</v>
      </c>
      <c r="I385" s="36">
        <v>42510.695138888892</v>
      </c>
      <c r="J385" s="1" t="s">
        <v>20</v>
      </c>
      <c r="K385" s="37">
        <f t="shared" si="10"/>
        <v>0.11458333333575865</v>
      </c>
      <c r="L385" s="38">
        <f t="shared" si="11"/>
        <v>0.11458333333575865</v>
      </c>
      <c r="M385" s="166">
        <f>NETWORKDAYS.INTL(DATE(YEAR(H385),MONTH(I385),DAY(H385)),DATE(YEAR(I385),MONTH(I385),DAY(I385)),1,LISTAFERIADOS!$B$2:$B$194)</f>
        <v>1</v>
      </c>
      <c r="N385" s="170" t="str">
        <f>CONCATENATE(HOUR(Tabela13[[#This Row],[DATA INICIO]]),":",MINUTE(Tabela13[[#This Row],[DATA INICIO]]))</f>
        <v>13:56</v>
      </c>
      <c r="P385"/>
    </row>
    <row r="386" spans="1:16" ht="25.5" customHeight="1" x14ac:dyDescent="0.25">
      <c r="A386" s="6" t="s">
        <v>278</v>
      </c>
      <c r="B386" s="33" t="s">
        <v>277</v>
      </c>
      <c r="C386" s="34" t="s">
        <v>270</v>
      </c>
      <c r="D386" s="66" t="s">
        <v>1232</v>
      </c>
      <c r="E386" s="66" t="str">
        <f>CONCATENATE(Tabela13[[#This Row],[TRAMITE_SETOR]],"_Atualiz")</f>
        <v>SAPRE_Atualiz</v>
      </c>
      <c r="F386" s="35" t="s">
        <v>272</v>
      </c>
      <c r="G386" s="90" t="s">
        <v>1105</v>
      </c>
      <c r="H386" s="36">
        <v>42510.695138888892</v>
      </c>
      <c r="I386" s="36">
        <v>42671.78125</v>
      </c>
      <c r="J386" s="1" t="s">
        <v>268</v>
      </c>
      <c r="K386" s="37">
        <f t="shared" si="10"/>
        <v>161.08611111110804</v>
      </c>
      <c r="L386" s="38">
        <f t="shared" si="11"/>
        <v>161.08611111110804</v>
      </c>
      <c r="M386" s="166">
        <f>NETWORKDAYS.INTL(DATE(YEAR(H386),MONTH(I386),DAY(H386)),DATE(YEAR(I386),MONTH(I386),DAY(I386)),1,LISTAFERIADOS!$B$2:$B$194)</f>
        <v>7</v>
      </c>
      <c r="N386" s="170" t="str">
        <f>CONCATENATE(HOUR(Tabela13[[#This Row],[DATA INICIO]]),":",MINUTE(Tabela13[[#This Row],[DATA INICIO]]))</f>
        <v>16:41</v>
      </c>
      <c r="P386"/>
    </row>
    <row r="387" spans="1:16" ht="25.5" hidden="1" customHeight="1" x14ac:dyDescent="0.25">
      <c r="A387" s="6" t="s">
        <v>278</v>
      </c>
      <c r="B387" s="33" t="s">
        <v>277</v>
      </c>
      <c r="C387" s="34" t="s">
        <v>270</v>
      </c>
      <c r="D387" s="66" t="s">
        <v>1223</v>
      </c>
      <c r="E387" s="66" t="str">
        <f>CONCATENATE(Tabela13[[#This Row],[TRAMITE_SETOR]],"_Atualiz")</f>
        <v>SACONT_Atualiz</v>
      </c>
      <c r="F387" s="35" t="s">
        <v>921</v>
      </c>
      <c r="G387" s="35"/>
      <c r="H387" s="36">
        <v>42671.78125</v>
      </c>
      <c r="I387" s="47" t="s">
        <v>7</v>
      </c>
      <c r="J387" s="1" t="s">
        <v>269</v>
      </c>
      <c r="K387" s="37">
        <f t="shared" ref="K387:K450" si="12">IF(OR(H387="-",I387="-"),0,I387-H387)</f>
        <v>0</v>
      </c>
      <c r="L387" s="38">
        <f t="shared" ref="L387:L450" si="13">K387</f>
        <v>0</v>
      </c>
      <c r="M387" s="166" t="e">
        <f>NETWORKDAYS.INTL(DATE(YEAR(H387),MONTH(I387),DAY(H387)),DATE(YEAR(I387),MONTH(I387),DAY(I387)),1,LISTAFERIADOS!$B$2:$B$194)</f>
        <v>#VALUE!</v>
      </c>
      <c r="N387" s="170" t="str">
        <f>CONCATENATE(HOUR(Tabela13[[#This Row],[DATA INICIO]]),":",MINUTE(Tabela13[[#This Row],[DATA INICIO]]))</f>
        <v>18:45</v>
      </c>
      <c r="P387"/>
    </row>
    <row r="388" spans="1:16" ht="25.5" customHeight="1" x14ac:dyDescent="0.25">
      <c r="A388" s="6" t="s">
        <v>278</v>
      </c>
      <c r="B388" s="33" t="s">
        <v>293</v>
      </c>
      <c r="C388" s="34" t="s">
        <v>270</v>
      </c>
      <c r="D388" s="66" t="s">
        <v>1232</v>
      </c>
      <c r="E388" s="66" t="str">
        <f>CONCATENATE(Tabela13[[#This Row],[TRAMITE_SETOR]],"_Atualiz")</f>
        <v>SAPRE_Atualiz</v>
      </c>
      <c r="F388" s="35" t="s">
        <v>272</v>
      </c>
      <c r="G388" s="90" t="s">
        <v>1105</v>
      </c>
      <c r="H388" s="36">
        <v>42520.842361111114</v>
      </c>
      <c r="I388" s="36">
        <v>42521.842361111114</v>
      </c>
      <c r="J388" s="1" t="s">
        <v>7</v>
      </c>
      <c r="K388" s="37">
        <f t="shared" si="12"/>
        <v>1</v>
      </c>
      <c r="L388" s="38">
        <f t="shared" si="13"/>
        <v>1</v>
      </c>
      <c r="M388" s="166">
        <f>NETWORKDAYS.INTL(DATE(YEAR(H388),MONTH(I388),DAY(H388)),DATE(YEAR(I388),MONTH(I388),DAY(I388)),1,LISTAFERIADOS!$B$2:$B$194)</f>
        <v>2</v>
      </c>
      <c r="N388" s="170" t="str">
        <f>CONCATENATE(HOUR(Tabela13[[#This Row],[DATA INICIO]]),":",MINUTE(Tabela13[[#This Row],[DATA INICIO]]))</f>
        <v>20:13</v>
      </c>
      <c r="P388"/>
    </row>
    <row r="389" spans="1:16" ht="25.5" customHeight="1" x14ac:dyDescent="0.25">
      <c r="A389" s="6" t="s">
        <v>278</v>
      </c>
      <c r="B389" s="33" t="s">
        <v>293</v>
      </c>
      <c r="C389" s="34" t="s">
        <v>270</v>
      </c>
      <c r="D389" s="66" t="s">
        <v>1226</v>
      </c>
      <c r="E389" s="66" t="str">
        <f>CONCATENATE(Tabela13[[#This Row],[TRAMITE_SETOR]],"_Atualiz")</f>
        <v>CIP_Atualiz</v>
      </c>
      <c r="F389" s="35" t="s">
        <v>884</v>
      </c>
      <c r="G389" s="90" t="s">
        <v>1105</v>
      </c>
      <c r="H389" s="36">
        <v>42521.842361111114</v>
      </c>
      <c r="I389" s="36">
        <v>42530.645138888889</v>
      </c>
      <c r="J389" s="1" t="s">
        <v>279</v>
      </c>
      <c r="K389" s="37">
        <f t="shared" si="12"/>
        <v>8.8027777777751908</v>
      </c>
      <c r="L389" s="38">
        <f t="shared" si="13"/>
        <v>8.8027777777751908</v>
      </c>
      <c r="M389" s="166">
        <f>NETWORKDAYS.INTL(DATE(YEAR(H389),MONTH(I389),DAY(H389)),DATE(YEAR(I389),MONTH(I389),DAY(I389)),1,LISTAFERIADOS!$B$2:$B$194)</f>
        <v>-17</v>
      </c>
      <c r="N389" s="170" t="str">
        <f>CONCATENATE(HOUR(Tabela13[[#This Row],[DATA INICIO]]),":",MINUTE(Tabela13[[#This Row],[DATA INICIO]]))</f>
        <v>20:13</v>
      </c>
      <c r="P389"/>
    </row>
    <row r="390" spans="1:16" ht="25.5" customHeight="1" x14ac:dyDescent="0.25">
      <c r="A390" s="6" t="s">
        <v>278</v>
      </c>
      <c r="B390" s="33" t="s">
        <v>293</v>
      </c>
      <c r="C390" s="34" t="s">
        <v>270</v>
      </c>
      <c r="D390" s="66" t="s">
        <v>1232</v>
      </c>
      <c r="E390" s="66" t="str">
        <f>CONCATENATE(Tabela13[[#This Row],[TRAMITE_SETOR]],"_Atualiz")</f>
        <v>SAPRE_Atualiz</v>
      </c>
      <c r="F390" s="35" t="s">
        <v>272</v>
      </c>
      <c r="G390" s="90" t="s">
        <v>1105</v>
      </c>
      <c r="H390" s="36">
        <v>42530.645138888889</v>
      </c>
      <c r="I390" s="36">
        <v>42586.658333333333</v>
      </c>
      <c r="J390" s="1" t="s">
        <v>280</v>
      </c>
      <c r="K390" s="37">
        <f t="shared" si="12"/>
        <v>56.013194444443798</v>
      </c>
      <c r="L390" s="38">
        <f t="shared" si="13"/>
        <v>56.013194444443798</v>
      </c>
      <c r="M390" s="166">
        <f>NETWORKDAYS.INTL(DATE(YEAR(H390),MONTH(I390),DAY(H390)),DATE(YEAR(I390),MONTH(I390),DAY(I390)),1,LISTAFERIADOS!$B$2:$B$194)</f>
        <v>-4</v>
      </c>
      <c r="N390" s="170" t="str">
        <f>CONCATENATE(HOUR(Tabela13[[#This Row],[DATA INICIO]]),":",MINUTE(Tabela13[[#This Row],[DATA INICIO]]))</f>
        <v>15:29</v>
      </c>
      <c r="P390"/>
    </row>
    <row r="391" spans="1:16" ht="25.5" customHeight="1" x14ac:dyDescent="0.25">
      <c r="A391" s="6" t="s">
        <v>278</v>
      </c>
      <c r="B391" s="33" t="s">
        <v>293</v>
      </c>
      <c r="C391" s="34" t="s">
        <v>270</v>
      </c>
      <c r="D391" s="66" t="s">
        <v>1226</v>
      </c>
      <c r="E391" s="66" t="str">
        <f>CONCATENATE(Tabela13[[#This Row],[TRAMITE_SETOR]],"_Atualiz")</f>
        <v>CIP_Atualiz</v>
      </c>
      <c r="F391" s="35" t="s">
        <v>884</v>
      </c>
      <c r="G391" s="90" t="s">
        <v>1105</v>
      </c>
      <c r="H391" s="36">
        <v>42586.658333333333</v>
      </c>
      <c r="I391" s="36">
        <v>42591.782638888886</v>
      </c>
      <c r="J391" s="1" t="s">
        <v>281</v>
      </c>
      <c r="K391" s="37">
        <f t="shared" si="12"/>
        <v>5.1243055555532919</v>
      </c>
      <c r="L391" s="38">
        <f t="shared" si="13"/>
        <v>5.1243055555532919</v>
      </c>
      <c r="M391" s="166">
        <f>NETWORKDAYS.INTL(DATE(YEAR(H391),MONTH(I391),DAY(H391)),DATE(YEAR(I391),MONTH(I391),DAY(I391)),1,LISTAFERIADOS!$B$2:$B$194)</f>
        <v>4</v>
      </c>
      <c r="N391" s="170" t="str">
        <f>CONCATENATE(HOUR(Tabela13[[#This Row],[DATA INICIO]]),":",MINUTE(Tabela13[[#This Row],[DATA INICIO]]))</f>
        <v>15:48</v>
      </c>
      <c r="P391"/>
    </row>
    <row r="392" spans="1:16" ht="25.5" customHeight="1" x14ac:dyDescent="0.25">
      <c r="A392" s="6" t="s">
        <v>278</v>
      </c>
      <c r="B392" s="33" t="s">
        <v>293</v>
      </c>
      <c r="C392" s="34" t="s">
        <v>270</v>
      </c>
      <c r="D392" s="66" t="s">
        <v>1220</v>
      </c>
      <c r="E392" s="66" t="str">
        <f>CONCATENATE(Tabela13[[#This Row],[TRAMITE_SETOR]],"_Atualiz")</f>
        <v>SECGS_Atualiz</v>
      </c>
      <c r="F392" s="35" t="s">
        <v>885</v>
      </c>
      <c r="G392" s="90" t="s">
        <v>1105</v>
      </c>
      <c r="H392" s="36">
        <v>42591.782638888886</v>
      </c>
      <c r="I392" s="36">
        <v>42592.488194444442</v>
      </c>
      <c r="J392" s="1" t="s">
        <v>56</v>
      </c>
      <c r="K392" s="37">
        <f t="shared" si="12"/>
        <v>0.70555555555620231</v>
      </c>
      <c r="L392" s="38">
        <f t="shared" si="13"/>
        <v>0.70555555555620231</v>
      </c>
      <c r="M392" s="166">
        <f>NETWORKDAYS.INTL(DATE(YEAR(H392),MONTH(I392),DAY(H392)),DATE(YEAR(I392),MONTH(I392),DAY(I392)),1,LISTAFERIADOS!$B$2:$B$194)</f>
        <v>2</v>
      </c>
      <c r="N392" s="170" t="str">
        <f>CONCATENATE(HOUR(Tabela13[[#This Row],[DATA INICIO]]),":",MINUTE(Tabela13[[#This Row],[DATA INICIO]]))</f>
        <v>18:47</v>
      </c>
      <c r="P392"/>
    </row>
    <row r="393" spans="1:16" ht="25.5" hidden="1" customHeight="1" x14ac:dyDescent="0.25">
      <c r="A393" s="6" t="s">
        <v>278</v>
      </c>
      <c r="B393" s="33" t="s">
        <v>293</v>
      </c>
      <c r="C393" s="34" t="s">
        <v>270</v>
      </c>
      <c r="D393" s="66" t="s">
        <v>1222</v>
      </c>
      <c r="E393" s="66" t="str">
        <f>CONCATENATE(Tabela13[[#This Row],[TRAMITE_SETOR]],"_Atualiz")</f>
        <v>SECGA_Atualiz</v>
      </c>
      <c r="F393" s="35" t="s">
        <v>853</v>
      </c>
      <c r="G393" s="35"/>
      <c r="H393" s="36">
        <v>42592.488194444442</v>
      </c>
      <c r="I393" s="36">
        <v>42594.625</v>
      </c>
      <c r="J393" s="1" t="s">
        <v>282</v>
      </c>
      <c r="K393" s="37">
        <f t="shared" si="12"/>
        <v>2.1368055555576575</v>
      </c>
      <c r="L393" s="38">
        <f t="shared" si="13"/>
        <v>2.1368055555576575</v>
      </c>
      <c r="M393" s="166">
        <f>NETWORKDAYS.INTL(DATE(YEAR(H393),MONTH(I393),DAY(H393)),DATE(YEAR(I393),MONTH(I393),DAY(I393)),1,LISTAFERIADOS!$B$2:$B$194)</f>
        <v>3</v>
      </c>
      <c r="N393" s="170" t="str">
        <f>CONCATENATE(HOUR(Tabela13[[#This Row],[DATA INICIO]]),":",MINUTE(Tabela13[[#This Row],[DATA INICIO]]))</f>
        <v>11:43</v>
      </c>
      <c r="P393"/>
    </row>
    <row r="394" spans="1:16" ht="25.5" hidden="1" customHeight="1" x14ac:dyDescent="0.25">
      <c r="A394" s="6" t="s">
        <v>278</v>
      </c>
      <c r="B394" s="33" t="s">
        <v>293</v>
      </c>
      <c r="C394" s="34" t="s">
        <v>270</v>
      </c>
      <c r="D394" s="66" t="s">
        <v>1209</v>
      </c>
      <c r="E394" s="66" t="str">
        <f>CONCATENATE(Tabela13[[#This Row],[TRAMITE_SETOR]],"_Atualiz")</f>
        <v>CLC_Atualiz</v>
      </c>
      <c r="F394" s="35" t="s">
        <v>911</v>
      </c>
      <c r="G394" s="35"/>
      <c r="H394" s="36">
        <v>42594.625</v>
      </c>
      <c r="I394" s="36">
        <v>42594.777777777781</v>
      </c>
      <c r="J394" s="1" t="s">
        <v>283</v>
      </c>
      <c r="K394" s="37">
        <f t="shared" si="12"/>
        <v>0.15277777778101154</v>
      </c>
      <c r="L394" s="38">
        <f t="shared" si="13"/>
        <v>0.15277777778101154</v>
      </c>
      <c r="M394" s="166">
        <f>NETWORKDAYS.INTL(DATE(YEAR(H394),MONTH(I394),DAY(H394)),DATE(YEAR(I394),MONTH(I394),DAY(I394)),1,LISTAFERIADOS!$B$2:$B$194)</f>
        <v>1</v>
      </c>
      <c r="N394" s="170" t="str">
        <f>CONCATENATE(HOUR(Tabela13[[#This Row],[DATA INICIO]]),":",MINUTE(Tabela13[[#This Row],[DATA INICIO]]))</f>
        <v>15:0</v>
      </c>
      <c r="P394"/>
    </row>
    <row r="395" spans="1:16" ht="25.5" hidden="1" customHeight="1" x14ac:dyDescent="0.25">
      <c r="A395" s="6" t="s">
        <v>278</v>
      </c>
      <c r="B395" s="33" t="s">
        <v>293</v>
      </c>
      <c r="C395" s="34" t="s">
        <v>270</v>
      </c>
      <c r="D395" s="66" t="s">
        <v>1210</v>
      </c>
      <c r="E395" s="66" t="str">
        <f>CONCATENATE(Tabela13[[#This Row],[TRAMITE_SETOR]],"_Atualiz")</f>
        <v>SC_Atualiz</v>
      </c>
      <c r="F395" s="35" t="s">
        <v>912</v>
      </c>
      <c r="G395" s="35"/>
      <c r="H395" s="36">
        <v>42594.777777777781</v>
      </c>
      <c r="I395" s="36">
        <v>42614.666666666664</v>
      </c>
      <c r="J395" s="1" t="s">
        <v>163</v>
      </c>
      <c r="K395" s="37">
        <f t="shared" si="12"/>
        <v>19.88888888888323</v>
      </c>
      <c r="L395" s="38">
        <f t="shared" si="13"/>
        <v>19.88888888888323</v>
      </c>
      <c r="M395" s="166">
        <f>NETWORKDAYS.INTL(DATE(YEAR(H395),MONTH(I395),DAY(H395)),DATE(YEAR(I395),MONTH(I395),DAY(I395)),1,LISTAFERIADOS!$B$2:$B$194)</f>
        <v>-6</v>
      </c>
      <c r="N395" s="170" t="str">
        <f>CONCATENATE(HOUR(Tabela13[[#This Row],[DATA INICIO]]),":",MINUTE(Tabela13[[#This Row],[DATA INICIO]]))</f>
        <v>18:40</v>
      </c>
      <c r="P395"/>
    </row>
    <row r="396" spans="1:16" ht="25.5" customHeight="1" x14ac:dyDescent="0.25">
      <c r="A396" s="6" t="s">
        <v>278</v>
      </c>
      <c r="B396" s="33" t="s">
        <v>293</v>
      </c>
      <c r="C396" s="34" t="s">
        <v>270</v>
      </c>
      <c r="D396" s="66" t="s">
        <v>1232</v>
      </c>
      <c r="E396" s="66" t="str">
        <f>CONCATENATE(Tabela13[[#This Row],[TRAMITE_SETOR]],"_Atualiz")</f>
        <v>SAPRE_Atualiz</v>
      </c>
      <c r="F396" s="35" t="s">
        <v>272</v>
      </c>
      <c r="G396" s="90" t="s">
        <v>1105</v>
      </c>
      <c r="H396" s="36">
        <v>42614.666666666664</v>
      </c>
      <c r="I396" s="36">
        <v>42615.552083333336</v>
      </c>
      <c r="J396" s="1" t="s">
        <v>202</v>
      </c>
      <c r="K396" s="37">
        <f t="shared" si="12"/>
        <v>0.88541666667151731</v>
      </c>
      <c r="L396" s="38">
        <f t="shared" si="13"/>
        <v>0.88541666667151731</v>
      </c>
      <c r="M396" s="166">
        <f>NETWORKDAYS.INTL(DATE(YEAR(H396),MONTH(I396),DAY(H396)),DATE(YEAR(I396),MONTH(I396),DAY(I396)),1,LISTAFERIADOS!$B$2:$B$194)</f>
        <v>2</v>
      </c>
      <c r="N396" s="170" t="str">
        <f>CONCATENATE(HOUR(Tabela13[[#This Row],[DATA INICIO]]),":",MINUTE(Tabela13[[#This Row],[DATA INICIO]]))</f>
        <v>16:0</v>
      </c>
      <c r="P396"/>
    </row>
    <row r="397" spans="1:16" ht="25.5" hidden="1" customHeight="1" x14ac:dyDescent="0.25">
      <c r="A397" s="6" t="s">
        <v>278</v>
      </c>
      <c r="B397" s="33" t="s">
        <v>293</v>
      </c>
      <c r="C397" s="34" t="s">
        <v>270</v>
      </c>
      <c r="D397" s="66" t="s">
        <v>1210</v>
      </c>
      <c r="E397" s="66" t="str">
        <f>CONCATENATE(Tabela13[[#This Row],[TRAMITE_SETOR]],"_Atualiz")</f>
        <v>SC_Atualiz</v>
      </c>
      <c r="F397" s="35" t="s">
        <v>912</v>
      </c>
      <c r="G397" s="35"/>
      <c r="H397" s="36">
        <v>42615.552083333336</v>
      </c>
      <c r="I397" s="36">
        <v>42632.615972222222</v>
      </c>
      <c r="J397" s="1" t="s">
        <v>281</v>
      </c>
      <c r="K397" s="37">
        <f t="shared" si="12"/>
        <v>17.06388888888614</v>
      </c>
      <c r="L397" s="38">
        <f t="shared" si="13"/>
        <v>17.06388888888614</v>
      </c>
      <c r="M397" s="166">
        <f>NETWORKDAYS.INTL(DATE(YEAR(H397),MONTH(I397),DAY(H397)),DATE(YEAR(I397),MONTH(I397),DAY(I397)),1,LISTAFERIADOS!$B$2:$B$194)</f>
        <v>10</v>
      </c>
      <c r="N397" s="170" t="str">
        <f>CONCATENATE(HOUR(Tabela13[[#This Row],[DATA INICIO]]),":",MINUTE(Tabela13[[#This Row],[DATA INICIO]]))</f>
        <v>13:15</v>
      </c>
      <c r="P397"/>
    </row>
    <row r="398" spans="1:16" ht="25.5" hidden="1" customHeight="1" x14ac:dyDescent="0.25">
      <c r="A398" s="6" t="s">
        <v>278</v>
      </c>
      <c r="B398" s="33" t="s">
        <v>293</v>
      </c>
      <c r="C398" s="34" t="s">
        <v>270</v>
      </c>
      <c r="D398" s="66" t="s">
        <v>1209</v>
      </c>
      <c r="E398" s="66" t="str">
        <f>CONCATENATE(Tabela13[[#This Row],[TRAMITE_SETOR]],"_Atualiz")</f>
        <v>CLC_Atualiz</v>
      </c>
      <c r="F398" s="35" t="s">
        <v>911</v>
      </c>
      <c r="G398" s="35"/>
      <c r="H398" s="36">
        <v>42632.615972222222</v>
      </c>
      <c r="I398" s="36">
        <v>42633.540277777778</v>
      </c>
      <c r="J398" s="1" t="s">
        <v>106</v>
      </c>
      <c r="K398" s="37">
        <f t="shared" si="12"/>
        <v>0.92430555555620231</v>
      </c>
      <c r="L398" s="38">
        <f t="shared" si="13"/>
        <v>0.92430555555620231</v>
      </c>
      <c r="M398" s="166">
        <f>NETWORKDAYS.INTL(DATE(YEAR(H398),MONTH(I398),DAY(H398)),DATE(YEAR(I398),MONTH(I398),DAY(I398)),1,LISTAFERIADOS!$B$2:$B$194)</f>
        <v>2</v>
      </c>
      <c r="N398" s="170" t="str">
        <f>CONCATENATE(HOUR(Tabela13[[#This Row],[DATA INICIO]]),":",MINUTE(Tabela13[[#This Row],[DATA INICIO]]))</f>
        <v>14:47</v>
      </c>
      <c r="P398"/>
    </row>
    <row r="399" spans="1:16" ht="25.5" hidden="1" customHeight="1" x14ac:dyDescent="0.25">
      <c r="A399" s="6" t="s">
        <v>278</v>
      </c>
      <c r="B399" s="33" t="s">
        <v>293</v>
      </c>
      <c r="C399" s="34" t="s">
        <v>270</v>
      </c>
      <c r="D399" s="66" t="s">
        <v>1206</v>
      </c>
      <c r="E399" s="66" t="str">
        <f>CONCATENATE(Tabela13[[#This Row],[TRAMITE_SETOR]],"_Atualiz")</f>
        <v>SPO_Atualiz</v>
      </c>
      <c r="F399" s="35" t="s">
        <v>908</v>
      </c>
      <c r="G399" s="35"/>
      <c r="H399" s="36">
        <v>42633.540277777778</v>
      </c>
      <c r="I399" s="36">
        <v>42633.700694444444</v>
      </c>
      <c r="J399" s="1" t="s">
        <v>284</v>
      </c>
      <c r="K399" s="37">
        <f t="shared" si="12"/>
        <v>0.16041666666569654</v>
      </c>
      <c r="L399" s="38">
        <f t="shared" si="13"/>
        <v>0.16041666666569654</v>
      </c>
      <c r="M399" s="166">
        <f>NETWORKDAYS.INTL(DATE(YEAR(H399),MONTH(I399),DAY(H399)),DATE(YEAR(I399),MONTH(I399),DAY(I399)),1,LISTAFERIADOS!$B$2:$B$194)</f>
        <v>1</v>
      </c>
      <c r="N399" s="170" t="str">
        <f>CONCATENATE(HOUR(Tabela13[[#This Row],[DATA INICIO]]),":",MINUTE(Tabela13[[#This Row],[DATA INICIO]]))</f>
        <v>12:58</v>
      </c>
      <c r="P399"/>
    </row>
    <row r="400" spans="1:16" ht="25.5" hidden="1" customHeight="1" x14ac:dyDescent="0.25">
      <c r="A400" s="6" t="s">
        <v>278</v>
      </c>
      <c r="B400" s="33" t="s">
        <v>293</v>
      </c>
      <c r="C400" s="34" t="s">
        <v>270</v>
      </c>
      <c r="D400" s="66" t="s">
        <v>1207</v>
      </c>
      <c r="E400" s="66" t="str">
        <f>CONCATENATE(Tabela13[[#This Row],[TRAMITE_SETOR]],"_Atualiz")</f>
        <v>CO_Atualiz</v>
      </c>
      <c r="F400" s="35" t="s">
        <v>909</v>
      </c>
      <c r="G400" s="35"/>
      <c r="H400" s="36">
        <v>42633.700694444444</v>
      </c>
      <c r="I400" s="36">
        <v>42633.722222222219</v>
      </c>
      <c r="J400" s="1" t="s">
        <v>234</v>
      </c>
      <c r="K400" s="37">
        <f t="shared" si="12"/>
        <v>2.1527777775190771E-2</v>
      </c>
      <c r="L400" s="38">
        <f t="shared" si="13"/>
        <v>2.1527777775190771E-2</v>
      </c>
      <c r="M400" s="166">
        <f>NETWORKDAYS.INTL(DATE(YEAR(H400),MONTH(I400),DAY(H400)),DATE(YEAR(I400),MONTH(I400),DAY(I400)),1,LISTAFERIADOS!$B$2:$B$194)</f>
        <v>1</v>
      </c>
      <c r="N400" s="170" t="str">
        <f>CONCATENATE(HOUR(Tabela13[[#This Row],[DATA INICIO]]),":",MINUTE(Tabela13[[#This Row],[DATA INICIO]]))</f>
        <v>16:49</v>
      </c>
      <c r="P400"/>
    </row>
    <row r="401" spans="1:16" ht="25.5" hidden="1" customHeight="1" x14ac:dyDescent="0.25">
      <c r="A401" s="6" t="s">
        <v>278</v>
      </c>
      <c r="B401" s="33" t="s">
        <v>293</v>
      </c>
      <c r="C401" s="34" t="s">
        <v>270</v>
      </c>
      <c r="D401" s="66" t="s">
        <v>1208</v>
      </c>
      <c r="E401" s="66" t="str">
        <f>CONCATENATE(Tabela13[[#This Row],[TRAMITE_SETOR]],"_Atualiz")</f>
        <v>SECOFC_Atualiz</v>
      </c>
      <c r="F401" s="35" t="s">
        <v>910</v>
      </c>
      <c r="G401" s="35"/>
      <c r="H401" s="36">
        <v>42633.722222222219</v>
      </c>
      <c r="I401" s="36">
        <v>42633.847916666666</v>
      </c>
      <c r="J401" s="1" t="s">
        <v>20</v>
      </c>
      <c r="K401" s="37">
        <f t="shared" si="12"/>
        <v>0.12569444444670808</v>
      </c>
      <c r="L401" s="38">
        <f t="shared" si="13"/>
        <v>0.12569444444670808</v>
      </c>
      <c r="M401" s="166">
        <f>NETWORKDAYS.INTL(DATE(YEAR(H401),MONTH(I401),DAY(H401)),DATE(YEAR(I401),MONTH(I401),DAY(I401)),1,LISTAFERIADOS!$B$2:$B$194)</f>
        <v>1</v>
      </c>
      <c r="N401" s="170" t="str">
        <f>CONCATENATE(HOUR(Tabela13[[#This Row],[DATA INICIO]]),":",MINUTE(Tabela13[[#This Row],[DATA INICIO]]))</f>
        <v>17:20</v>
      </c>
      <c r="P401"/>
    </row>
    <row r="402" spans="1:16" ht="25.5" hidden="1" customHeight="1" x14ac:dyDescent="0.25">
      <c r="A402" s="6" t="s">
        <v>278</v>
      </c>
      <c r="B402" s="33" t="s">
        <v>293</v>
      </c>
      <c r="C402" s="34" t="s">
        <v>270</v>
      </c>
      <c r="D402" s="66" t="s">
        <v>1209</v>
      </c>
      <c r="E402" s="66" t="str">
        <f>CONCATENATE(Tabela13[[#This Row],[TRAMITE_SETOR]],"_Atualiz")</f>
        <v>CLC_Atualiz</v>
      </c>
      <c r="F402" s="35" t="s">
        <v>911</v>
      </c>
      <c r="G402" s="35"/>
      <c r="H402" s="36">
        <v>42633.847916666666</v>
      </c>
      <c r="I402" s="36">
        <v>42634.601388888892</v>
      </c>
      <c r="J402" s="1" t="s">
        <v>99</v>
      </c>
      <c r="K402" s="37">
        <f t="shared" si="12"/>
        <v>0.75347222222626442</v>
      </c>
      <c r="L402" s="38">
        <f t="shared" si="13"/>
        <v>0.75347222222626442</v>
      </c>
      <c r="M402" s="166">
        <f>NETWORKDAYS.INTL(DATE(YEAR(H402),MONTH(I402),DAY(H402)),DATE(YEAR(I402),MONTH(I402),DAY(I402)),1,LISTAFERIADOS!$B$2:$B$194)</f>
        <v>2</v>
      </c>
      <c r="N402" s="170" t="str">
        <f>CONCATENATE(HOUR(Tabela13[[#This Row],[DATA INICIO]]),":",MINUTE(Tabela13[[#This Row],[DATA INICIO]]))</f>
        <v>20:21</v>
      </c>
      <c r="P402"/>
    </row>
    <row r="403" spans="1:16" ht="25.5" hidden="1" customHeight="1" x14ac:dyDescent="0.25">
      <c r="A403" s="6" t="s">
        <v>278</v>
      </c>
      <c r="B403" s="33" t="s">
        <v>293</v>
      </c>
      <c r="C403" s="34" t="s">
        <v>270</v>
      </c>
      <c r="D403" s="66" t="s">
        <v>1210</v>
      </c>
      <c r="E403" s="66" t="str">
        <f>CONCATENATE(Tabela13[[#This Row],[TRAMITE_SETOR]],"_Atualiz")</f>
        <v>SC_Atualiz</v>
      </c>
      <c r="F403" s="35" t="s">
        <v>912</v>
      </c>
      <c r="G403" s="35"/>
      <c r="H403" s="36">
        <v>42634.601388888892</v>
      </c>
      <c r="I403" s="36">
        <v>42635.789583333331</v>
      </c>
      <c r="J403" s="1" t="s">
        <v>285</v>
      </c>
      <c r="K403" s="37">
        <f t="shared" si="12"/>
        <v>1.1881944444394321</v>
      </c>
      <c r="L403" s="38">
        <f t="shared" si="13"/>
        <v>1.1881944444394321</v>
      </c>
      <c r="M403" s="166">
        <f>NETWORKDAYS.INTL(DATE(YEAR(H403),MONTH(I403),DAY(H403)),DATE(YEAR(I403),MONTH(I403),DAY(I403)),1,LISTAFERIADOS!$B$2:$B$194)</f>
        <v>2</v>
      </c>
      <c r="N403" s="170" t="str">
        <f>CONCATENATE(HOUR(Tabela13[[#This Row],[DATA INICIO]]),":",MINUTE(Tabela13[[#This Row],[DATA INICIO]]))</f>
        <v>14:26</v>
      </c>
      <c r="P403"/>
    </row>
    <row r="404" spans="1:16" ht="25.5" hidden="1" customHeight="1" x14ac:dyDescent="0.25">
      <c r="A404" s="6" t="s">
        <v>278</v>
      </c>
      <c r="B404" s="33" t="s">
        <v>293</v>
      </c>
      <c r="C404" s="34" t="s">
        <v>270</v>
      </c>
      <c r="D404" s="66" t="s">
        <v>1209</v>
      </c>
      <c r="E404" s="66" t="str">
        <f>CONCATENATE(Tabela13[[#This Row],[TRAMITE_SETOR]],"_Atualiz")</f>
        <v>CLC_Atualiz</v>
      </c>
      <c r="F404" s="35" t="s">
        <v>911</v>
      </c>
      <c r="G404" s="35"/>
      <c r="H404" s="36">
        <v>42635.789583333331</v>
      </c>
      <c r="I404" s="36">
        <v>42640.779861111114</v>
      </c>
      <c r="J404" s="1" t="s">
        <v>106</v>
      </c>
      <c r="K404" s="37">
        <f t="shared" si="12"/>
        <v>4.9902777777824667</v>
      </c>
      <c r="L404" s="38">
        <f t="shared" si="13"/>
        <v>4.9902777777824667</v>
      </c>
      <c r="M404" s="166">
        <f>NETWORKDAYS.INTL(DATE(YEAR(H404),MONTH(I404),DAY(H404)),DATE(YEAR(I404),MONTH(I404),DAY(I404)),1,LISTAFERIADOS!$B$2:$B$194)</f>
        <v>4</v>
      </c>
      <c r="N404" s="170" t="str">
        <f>CONCATENATE(HOUR(Tabela13[[#This Row],[DATA INICIO]]),":",MINUTE(Tabela13[[#This Row],[DATA INICIO]]))</f>
        <v>18:57</v>
      </c>
      <c r="P404"/>
    </row>
    <row r="405" spans="1:16" ht="25.5" hidden="1" customHeight="1" x14ac:dyDescent="0.25">
      <c r="A405" s="6" t="s">
        <v>278</v>
      </c>
      <c r="B405" s="33" t="s">
        <v>293</v>
      </c>
      <c r="C405" s="34" t="s">
        <v>270</v>
      </c>
      <c r="D405" s="66" t="s">
        <v>1222</v>
      </c>
      <c r="E405" s="66" t="str">
        <f>CONCATENATE(Tabela13[[#This Row],[TRAMITE_SETOR]],"_Atualiz")</f>
        <v>SECGA_Atualiz</v>
      </c>
      <c r="F405" s="35" t="s">
        <v>853</v>
      </c>
      <c r="G405" s="35"/>
      <c r="H405" s="36">
        <v>42640.779861111114</v>
      </c>
      <c r="I405" s="36">
        <v>42641.65347222222</v>
      </c>
      <c r="J405" s="1" t="s">
        <v>286</v>
      </c>
      <c r="K405" s="37">
        <f t="shared" si="12"/>
        <v>0.87361111110658385</v>
      </c>
      <c r="L405" s="38">
        <f t="shared" si="13"/>
        <v>0.87361111110658385</v>
      </c>
      <c r="M405" s="166">
        <f>NETWORKDAYS.INTL(DATE(YEAR(H405),MONTH(I405),DAY(H405)),DATE(YEAR(I405),MONTH(I405),DAY(I405)),1,LISTAFERIADOS!$B$2:$B$194)</f>
        <v>2</v>
      </c>
      <c r="N405" s="170" t="str">
        <f>CONCATENATE(HOUR(Tabela13[[#This Row],[DATA INICIO]]),":",MINUTE(Tabela13[[#This Row],[DATA INICIO]]))</f>
        <v>18:43</v>
      </c>
      <c r="P405"/>
    </row>
    <row r="406" spans="1:16" ht="25.5" hidden="1" customHeight="1" x14ac:dyDescent="0.25">
      <c r="A406" s="6" t="s">
        <v>278</v>
      </c>
      <c r="B406" s="33" t="s">
        <v>293</v>
      </c>
      <c r="C406" s="34" t="s">
        <v>270</v>
      </c>
      <c r="D406" s="66" t="s">
        <v>1209</v>
      </c>
      <c r="E406" s="66" t="str">
        <f>CONCATENATE(Tabela13[[#This Row],[TRAMITE_SETOR]],"_Atualiz")</f>
        <v>CLC_Atualiz</v>
      </c>
      <c r="F406" s="35" t="s">
        <v>911</v>
      </c>
      <c r="G406" s="35"/>
      <c r="H406" s="36">
        <v>42641.65347222222</v>
      </c>
      <c r="I406" s="36">
        <v>42647.813888888886</v>
      </c>
      <c r="J406" s="1" t="s">
        <v>287</v>
      </c>
      <c r="K406" s="37">
        <f t="shared" si="12"/>
        <v>6.1604166666656965</v>
      </c>
      <c r="L406" s="38">
        <f t="shared" si="13"/>
        <v>6.1604166666656965</v>
      </c>
      <c r="M406" s="166">
        <f>NETWORKDAYS.INTL(DATE(YEAR(H406),MONTH(I406),DAY(H406)),DATE(YEAR(I406),MONTH(I406),DAY(I406)),1,LISTAFERIADOS!$B$2:$B$194)</f>
        <v>-18</v>
      </c>
      <c r="N406" s="170" t="str">
        <f>CONCATENATE(HOUR(Tabela13[[#This Row],[DATA INICIO]]),":",MINUTE(Tabela13[[#This Row],[DATA INICIO]]))</f>
        <v>15:41</v>
      </c>
      <c r="P406"/>
    </row>
    <row r="407" spans="1:16" ht="25.5" hidden="1" customHeight="1" x14ac:dyDescent="0.25">
      <c r="A407" s="6" t="s">
        <v>278</v>
      </c>
      <c r="B407" s="33" t="s">
        <v>293</v>
      </c>
      <c r="C407" s="34" t="s">
        <v>270</v>
      </c>
      <c r="D407" s="66" t="s">
        <v>1230</v>
      </c>
      <c r="E407" s="66" t="str">
        <f>CONCATENATE(Tabela13[[#This Row],[TRAMITE_SETOR]],"_Atualiz")</f>
        <v>SLIC_Atualiz</v>
      </c>
      <c r="F407" s="35" t="s">
        <v>927</v>
      </c>
      <c r="G407" s="35"/>
      <c r="H407" s="36">
        <v>42647.813888888886</v>
      </c>
      <c r="I407" s="36">
        <v>42650.68472222222</v>
      </c>
      <c r="J407" s="1" t="s">
        <v>288</v>
      </c>
      <c r="K407" s="37">
        <f t="shared" si="12"/>
        <v>2.8708333333343035</v>
      </c>
      <c r="L407" s="38">
        <f t="shared" si="13"/>
        <v>2.8708333333343035</v>
      </c>
      <c r="M407" s="166">
        <f>NETWORKDAYS.INTL(DATE(YEAR(H407),MONTH(I407),DAY(H407)),DATE(YEAR(I407),MONTH(I407),DAY(I407)),1,LISTAFERIADOS!$B$2:$B$194)</f>
        <v>4</v>
      </c>
      <c r="N407" s="170" t="str">
        <f>CONCATENATE(HOUR(Tabela13[[#This Row],[DATA INICIO]]),":",MINUTE(Tabela13[[#This Row],[DATA INICIO]]))</f>
        <v>19:32</v>
      </c>
      <c r="P407"/>
    </row>
    <row r="408" spans="1:16" ht="25.5" hidden="1" customHeight="1" x14ac:dyDescent="0.25">
      <c r="A408" s="6" t="s">
        <v>278</v>
      </c>
      <c r="B408" s="33" t="s">
        <v>293</v>
      </c>
      <c r="C408" s="34" t="s">
        <v>270</v>
      </c>
      <c r="D408" s="66" t="s">
        <v>1209</v>
      </c>
      <c r="E408" s="66" t="str">
        <f>CONCATENATE(Tabela13[[#This Row],[TRAMITE_SETOR]],"_Atualiz")</f>
        <v>CLC_Atualiz</v>
      </c>
      <c r="F408" s="35" t="s">
        <v>911</v>
      </c>
      <c r="G408" s="35"/>
      <c r="H408" s="36">
        <v>42650.68472222222</v>
      </c>
      <c r="I408" s="36">
        <v>42653.705555555556</v>
      </c>
      <c r="J408" s="1" t="s">
        <v>70</v>
      </c>
      <c r="K408" s="37">
        <f t="shared" si="12"/>
        <v>3.0208333333357587</v>
      </c>
      <c r="L408" s="38">
        <f t="shared" si="13"/>
        <v>3.0208333333357587</v>
      </c>
      <c r="M408" s="166">
        <f>NETWORKDAYS.INTL(DATE(YEAR(H408),MONTH(I408),DAY(H408)),DATE(YEAR(I408),MONTH(I408),DAY(I408)),1,LISTAFERIADOS!$B$2:$B$194)</f>
        <v>2</v>
      </c>
      <c r="N408" s="170" t="str">
        <f>CONCATENATE(HOUR(Tabela13[[#This Row],[DATA INICIO]]),":",MINUTE(Tabela13[[#This Row],[DATA INICIO]]))</f>
        <v>16:26</v>
      </c>
      <c r="P408"/>
    </row>
    <row r="409" spans="1:16" ht="25.5" hidden="1" customHeight="1" x14ac:dyDescent="0.25">
      <c r="A409" s="6" t="s">
        <v>278</v>
      </c>
      <c r="B409" s="33" t="s">
        <v>293</v>
      </c>
      <c r="C409" s="34" t="s">
        <v>270</v>
      </c>
      <c r="D409" s="66" t="s">
        <v>1222</v>
      </c>
      <c r="E409" s="66" t="str">
        <f>CONCATENATE(Tabela13[[#This Row],[TRAMITE_SETOR]],"_Atualiz")</f>
        <v>SECGA_Atualiz</v>
      </c>
      <c r="F409" s="35" t="s">
        <v>853</v>
      </c>
      <c r="G409" s="35"/>
      <c r="H409" s="36">
        <v>42653.705555555556</v>
      </c>
      <c r="I409" s="36">
        <v>42653.79583333333</v>
      </c>
      <c r="J409" s="1" t="s">
        <v>289</v>
      </c>
      <c r="K409" s="37">
        <f t="shared" si="12"/>
        <v>9.0277777773735579E-2</v>
      </c>
      <c r="L409" s="38">
        <f t="shared" si="13"/>
        <v>9.0277777773735579E-2</v>
      </c>
      <c r="M409" s="166">
        <f>NETWORKDAYS.INTL(DATE(YEAR(H409),MONTH(I409),DAY(H409)),DATE(YEAR(I409),MONTH(I409),DAY(I409)),1,LISTAFERIADOS!$B$2:$B$194)</f>
        <v>1</v>
      </c>
      <c r="N409" s="170" t="str">
        <f>CONCATENATE(HOUR(Tabela13[[#This Row],[DATA INICIO]]),":",MINUTE(Tabela13[[#This Row],[DATA INICIO]]))</f>
        <v>16:56</v>
      </c>
      <c r="P409"/>
    </row>
    <row r="410" spans="1:16" ht="25.5" hidden="1" customHeight="1" x14ac:dyDescent="0.25">
      <c r="A410" s="6" t="s">
        <v>278</v>
      </c>
      <c r="B410" s="33" t="s">
        <v>293</v>
      </c>
      <c r="C410" s="34" t="s">
        <v>270</v>
      </c>
      <c r="D410" s="66" t="s">
        <v>1212</v>
      </c>
      <c r="E410" s="66" t="str">
        <f>CONCATENATE(Tabela13[[#This Row],[TRAMITE_SETOR]],"_Atualiz")</f>
        <v>CPL_Atualiz</v>
      </c>
      <c r="F410" s="35" t="s">
        <v>914</v>
      </c>
      <c r="G410" s="35"/>
      <c r="H410" s="36">
        <v>42653.79583333333</v>
      </c>
      <c r="I410" s="36">
        <v>42653.813194444447</v>
      </c>
      <c r="J410" s="1" t="s">
        <v>290</v>
      </c>
      <c r="K410" s="37">
        <f t="shared" si="12"/>
        <v>1.7361111116770189E-2</v>
      </c>
      <c r="L410" s="38">
        <f t="shared" si="13"/>
        <v>1.7361111116770189E-2</v>
      </c>
      <c r="M410" s="166">
        <f>NETWORKDAYS.INTL(DATE(YEAR(H410),MONTH(I410),DAY(H410)),DATE(YEAR(I410),MONTH(I410),DAY(I410)),1,LISTAFERIADOS!$B$2:$B$194)</f>
        <v>1</v>
      </c>
      <c r="N410" s="170" t="str">
        <f>CONCATENATE(HOUR(Tabela13[[#This Row],[DATA INICIO]]),":",MINUTE(Tabela13[[#This Row],[DATA INICIO]]))</f>
        <v>19:6</v>
      </c>
      <c r="P410"/>
    </row>
    <row r="411" spans="1:16" ht="25.5" hidden="1" customHeight="1" x14ac:dyDescent="0.25">
      <c r="A411" s="6" t="s">
        <v>278</v>
      </c>
      <c r="B411" s="33" t="s">
        <v>293</v>
      </c>
      <c r="C411" s="34" t="s">
        <v>270</v>
      </c>
      <c r="D411" s="66" t="s">
        <v>1213</v>
      </c>
      <c r="E411" s="66" t="str">
        <f>CONCATENATE(Tabela13[[#This Row],[TRAMITE_SETOR]],"_Atualiz")</f>
        <v>ASSDG_Atualiz</v>
      </c>
      <c r="F411" s="35" t="s">
        <v>915</v>
      </c>
      <c r="G411" s="35"/>
      <c r="H411" s="36">
        <v>42653.813194444447</v>
      </c>
      <c r="I411" s="36">
        <v>42657.761111111111</v>
      </c>
      <c r="J411" s="1" t="s">
        <v>213</v>
      </c>
      <c r="K411" s="37">
        <f t="shared" si="12"/>
        <v>3.9479166666642413</v>
      </c>
      <c r="L411" s="38">
        <f t="shared" si="13"/>
        <v>3.9479166666642413</v>
      </c>
      <c r="M411" s="166">
        <f>NETWORKDAYS.INTL(DATE(YEAR(H411),MONTH(I411),DAY(H411)),DATE(YEAR(I411),MONTH(I411),DAY(I411)),1,LISTAFERIADOS!$B$2:$B$194)</f>
        <v>4</v>
      </c>
      <c r="N411" s="170" t="str">
        <f>CONCATENATE(HOUR(Tabela13[[#This Row],[DATA INICIO]]),":",MINUTE(Tabela13[[#This Row],[DATA INICIO]]))</f>
        <v>19:31</v>
      </c>
      <c r="P411"/>
    </row>
    <row r="412" spans="1:16" ht="25.5" hidden="1" customHeight="1" x14ac:dyDescent="0.25">
      <c r="A412" s="6" t="s">
        <v>278</v>
      </c>
      <c r="B412" s="33" t="s">
        <v>293</v>
      </c>
      <c r="C412" s="34" t="s">
        <v>270</v>
      </c>
      <c r="D412" s="66" t="s">
        <v>1202</v>
      </c>
      <c r="E412" s="66" t="str">
        <f>CONCATENATE(Tabela13[[#This Row],[TRAMITE_SETOR]],"_Atualiz")</f>
        <v>DG_Atualiz</v>
      </c>
      <c r="F412" s="35" t="s">
        <v>905</v>
      </c>
      <c r="G412" s="35"/>
      <c r="H412" s="36">
        <v>42657.761111111111</v>
      </c>
      <c r="I412" s="36">
        <v>42657.770833333336</v>
      </c>
      <c r="J412" s="1" t="s">
        <v>106</v>
      </c>
      <c r="K412" s="37">
        <f t="shared" si="12"/>
        <v>9.7222222248092294E-3</v>
      </c>
      <c r="L412" s="38">
        <f t="shared" si="13"/>
        <v>9.7222222248092294E-3</v>
      </c>
      <c r="M412" s="166">
        <f>NETWORKDAYS.INTL(DATE(YEAR(H412),MONTH(I412),DAY(H412)),DATE(YEAR(I412),MONTH(I412),DAY(I412)),1,LISTAFERIADOS!$B$2:$B$194)</f>
        <v>1</v>
      </c>
      <c r="N412" s="170" t="str">
        <f>CONCATENATE(HOUR(Tabela13[[#This Row],[DATA INICIO]]),":",MINUTE(Tabela13[[#This Row],[DATA INICIO]]))</f>
        <v>18:16</v>
      </c>
      <c r="P412"/>
    </row>
    <row r="413" spans="1:16" ht="25.5" hidden="1" customHeight="1" x14ac:dyDescent="0.25">
      <c r="A413" s="6" t="s">
        <v>278</v>
      </c>
      <c r="B413" s="33" t="s">
        <v>293</v>
      </c>
      <c r="C413" s="34" t="s">
        <v>270</v>
      </c>
      <c r="D413" s="66" t="s">
        <v>1230</v>
      </c>
      <c r="E413" s="66" t="str">
        <f>CONCATENATE(Tabela13[[#This Row],[TRAMITE_SETOR]],"_Atualiz")</f>
        <v>SLIC_Atualiz</v>
      </c>
      <c r="F413" s="35" t="s">
        <v>927</v>
      </c>
      <c r="G413" s="35"/>
      <c r="H413" s="36">
        <v>42657.770833333336</v>
      </c>
      <c r="I413" s="36">
        <v>42659.424305555556</v>
      </c>
      <c r="J413" s="1" t="s">
        <v>215</v>
      </c>
      <c r="K413" s="37">
        <f t="shared" si="12"/>
        <v>1.6534722222204437</v>
      </c>
      <c r="L413" s="38">
        <f t="shared" si="13"/>
        <v>1.6534722222204437</v>
      </c>
      <c r="M413" s="166">
        <f>NETWORKDAYS.INTL(DATE(YEAR(H413),MONTH(I413),DAY(H413)),DATE(YEAR(I413),MONTH(I413),DAY(I413)),1,LISTAFERIADOS!$B$2:$B$194)</f>
        <v>1</v>
      </c>
      <c r="N413" s="170" t="str">
        <f>CONCATENATE(HOUR(Tabela13[[#This Row],[DATA INICIO]]),":",MINUTE(Tabela13[[#This Row],[DATA INICIO]]))</f>
        <v>18:30</v>
      </c>
      <c r="P413"/>
    </row>
    <row r="414" spans="1:16" ht="25.5" hidden="1" customHeight="1" x14ac:dyDescent="0.25">
      <c r="A414" s="6" t="s">
        <v>278</v>
      </c>
      <c r="B414" s="33" t="s">
        <v>293</v>
      </c>
      <c r="C414" s="34" t="s">
        <v>270</v>
      </c>
      <c r="D414" s="66" t="s">
        <v>1212</v>
      </c>
      <c r="E414" s="66" t="str">
        <f>CONCATENATE(Tabela13[[#This Row],[TRAMITE_SETOR]],"_Atualiz")</f>
        <v>CPL_Atualiz</v>
      </c>
      <c r="F414" s="35" t="s">
        <v>914</v>
      </c>
      <c r="G414" s="35"/>
      <c r="H414" s="36">
        <v>42659.424305555556</v>
      </c>
      <c r="I414" s="36">
        <v>42660.532638888886</v>
      </c>
      <c r="J414" s="1" t="s">
        <v>291</v>
      </c>
      <c r="K414" s="37">
        <f t="shared" si="12"/>
        <v>1.1083333333299379</v>
      </c>
      <c r="L414" s="38">
        <f t="shared" si="13"/>
        <v>1.1083333333299379</v>
      </c>
      <c r="M414" s="166">
        <f>NETWORKDAYS.INTL(DATE(YEAR(H414),MONTH(I414),DAY(H414)),DATE(YEAR(I414),MONTH(I414),DAY(I414)),1,LISTAFERIADOS!$B$2:$B$194)</f>
        <v>1</v>
      </c>
      <c r="N414" s="170" t="str">
        <f>CONCATENATE(HOUR(Tabela13[[#This Row],[DATA INICIO]]),":",MINUTE(Tabela13[[#This Row],[DATA INICIO]]))</f>
        <v>10:11</v>
      </c>
      <c r="P414"/>
    </row>
    <row r="415" spans="1:16" ht="25.5" hidden="1" customHeight="1" x14ac:dyDescent="0.25">
      <c r="A415" s="6" t="s">
        <v>278</v>
      </c>
      <c r="B415" s="33" t="s">
        <v>293</v>
      </c>
      <c r="C415" s="34" t="s">
        <v>270</v>
      </c>
      <c r="D415" s="66" t="s">
        <v>1230</v>
      </c>
      <c r="E415" s="66" t="str">
        <f>CONCATENATE(Tabela13[[#This Row],[TRAMITE_SETOR]],"_Atualiz")</f>
        <v>SLIC_Atualiz</v>
      </c>
      <c r="F415" s="35" t="s">
        <v>927</v>
      </c>
      <c r="G415" s="35"/>
      <c r="H415" s="36">
        <v>42660.532638888886</v>
      </c>
      <c r="I415" s="36">
        <v>42661.5</v>
      </c>
      <c r="J415" s="1" t="s">
        <v>180</v>
      </c>
      <c r="K415" s="37">
        <f t="shared" si="12"/>
        <v>0.96736111111385981</v>
      </c>
      <c r="L415" s="38">
        <f t="shared" si="13"/>
        <v>0.96736111111385981</v>
      </c>
      <c r="M415" s="166">
        <f>NETWORKDAYS.INTL(DATE(YEAR(H415),MONTH(I415),DAY(H415)),DATE(YEAR(I415),MONTH(I415),DAY(I415)),1,LISTAFERIADOS!$B$2:$B$194)</f>
        <v>2</v>
      </c>
      <c r="N415" s="170" t="str">
        <f>CONCATENATE(HOUR(Tabela13[[#This Row],[DATA INICIO]]),":",MINUTE(Tabela13[[#This Row],[DATA INICIO]]))</f>
        <v>12:47</v>
      </c>
      <c r="P415"/>
    </row>
    <row r="416" spans="1:16" ht="25.5" hidden="1" customHeight="1" x14ac:dyDescent="0.25">
      <c r="A416" s="6" t="s">
        <v>278</v>
      </c>
      <c r="B416" s="33" t="s">
        <v>293</v>
      </c>
      <c r="C416" s="34" t="s">
        <v>270</v>
      </c>
      <c r="D416" s="66" t="s">
        <v>1212</v>
      </c>
      <c r="E416" s="66" t="str">
        <f>CONCATENATE(Tabela13[[#This Row],[TRAMITE_SETOR]],"_Atualiz")</f>
        <v>CPL_Atualiz</v>
      </c>
      <c r="F416" s="35" t="s">
        <v>914</v>
      </c>
      <c r="G416" s="35"/>
      <c r="H416" s="36">
        <v>42661.5</v>
      </c>
      <c r="I416" s="47" t="s">
        <v>7</v>
      </c>
      <c r="J416" s="1" t="s">
        <v>292</v>
      </c>
      <c r="K416" s="37">
        <f t="shared" si="12"/>
        <v>0</v>
      </c>
      <c r="L416" s="38">
        <f t="shared" si="13"/>
        <v>0</v>
      </c>
      <c r="M416" s="166" t="e">
        <f>NETWORKDAYS.INTL(DATE(YEAR(H416),MONTH(I416),DAY(H416)),DATE(YEAR(I416),MONTH(I416),DAY(I416)),1,LISTAFERIADOS!$B$2:$B$194)</f>
        <v>#VALUE!</v>
      </c>
      <c r="N416" s="170" t="str">
        <f>CONCATENATE(HOUR(Tabela13[[#This Row],[DATA INICIO]]),":",MINUTE(Tabela13[[#This Row],[DATA INICIO]]))</f>
        <v>12:0</v>
      </c>
      <c r="P416"/>
    </row>
    <row r="417" spans="1:16" ht="25.5" hidden="1" customHeight="1" x14ac:dyDescent="0.25">
      <c r="A417" s="6" t="s">
        <v>278</v>
      </c>
      <c r="B417" s="33" t="s">
        <v>366</v>
      </c>
      <c r="C417" s="34" t="s">
        <v>270</v>
      </c>
      <c r="D417" s="66" t="s">
        <v>1229</v>
      </c>
      <c r="E417" s="66" t="str">
        <f>CONCATENATE(Tabela13[[#This Row],[TRAMITE_SETOR]],"_Atualiz")</f>
        <v>SAPC_Atualiz</v>
      </c>
      <c r="F417" s="35" t="s">
        <v>926</v>
      </c>
      <c r="G417" s="35"/>
      <c r="H417" s="47" t="s">
        <v>7</v>
      </c>
      <c r="I417" s="36">
        <v>41242.738194444442</v>
      </c>
      <c r="J417" s="1" t="s">
        <v>7</v>
      </c>
      <c r="K417" s="37">
        <f t="shared" si="12"/>
        <v>0</v>
      </c>
      <c r="L417" s="38">
        <f t="shared" si="13"/>
        <v>0</v>
      </c>
      <c r="M417" s="166" t="e">
        <f>NETWORKDAYS.INTL(DATE(YEAR(H417),MONTH(I417),DAY(H417)),DATE(YEAR(I417),MONTH(I417),DAY(I417)),1,LISTAFERIADOS!$B$2:$B$194)</f>
        <v>#VALUE!</v>
      </c>
      <c r="N417" s="170" t="e">
        <f>CONCATENATE(HOUR(Tabela13[[#This Row],[DATA INICIO]]),":",MINUTE(Tabela13[[#This Row],[DATA INICIO]]))</f>
        <v>#VALUE!</v>
      </c>
      <c r="P417"/>
    </row>
    <row r="418" spans="1:16" ht="25.5" customHeight="1" x14ac:dyDescent="0.25">
      <c r="A418" s="6" t="s">
        <v>278</v>
      </c>
      <c r="B418" s="33" t="s">
        <v>366</v>
      </c>
      <c r="C418" s="34" t="s">
        <v>270</v>
      </c>
      <c r="D418" s="66" t="s">
        <v>1204</v>
      </c>
      <c r="E418" s="66" t="str">
        <f>CONCATENATE(Tabela13[[#This Row],[TRAMITE_SETOR]],"_Atualiz")</f>
        <v>CIP_Atualiz</v>
      </c>
      <c r="F418" s="35" t="s">
        <v>884</v>
      </c>
      <c r="G418" s="90" t="s">
        <v>1105</v>
      </c>
      <c r="H418" s="36">
        <v>41242.738194444442</v>
      </c>
      <c r="I418" s="36">
        <v>41243.521527777775</v>
      </c>
      <c r="J418" s="1" t="s">
        <v>294</v>
      </c>
      <c r="K418" s="37">
        <f t="shared" si="12"/>
        <v>0.78333333333284827</v>
      </c>
      <c r="L418" s="38">
        <f t="shared" si="13"/>
        <v>0.78333333333284827</v>
      </c>
      <c r="M418" s="166">
        <f>NETWORKDAYS.INTL(DATE(YEAR(H418),MONTH(I418),DAY(H418)),DATE(YEAR(I418),MONTH(I418),DAY(I418)),1,LISTAFERIADOS!$B$2:$B$194)</f>
        <v>2</v>
      </c>
      <c r="N418" s="170" t="str">
        <f>CONCATENATE(HOUR(Tabela13[[#This Row],[DATA INICIO]]),":",MINUTE(Tabela13[[#This Row],[DATA INICIO]]))</f>
        <v>17:43</v>
      </c>
      <c r="P418"/>
    </row>
    <row r="419" spans="1:16" ht="25.5" hidden="1" customHeight="1" x14ac:dyDescent="0.25">
      <c r="A419" s="6" t="s">
        <v>278</v>
      </c>
      <c r="B419" s="33" t="s">
        <v>366</v>
      </c>
      <c r="C419" s="34" t="s">
        <v>270</v>
      </c>
      <c r="D419" s="66" t="s">
        <v>1229</v>
      </c>
      <c r="E419" s="66" t="str">
        <f>CONCATENATE(Tabela13[[#This Row],[TRAMITE_SETOR]],"_Atualiz")</f>
        <v>SAPC_Atualiz</v>
      </c>
      <c r="F419" s="35" t="s">
        <v>926</v>
      </c>
      <c r="G419" s="35"/>
      <c r="H419" s="36">
        <v>41243.521527777775</v>
      </c>
      <c r="I419" s="36">
        <v>41243.744444444441</v>
      </c>
      <c r="J419" s="1" t="s">
        <v>295</v>
      </c>
      <c r="K419" s="37">
        <f t="shared" si="12"/>
        <v>0.22291666666569654</v>
      </c>
      <c r="L419" s="38">
        <f t="shared" si="13"/>
        <v>0.22291666666569654</v>
      </c>
      <c r="M419" s="166">
        <f>NETWORKDAYS.INTL(DATE(YEAR(H419),MONTH(I419),DAY(H419)),DATE(YEAR(I419),MONTH(I419),DAY(I419)),1,LISTAFERIADOS!$B$2:$B$194)</f>
        <v>1</v>
      </c>
      <c r="N419" s="170" t="str">
        <f>CONCATENATE(HOUR(Tabela13[[#This Row],[DATA INICIO]]),":",MINUTE(Tabela13[[#This Row],[DATA INICIO]]))</f>
        <v>12:31</v>
      </c>
      <c r="P419"/>
    </row>
    <row r="420" spans="1:16" ht="25.5" customHeight="1" x14ac:dyDescent="0.25">
      <c r="A420" s="6" t="s">
        <v>278</v>
      </c>
      <c r="B420" s="33" t="s">
        <v>366</v>
      </c>
      <c r="C420" s="34" t="s">
        <v>270</v>
      </c>
      <c r="D420" s="66" t="s">
        <v>1204</v>
      </c>
      <c r="E420" s="66" t="str">
        <f>CONCATENATE(Tabela13[[#This Row],[TRAMITE_SETOR]],"_Atualiz")</f>
        <v>CIP_Atualiz</v>
      </c>
      <c r="F420" s="35" t="s">
        <v>884</v>
      </c>
      <c r="G420" s="90" t="s">
        <v>1105</v>
      </c>
      <c r="H420" s="36">
        <v>41243.744444444441</v>
      </c>
      <c r="I420" s="36">
        <v>41247.544444444444</v>
      </c>
      <c r="J420" s="1" t="s">
        <v>296</v>
      </c>
      <c r="K420" s="37">
        <f t="shared" si="12"/>
        <v>3.8000000000029104</v>
      </c>
      <c r="L420" s="38">
        <f t="shared" si="13"/>
        <v>3.8000000000029104</v>
      </c>
      <c r="M420" s="166">
        <f>NETWORKDAYS.INTL(DATE(YEAR(H420),MONTH(I420),DAY(H420)),DATE(YEAR(I420),MONTH(I420),DAY(I420)),1,LISTAFERIADOS!$B$2:$B$194)</f>
        <v>-11</v>
      </c>
      <c r="N420" s="170" t="str">
        <f>CONCATENATE(HOUR(Tabela13[[#This Row],[DATA INICIO]]),":",MINUTE(Tabela13[[#This Row],[DATA INICIO]]))</f>
        <v>17:52</v>
      </c>
      <c r="P420"/>
    </row>
    <row r="421" spans="1:16" ht="25.5" hidden="1" customHeight="1" x14ac:dyDescent="0.25">
      <c r="A421" s="6" t="s">
        <v>278</v>
      </c>
      <c r="B421" s="33" t="s">
        <v>366</v>
      </c>
      <c r="C421" s="34" t="s">
        <v>270</v>
      </c>
      <c r="D421" s="66" t="s">
        <v>1229</v>
      </c>
      <c r="E421" s="66" t="str">
        <f>CONCATENATE(Tabela13[[#This Row],[TRAMITE_SETOR]],"_Atualiz")</f>
        <v>SAPC_Atualiz</v>
      </c>
      <c r="F421" s="35" t="s">
        <v>926</v>
      </c>
      <c r="G421" s="35"/>
      <c r="H421" s="36">
        <v>41247.544444444444</v>
      </c>
      <c r="I421" s="36">
        <v>41253.402083333334</v>
      </c>
      <c r="J421" s="1" t="s">
        <v>297</v>
      </c>
      <c r="K421" s="37">
        <f t="shared" si="12"/>
        <v>5.8576388888905058</v>
      </c>
      <c r="L421" s="38">
        <f t="shared" si="13"/>
        <v>5.8576388888905058</v>
      </c>
      <c r="M421" s="166">
        <f>NETWORKDAYS.INTL(DATE(YEAR(H421),MONTH(I421),DAY(H421)),DATE(YEAR(I421),MONTH(I421),DAY(I421)),1,LISTAFERIADOS!$B$2:$B$194)</f>
        <v>5</v>
      </c>
      <c r="N421" s="170" t="str">
        <f>CONCATENATE(HOUR(Tabela13[[#This Row],[DATA INICIO]]),":",MINUTE(Tabela13[[#This Row],[DATA INICIO]]))</f>
        <v>13:4</v>
      </c>
      <c r="P421"/>
    </row>
    <row r="422" spans="1:16" ht="25.5" customHeight="1" x14ac:dyDescent="0.25">
      <c r="A422" s="6" t="s">
        <v>278</v>
      </c>
      <c r="B422" s="33" t="s">
        <v>366</v>
      </c>
      <c r="C422" s="34" t="s">
        <v>270</v>
      </c>
      <c r="D422" s="66" t="s">
        <v>1204</v>
      </c>
      <c r="E422" s="66" t="str">
        <f>CONCATENATE(Tabela13[[#This Row],[TRAMITE_SETOR]],"_Atualiz")</f>
        <v>CIP_Atualiz</v>
      </c>
      <c r="F422" s="35" t="s">
        <v>884</v>
      </c>
      <c r="G422" s="90" t="s">
        <v>1105</v>
      </c>
      <c r="H422" s="36">
        <v>41253.402083333334</v>
      </c>
      <c r="I422" s="36">
        <v>41253.768055555556</v>
      </c>
      <c r="J422" s="1" t="s">
        <v>298</v>
      </c>
      <c r="K422" s="37">
        <f t="shared" si="12"/>
        <v>0.36597222222189885</v>
      </c>
      <c r="L422" s="38">
        <f t="shared" si="13"/>
        <v>0.36597222222189885</v>
      </c>
      <c r="M422" s="166">
        <f>NETWORKDAYS.INTL(DATE(YEAR(H422),MONTH(I422),DAY(H422)),DATE(YEAR(I422),MONTH(I422),DAY(I422)),1,LISTAFERIADOS!$B$2:$B$194)</f>
        <v>1</v>
      </c>
      <c r="N422" s="170" t="str">
        <f>CONCATENATE(HOUR(Tabela13[[#This Row],[DATA INICIO]]),":",MINUTE(Tabela13[[#This Row],[DATA INICIO]]))</f>
        <v>9:39</v>
      </c>
      <c r="P422"/>
    </row>
    <row r="423" spans="1:16" ht="25.5" hidden="1" customHeight="1" x14ac:dyDescent="0.25">
      <c r="A423" s="6" t="s">
        <v>278</v>
      </c>
      <c r="B423" s="33" t="s">
        <v>366</v>
      </c>
      <c r="C423" s="34" t="s">
        <v>270</v>
      </c>
      <c r="D423" s="66" t="s">
        <v>1229</v>
      </c>
      <c r="E423" s="66" t="str">
        <f>CONCATENATE(Tabela13[[#This Row],[TRAMITE_SETOR]],"_Atualiz")</f>
        <v>SAPC_Atualiz</v>
      </c>
      <c r="F423" s="35" t="s">
        <v>926</v>
      </c>
      <c r="G423" s="35"/>
      <c r="H423" s="36">
        <v>41253.768055555556</v>
      </c>
      <c r="I423" s="36">
        <v>41253.785416666666</v>
      </c>
      <c r="J423" s="1" t="s">
        <v>299</v>
      </c>
      <c r="K423" s="37">
        <f t="shared" si="12"/>
        <v>1.7361111109494232E-2</v>
      </c>
      <c r="L423" s="38">
        <f t="shared" si="13"/>
        <v>1.7361111109494232E-2</v>
      </c>
      <c r="M423" s="166">
        <f>NETWORKDAYS.INTL(DATE(YEAR(H423),MONTH(I423),DAY(H423)),DATE(YEAR(I423),MONTH(I423),DAY(I423)),1,LISTAFERIADOS!$B$2:$B$194)</f>
        <v>1</v>
      </c>
      <c r="N423" s="170" t="str">
        <f>CONCATENATE(HOUR(Tabela13[[#This Row],[DATA INICIO]]),":",MINUTE(Tabela13[[#This Row],[DATA INICIO]]))</f>
        <v>18:26</v>
      </c>
      <c r="P423"/>
    </row>
    <row r="424" spans="1:16" ht="25.5" hidden="1" customHeight="1" x14ac:dyDescent="0.25">
      <c r="A424" s="6" t="s">
        <v>278</v>
      </c>
      <c r="B424" s="33" t="s">
        <v>366</v>
      </c>
      <c r="C424" s="34" t="s">
        <v>270</v>
      </c>
      <c r="D424" s="66" t="s">
        <v>1237</v>
      </c>
      <c r="E424" s="66" t="str">
        <f>CONCATENATE(Tabela13[[#This Row],[TRAMITE_SETOR]],"_Atualiz")</f>
        <v>SGMC_Atualiz</v>
      </c>
      <c r="F424" s="35" t="s">
        <v>928</v>
      </c>
      <c r="G424" s="35"/>
      <c r="H424" s="36">
        <v>41253.785416666666</v>
      </c>
      <c r="I424" s="36">
        <v>41254.554861111108</v>
      </c>
      <c r="J424" s="1" t="s">
        <v>300</v>
      </c>
      <c r="K424" s="37">
        <f t="shared" si="12"/>
        <v>0.7694444444423425</v>
      </c>
      <c r="L424" s="38">
        <f t="shared" si="13"/>
        <v>0.7694444444423425</v>
      </c>
      <c r="M424" s="166">
        <f>NETWORKDAYS.INTL(DATE(YEAR(H424),MONTH(I424),DAY(H424)),DATE(YEAR(I424),MONTH(I424),DAY(I424)),1,LISTAFERIADOS!$B$2:$B$194)</f>
        <v>2</v>
      </c>
      <c r="N424" s="170" t="str">
        <f>CONCATENATE(HOUR(Tabela13[[#This Row],[DATA INICIO]]),":",MINUTE(Tabela13[[#This Row],[DATA INICIO]]))</f>
        <v>18:51</v>
      </c>
      <c r="P424"/>
    </row>
    <row r="425" spans="1:16" ht="25.5" hidden="1" customHeight="1" x14ac:dyDescent="0.25">
      <c r="A425" s="6" t="s">
        <v>278</v>
      </c>
      <c r="B425" s="33" t="s">
        <v>366</v>
      </c>
      <c r="C425" s="34" t="s">
        <v>270</v>
      </c>
      <c r="D425" s="66" t="s">
        <v>1238</v>
      </c>
      <c r="E425" s="66" t="str">
        <f>CONCATENATE(Tabela13[[#This Row],[TRAMITE_SETOR]],"_Atualiz")</f>
        <v>SGPA_Atualiz</v>
      </c>
      <c r="F425" s="35" t="s">
        <v>929</v>
      </c>
      <c r="G425" s="35"/>
      <c r="H425" s="36">
        <v>41254.554861111108</v>
      </c>
      <c r="I425" s="36">
        <v>41255.78402777778</v>
      </c>
      <c r="J425" s="1" t="s">
        <v>301</v>
      </c>
      <c r="K425" s="37">
        <f t="shared" si="12"/>
        <v>1.2291666666715173</v>
      </c>
      <c r="L425" s="38">
        <f t="shared" si="13"/>
        <v>1.2291666666715173</v>
      </c>
      <c r="M425" s="166">
        <f>NETWORKDAYS.INTL(DATE(YEAR(H425),MONTH(I425),DAY(H425)),DATE(YEAR(I425),MONTH(I425),DAY(I425)),1,LISTAFERIADOS!$B$2:$B$194)</f>
        <v>2</v>
      </c>
      <c r="N425" s="170" t="str">
        <f>CONCATENATE(HOUR(Tabela13[[#This Row],[DATA INICIO]]),":",MINUTE(Tabela13[[#This Row],[DATA INICIO]]))</f>
        <v>13:19</v>
      </c>
      <c r="P425"/>
    </row>
    <row r="426" spans="1:16" ht="25.5" hidden="1" customHeight="1" x14ac:dyDescent="0.25">
      <c r="A426" s="6" t="s">
        <v>278</v>
      </c>
      <c r="B426" s="33" t="s">
        <v>366</v>
      </c>
      <c r="C426" s="34" t="s">
        <v>270</v>
      </c>
      <c r="D426" s="66" t="s">
        <v>1229</v>
      </c>
      <c r="E426" s="66" t="str">
        <f>CONCATENATE(Tabela13[[#This Row],[TRAMITE_SETOR]],"_Atualiz")</f>
        <v>SAPC_Atualiz</v>
      </c>
      <c r="F426" s="35" t="s">
        <v>926</v>
      </c>
      <c r="G426" s="35"/>
      <c r="H426" s="36">
        <v>41255.78402777778</v>
      </c>
      <c r="I426" s="36">
        <v>41271.681944444441</v>
      </c>
      <c r="J426" s="1" t="s">
        <v>302</v>
      </c>
      <c r="K426" s="37">
        <f t="shared" si="12"/>
        <v>15.897916666661331</v>
      </c>
      <c r="L426" s="38">
        <f t="shared" si="13"/>
        <v>15.897916666661331</v>
      </c>
      <c r="M426" s="166">
        <f>NETWORKDAYS.INTL(DATE(YEAR(H426),MONTH(I426),DAY(H426)),DATE(YEAR(I426),MONTH(I426),DAY(I426)),1,LISTAFERIADOS!$B$2:$B$194)</f>
        <v>5</v>
      </c>
      <c r="N426" s="170" t="str">
        <f>CONCATENATE(HOUR(Tabela13[[#This Row],[DATA INICIO]]),":",MINUTE(Tabela13[[#This Row],[DATA INICIO]]))</f>
        <v>18:49</v>
      </c>
      <c r="P426"/>
    </row>
    <row r="427" spans="1:16" ht="25.5" customHeight="1" x14ac:dyDescent="0.25">
      <c r="A427" s="6" t="s">
        <v>278</v>
      </c>
      <c r="B427" s="33" t="s">
        <v>366</v>
      </c>
      <c r="C427" s="34" t="s">
        <v>270</v>
      </c>
      <c r="D427" s="66" t="s">
        <v>1204</v>
      </c>
      <c r="E427" s="66" t="str">
        <f>CONCATENATE(Tabela13[[#This Row],[TRAMITE_SETOR]],"_Atualiz")</f>
        <v>CIP_Atualiz</v>
      </c>
      <c r="F427" s="35" t="s">
        <v>884</v>
      </c>
      <c r="G427" s="90" t="s">
        <v>1105</v>
      </c>
      <c r="H427" s="36">
        <v>41271.681944444441</v>
      </c>
      <c r="I427" s="36">
        <v>41281.626388888886</v>
      </c>
      <c r="J427" s="1" t="s">
        <v>294</v>
      </c>
      <c r="K427" s="37">
        <f t="shared" si="12"/>
        <v>9.9444444444452529</v>
      </c>
      <c r="L427" s="38">
        <f t="shared" si="13"/>
        <v>9.9444444444452529</v>
      </c>
      <c r="M427" s="166">
        <f>NETWORKDAYS.INTL(DATE(YEAR(H427),MONTH(I427),DAY(H427)),DATE(YEAR(I427),MONTH(I427),DAY(I427)),1,LISTAFERIADOS!$B$2:$B$194)</f>
        <v>221</v>
      </c>
      <c r="N427" s="170" t="str">
        <f>CONCATENATE(HOUR(Tabela13[[#This Row],[DATA INICIO]]),":",MINUTE(Tabela13[[#This Row],[DATA INICIO]]))</f>
        <v>16:22</v>
      </c>
      <c r="P427"/>
    </row>
    <row r="428" spans="1:16" ht="25.5" hidden="1" customHeight="1" x14ac:dyDescent="0.25">
      <c r="A428" s="6" t="s">
        <v>278</v>
      </c>
      <c r="B428" s="33" t="s">
        <v>366</v>
      </c>
      <c r="C428" s="34" t="s">
        <v>270</v>
      </c>
      <c r="D428" s="66" t="s">
        <v>1229</v>
      </c>
      <c r="E428" s="66" t="str">
        <f>CONCATENATE(Tabela13[[#This Row],[TRAMITE_SETOR]],"_Atualiz")</f>
        <v>SAPC_Atualiz</v>
      </c>
      <c r="F428" s="35" t="s">
        <v>926</v>
      </c>
      <c r="G428" s="35"/>
      <c r="H428" s="36">
        <v>41281.626388888886</v>
      </c>
      <c r="I428" s="36">
        <v>41281.8125</v>
      </c>
      <c r="J428" s="1" t="s">
        <v>303</v>
      </c>
      <c r="K428" s="37">
        <f t="shared" si="12"/>
        <v>0.18611111111385981</v>
      </c>
      <c r="L428" s="38">
        <f t="shared" si="13"/>
        <v>0.18611111111385981</v>
      </c>
      <c r="M428" s="166">
        <f>NETWORKDAYS.INTL(DATE(YEAR(H428),MONTH(I428),DAY(H428)),DATE(YEAR(I428),MONTH(I428),DAY(I428)),1,LISTAFERIADOS!$B$2:$B$194)</f>
        <v>1</v>
      </c>
      <c r="N428" s="170" t="str">
        <f>CONCATENATE(HOUR(Tabela13[[#This Row],[DATA INICIO]]),":",MINUTE(Tabela13[[#This Row],[DATA INICIO]]))</f>
        <v>15:2</v>
      </c>
      <c r="P428"/>
    </row>
    <row r="429" spans="1:16" ht="25.5" customHeight="1" x14ac:dyDescent="0.25">
      <c r="A429" s="6" t="s">
        <v>278</v>
      </c>
      <c r="B429" s="33" t="s">
        <v>366</v>
      </c>
      <c r="C429" s="34" t="s">
        <v>270</v>
      </c>
      <c r="D429" s="66" t="s">
        <v>1204</v>
      </c>
      <c r="E429" s="66" t="str">
        <f>CONCATENATE(Tabela13[[#This Row],[TRAMITE_SETOR]],"_Atualiz")</f>
        <v>CIP_Atualiz</v>
      </c>
      <c r="F429" s="35" t="s">
        <v>884</v>
      </c>
      <c r="G429" s="90" t="s">
        <v>1105</v>
      </c>
      <c r="H429" s="36">
        <v>41281.8125</v>
      </c>
      <c r="I429" s="36">
        <v>41282.615277777775</v>
      </c>
      <c r="J429" s="1" t="s">
        <v>304</v>
      </c>
      <c r="K429" s="37">
        <f t="shared" si="12"/>
        <v>0.80277777777519077</v>
      </c>
      <c r="L429" s="38">
        <f t="shared" si="13"/>
        <v>0.80277777777519077</v>
      </c>
      <c r="M429" s="166">
        <f>NETWORKDAYS.INTL(DATE(YEAR(H429),MONTH(I429),DAY(H429)),DATE(YEAR(I429),MONTH(I429),DAY(I429)),1,LISTAFERIADOS!$B$2:$B$194)</f>
        <v>2</v>
      </c>
      <c r="N429" s="170" t="str">
        <f>CONCATENATE(HOUR(Tabela13[[#This Row],[DATA INICIO]]),":",MINUTE(Tabela13[[#This Row],[DATA INICIO]]))</f>
        <v>19:30</v>
      </c>
      <c r="P429"/>
    </row>
    <row r="430" spans="1:16" ht="25.5" hidden="1" customHeight="1" x14ac:dyDescent="0.25">
      <c r="A430" s="6" t="s">
        <v>278</v>
      </c>
      <c r="B430" s="33" t="s">
        <v>366</v>
      </c>
      <c r="C430" s="34" t="s">
        <v>270</v>
      </c>
      <c r="D430" s="66" t="s">
        <v>1239</v>
      </c>
      <c r="E430" s="66" t="str">
        <f>CONCATENATE(Tabela13[[#This Row],[TRAMITE_SETOR]],"_Atualiz")</f>
        <v>CMP_Atualiz</v>
      </c>
      <c r="F430" s="35" t="s">
        <v>930</v>
      </c>
      <c r="G430" s="35"/>
      <c r="H430" s="36">
        <v>41282.615277777775</v>
      </c>
      <c r="I430" s="36">
        <v>41283.773611111108</v>
      </c>
      <c r="J430" s="1" t="s">
        <v>305</v>
      </c>
      <c r="K430" s="37">
        <f t="shared" si="12"/>
        <v>1.1583333333328483</v>
      </c>
      <c r="L430" s="38">
        <f t="shared" si="13"/>
        <v>1.1583333333328483</v>
      </c>
      <c r="M430" s="166">
        <f>NETWORKDAYS.INTL(DATE(YEAR(H430),MONTH(I430),DAY(H430)),DATE(YEAR(I430),MONTH(I430),DAY(I430)),1,LISTAFERIADOS!$B$2:$B$194)</f>
        <v>2</v>
      </c>
      <c r="N430" s="170" t="str">
        <f>CONCATENATE(HOUR(Tabela13[[#This Row],[DATA INICIO]]),":",MINUTE(Tabela13[[#This Row],[DATA INICIO]]))</f>
        <v>14:46</v>
      </c>
      <c r="P430"/>
    </row>
    <row r="431" spans="1:16" ht="25.5" hidden="1" customHeight="1" x14ac:dyDescent="0.25">
      <c r="A431" s="6" t="s">
        <v>278</v>
      </c>
      <c r="B431" s="33" t="s">
        <v>366</v>
      </c>
      <c r="C431" s="34" t="s">
        <v>270</v>
      </c>
      <c r="D431" s="66" t="s">
        <v>1238</v>
      </c>
      <c r="E431" s="66" t="str">
        <f>CONCATENATE(Tabela13[[#This Row],[TRAMITE_SETOR]],"_Atualiz")</f>
        <v>SGPA_Atualiz</v>
      </c>
      <c r="F431" s="35" t="s">
        <v>929</v>
      </c>
      <c r="G431" s="35"/>
      <c r="H431" s="36">
        <v>41283.773611111108</v>
      </c>
      <c r="I431" s="36">
        <v>41283.777083333334</v>
      </c>
      <c r="J431" s="1" t="s">
        <v>306</v>
      </c>
      <c r="K431" s="37">
        <f t="shared" si="12"/>
        <v>3.4722222262644209E-3</v>
      </c>
      <c r="L431" s="38">
        <f t="shared" si="13"/>
        <v>3.4722222262644209E-3</v>
      </c>
      <c r="M431" s="166">
        <f>NETWORKDAYS.INTL(DATE(YEAR(H431),MONTH(I431),DAY(H431)),DATE(YEAR(I431),MONTH(I431),DAY(I431)),1,LISTAFERIADOS!$B$2:$B$194)</f>
        <v>1</v>
      </c>
      <c r="N431" s="170" t="str">
        <f>CONCATENATE(HOUR(Tabela13[[#This Row],[DATA INICIO]]),":",MINUTE(Tabela13[[#This Row],[DATA INICIO]]))</f>
        <v>18:34</v>
      </c>
      <c r="P431"/>
    </row>
    <row r="432" spans="1:16" ht="25.5" customHeight="1" x14ac:dyDescent="0.25">
      <c r="A432" s="6" t="s">
        <v>278</v>
      </c>
      <c r="B432" s="33" t="s">
        <v>366</v>
      </c>
      <c r="C432" s="34" t="s">
        <v>270</v>
      </c>
      <c r="D432" s="66" t="s">
        <v>1204</v>
      </c>
      <c r="E432" s="66" t="str">
        <f>CONCATENATE(Tabela13[[#This Row],[TRAMITE_SETOR]],"_Atualiz")</f>
        <v>CIP_Atualiz</v>
      </c>
      <c r="F432" s="35" t="s">
        <v>884</v>
      </c>
      <c r="G432" s="90" t="s">
        <v>1105</v>
      </c>
      <c r="H432" s="36">
        <v>41283.777083333334</v>
      </c>
      <c r="I432" s="36">
        <v>41283.790277777778</v>
      </c>
      <c r="J432" s="1" t="s">
        <v>307</v>
      </c>
      <c r="K432" s="37">
        <f t="shared" si="12"/>
        <v>1.3194444443797693E-2</v>
      </c>
      <c r="L432" s="38">
        <f t="shared" si="13"/>
        <v>1.3194444443797693E-2</v>
      </c>
      <c r="M432" s="166">
        <f>NETWORKDAYS.INTL(DATE(YEAR(H432),MONTH(I432),DAY(H432)),DATE(YEAR(I432),MONTH(I432),DAY(I432)),1,LISTAFERIADOS!$B$2:$B$194)</f>
        <v>1</v>
      </c>
      <c r="N432" s="170" t="str">
        <f>CONCATENATE(HOUR(Tabela13[[#This Row],[DATA INICIO]]),":",MINUTE(Tabela13[[#This Row],[DATA INICIO]]))</f>
        <v>18:39</v>
      </c>
      <c r="P432"/>
    </row>
    <row r="433" spans="1:16" ht="25.5" hidden="1" customHeight="1" x14ac:dyDescent="0.25">
      <c r="A433" s="6" t="s">
        <v>278</v>
      </c>
      <c r="B433" s="33" t="s">
        <v>366</v>
      </c>
      <c r="C433" s="34" t="s">
        <v>270</v>
      </c>
      <c r="D433" s="66" t="s">
        <v>1229</v>
      </c>
      <c r="E433" s="66" t="str">
        <f>CONCATENATE(Tabela13[[#This Row],[TRAMITE_SETOR]],"_Atualiz")</f>
        <v>SAPC_Atualiz</v>
      </c>
      <c r="F433" s="35" t="s">
        <v>926</v>
      </c>
      <c r="G433" s="35"/>
      <c r="H433" s="36">
        <v>41283.790277777778</v>
      </c>
      <c r="I433" s="36">
        <v>41285.57916666667</v>
      </c>
      <c r="J433" s="1" t="s">
        <v>308</v>
      </c>
      <c r="K433" s="37">
        <f t="shared" si="12"/>
        <v>1.788888888891961</v>
      </c>
      <c r="L433" s="38">
        <f t="shared" si="13"/>
        <v>1.788888888891961</v>
      </c>
      <c r="M433" s="166">
        <f>NETWORKDAYS.INTL(DATE(YEAR(H433),MONTH(I433),DAY(H433)),DATE(YEAR(I433),MONTH(I433),DAY(I433)),1,LISTAFERIADOS!$B$2:$B$194)</f>
        <v>3</v>
      </c>
      <c r="N433" s="170" t="str">
        <f>CONCATENATE(HOUR(Tabela13[[#This Row],[DATA INICIO]]),":",MINUTE(Tabela13[[#This Row],[DATA INICIO]]))</f>
        <v>18:58</v>
      </c>
      <c r="P433"/>
    </row>
    <row r="434" spans="1:16" ht="25.5" hidden="1" customHeight="1" x14ac:dyDescent="0.25">
      <c r="A434" s="6" t="s">
        <v>278</v>
      </c>
      <c r="B434" s="33" t="s">
        <v>366</v>
      </c>
      <c r="C434" s="34" t="s">
        <v>270</v>
      </c>
      <c r="D434" s="66" t="s">
        <v>1240</v>
      </c>
      <c r="E434" s="66" t="str">
        <f>CONCATENATE(Tabela13[[#This Row],[TRAMITE_SETOR]],"_Atualiz")</f>
        <v>CGATI_Atualiz</v>
      </c>
      <c r="F434" s="35" t="s">
        <v>931</v>
      </c>
      <c r="G434" s="35"/>
      <c r="H434" s="36">
        <v>41285.57916666667</v>
      </c>
      <c r="I434" s="36">
        <v>41285.619444444441</v>
      </c>
      <c r="J434" s="1" t="s">
        <v>309</v>
      </c>
      <c r="K434" s="37">
        <f t="shared" si="12"/>
        <v>4.0277777770825196E-2</v>
      </c>
      <c r="L434" s="38">
        <f t="shared" si="13"/>
        <v>4.0277777770825196E-2</v>
      </c>
      <c r="M434" s="166">
        <f>NETWORKDAYS.INTL(DATE(YEAR(H434),MONTH(I434),DAY(H434)),DATE(YEAR(I434),MONTH(I434),DAY(I434)),1,LISTAFERIADOS!$B$2:$B$194)</f>
        <v>1</v>
      </c>
      <c r="N434" s="170" t="str">
        <f>CONCATENATE(HOUR(Tabela13[[#This Row],[DATA INICIO]]),":",MINUTE(Tabela13[[#This Row],[DATA INICIO]]))</f>
        <v>13:54</v>
      </c>
      <c r="P434"/>
    </row>
    <row r="435" spans="1:16" ht="25.5" hidden="1" customHeight="1" x14ac:dyDescent="0.25">
      <c r="A435" s="6" t="s">
        <v>278</v>
      </c>
      <c r="B435" s="33" t="s">
        <v>366</v>
      </c>
      <c r="C435" s="34" t="s">
        <v>270</v>
      </c>
      <c r="D435" s="66" t="s">
        <v>1241</v>
      </c>
      <c r="E435" s="66" t="str">
        <f>CONCATENATE(Tabela13[[#This Row],[TRAMITE_SETOR]],"_Atualiz")</f>
        <v>CEPCST_Atualiz</v>
      </c>
      <c r="F435" s="35" t="s">
        <v>932</v>
      </c>
      <c r="G435" s="35"/>
      <c r="H435" s="36">
        <v>41285.619444444441</v>
      </c>
      <c r="I435" s="36">
        <v>41289.615972222222</v>
      </c>
      <c r="J435" s="1" t="s">
        <v>310</v>
      </c>
      <c r="K435" s="37">
        <f t="shared" si="12"/>
        <v>3.9965277777810115</v>
      </c>
      <c r="L435" s="38">
        <f t="shared" si="13"/>
        <v>3.9965277777810115</v>
      </c>
      <c r="M435" s="166">
        <f>NETWORKDAYS.INTL(DATE(YEAR(H435),MONTH(I435),DAY(H435)),DATE(YEAR(I435),MONTH(I435),DAY(I435)),1,LISTAFERIADOS!$B$2:$B$194)</f>
        <v>3</v>
      </c>
      <c r="N435" s="170" t="str">
        <f>CONCATENATE(HOUR(Tabela13[[#This Row],[DATA INICIO]]),":",MINUTE(Tabela13[[#This Row],[DATA INICIO]]))</f>
        <v>14:52</v>
      </c>
      <c r="P435"/>
    </row>
    <row r="436" spans="1:16" ht="25.5" hidden="1" customHeight="1" x14ac:dyDescent="0.25">
      <c r="A436" s="6" t="s">
        <v>278</v>
      </c>
      <c r="B436" s="33" t="s">
        <v>366</v>
      </c>
      <c r="C436" s="34" t="s">
        <v>270</v>
      </c>
      <c r="D436" s="66" t="s">
        <v>1229</v>
      </c>
      <c r="E436" s="66" t="str">
        <f>CONCATENATE(Tabela13[[#This Row],[TRAMITE_SETOR]],"_Atualiz")</f>
        <v>SAPC_Atualiz</v>
      </c>
      <c r="F436" s="35" t="s">
        <v>926</v>
      </c>
      <c r="G436" s="35"/>
      <c r="H436" s="36">
        <v>41289.615972222222</v>
      </c>
      <c r="I436" s="36">
        <v>41289.73333333333</v>
      </c>
      <c r="J436" s="1" t="s">
        <v>311</v>
      </c>
      <c r="K436" s="37">
        <f t="shared" si="12"/>
        <v>0.11736111110803904</v>
      </c>
      <c r="L436" s="38">
        <f t="shared" si="13"/>
        <v>0.11736111110803904</v>
      </c>
      <c r="M436" s="166">
        <f>NETWORKDAYS.INTL(DATE(YEAR(H436),MONTH(I436),DAY(H436)),DATE(YEAR(I436),MONTH(I436),DAY(I436)),1,LISTAFERIADOS!$B$2:$B$194)</f>
        <v>1</v>
      </c>
      <c r="N436" s="170" t="str">
        <f>CONCATENATE(HOUR(Tabela13[[#This Row],[DATA INICIO]]),":",MINUTE(Tabela13[[#This Row],[DATA INICIO]]))</f>
        <v>14:47</v>
      </c>
      <c r="P436"/>
    </row>
    <row r="437" spans="1:16" ht="25.5" hidden="1" customHeight="1" x14ac:dyDescent="0.25">
      <c r="A437" s="6" t="s">
        <v>278</v>
      </c>
      <c r="B437" s="33" t="s">
        <v>366</v>
      </c>
      <c r="C437" s="34" t="s">
        <v>270</v>
      </c>
      <c r="D437" s="66" t="s">
        <v>1239</v>
      </c>
      <c r="E437" s="66" t="str">
        <f>CONCATENATE(Tabela13[[#This Row],[TRAMITE_SETOR]],"_Atualiz")</f>
        <v>CMP_Atualiz</v>
      </c>
      <c r="F437" s="35" t="s">
        <v>930</v>
      </c>
      <c r="G437" s="35"/>
      <c r="H437" s="36">
        <v>41289.73333333333</v>
      </c>
      <c r="I437" s="36">
        <v>41290.671527777777</v>
      </c>
      <c r="J437" s="1" t="s">
        <v>312</v>
      </c>
      <c r="K437" s="37">
        <f t="shared" si="12"/>
        <v>0.93819444444670808</v>
      </c>
      <c r="L437" s="38">
        <f t="shared" si="13"/>
        <v>0.93819444444670808</v>
      </c>
      <c r="M437" s="166">
        <f>NETWORKDAYS.INTL(DATE(YEAR(H437),MONTH(I437),DAY(H437)),DATE(YEAR(I437),MONTH(I437),DAY(I437)),1,LISTAFERIADOS!$B$2:$B$194)</f>
        <v>2</v>
      </c>
      <c r="N437" s="170" t="str">
        <f>CONCATENATE(HOUR(Tabela13[[#This Row],[DATA INICIO]]),":",MINUTE(Tabela13[[#This Row],[DATA INICIO]]))</f>
        <v>17:36</v>
      </c>
      <c r="P437"/>
    </row>
    <row r="438" spans="1:16" ht="25.5" hidden="1" customHeight="1" x14ac:dyDescent="0.25">
      <c r="A438" s="6" t="s">
        <v>278</v>
      </c>
      <c r="B438" s="33" t="s">
        <v>366</v>
      </c>
      <c r="C438" s="34" t="s">
        <v>270</v>
      </c>
      <c r="D438" s="66" t="s">
        <v>1241</v>
      </c>
      <c r="E438" s="66" t="str">
        <f>CONCATENATE(Tabela13[[#This Row],[TRAMITE_SETOR]],"_Atualiz")</f>
        <v>CEPCST_Atualiz</v>
      </c>
      <c r="F438" s="35" t="s">
        <v>932</v>
      </c>
      <c r="G438" s="35"/>
      <c r="H438" s="36">
        <v>41290.671527777777</v>
      </c>
      <c r="I438" s="36">
        <v>41297.699305555558</v>
      </c>
      <c r="J438" s="1" t="s">
        <v>27</v>
      </c>
      <c r="K438" s="37">
        <f t="shared" si="12"/>
        <v>7.0277777777810115</v>
      </c>
      <c r="L438" s="38">
        <f t="shared" si="13"/>
        <v>7.0277777777810115</v>
      </c>
      <c r="M438" s="166">
        <f>NETWORKDAYS.INTL(DATE(YEAR(H438),MONTH(I438),DAY(H438)),DATE(YEAR(I438),MONTH(I438),DAY(I438)),1,LISTAFERIADOS!$B$2:$B$194)</f>
        <v>6</v>
      </c>
      <c r="N438" s="170" t="str">
        <f>CONCATENATE(HOUR(Tabela13[[#This Row],[DATA INICIO]]),":",MINUTE(Tabela13[[#This Row],[DATA INICIO]]))</f>
        <v>16:7</v>
      </c>
      <c r="P438"/>
    </row>
    <row r="439" spans="1:16" ht="25.5" hidden="1" customHeight="1" x14ac:dyDescent="0.25">
      <c r="A439" s="6" t="s">
        <v>278</v>
      </c>
      <c r="B439" s="33" t="s">
        <v>366</v>
      </c>
      <c r="C439" s="34" t="s">
        <v>270</v>
      </c>
      <c r="D439" s="66" t="s">
        <v>1209</v>
      </c>
      <c r="E439" s="66" t="str">
        <f>CONCATENATE(Tabela13[[#This Row],[TRAMITE_SETOR]],"_Atualiz")</f>
        <v>CLC_Atualiz</v>
      </c>
      <c r="F439" s="35" t="s">
        <v>911</v>
      </c>
      <c r="G439" s="35"/>
      <c r="H439" s="36">
        <v>41297.699305555558</v>
      </c>
      <c r="I439" s="36">
        <v>41297.818749999999</v>
      </c>
      <c r="J439" s="1" t="s">
        <v>313</v>
      </c>
      <c r="K439" s="37">
        <f t="shared" si="12"/>
        <v>0.11944444444088731</v>
      </c>
      <c r="L439" s="38">
        <f t="shared" si="13"/>
        <v>0.11944444444088731</v>
      </c>
      <c r="M439" s="166">
        <f>NETWORKDAYS.INTL(DATE(YEAR(H439),MONTH(I439),DAY(H439)),DATE(YEAR(I439),MONTH(I439),DAY(I439)),1,LISTAFERIADOS!$B$2:$B$194)</f>
        <v>1</v>
      </c>
      <c r="N439" s="170" t="str">
        <f>CONCATENATE(HOUR(Tabela13[[#This Row],[DATA INICIO]]),":",MINUTE(Tabela13[[#This Row],[DATA INICIO]]))</f>
        <v>16:47</v>
      </c>
      <c r="P439"/>
    </row>
    <row r="440" spans="1:16" ht="25.5" hidden="1" customHeight="1" x14ac:dyDescent="0.25">
      <c r="A440" s="6" t="s">
        <v>278</v>
      </c>
      <c r="B440" s="33" t="s">
        <v>366</v>
      </c>
      <c r="C440" s="34" t="s">
        <v>270</v>
      </c>
      <c r="D440" s="66" t="s">
        <v>1210</v>
      </c>
      <c r="E440" s="66" t="str">
        <f>CONCATENATE(Tabela13[[#This Row],[TRAMITE_SETOR]],"_Atualiz")</f>
        <v>SC_Atualiz</v>
      </c>
      <c r="F440" s="35" t="s">
        <v>912</v>
      </c>
      <c r="G440" s="35"/>
      <c r="H440" s="36">
        <v>41297.818749999999</v>
      </c>
      <c r="I440" s="36">
        <v>41299.706250000003</v>
      </c>
      <c r="J440" s="1" t="s">
        <v>163</v>
      </c>
      <c r="K440" s="37">
        <f t="shared" si="12"/>
        <v>1.8875000000043656</v>
      </c>
      <c r="L440" s="38">
        <f t="shared" si="13"/>
        <v>1.8875000000043656</v>
      </c>
      <c r="M440" s="166">
        <f>NETWORKDAYS.INTL(DATE(YEAR(H440),MONTH(I440),DAY(H440)),DATE(YEAR(I440),MONTH(I440),DAY(I440)),1,LISTAFERIADOS!$B$2:$B$194)</f>
        <v>3</v>
      </c>
      <c r="N440" s="170" t="str">
        <f>CONCATENATE(HOUR(Tabela13[[#This Row],[DATA INICIO]]),":",MINUTE(Tabela13[[#This Row],[DATA INICIO]]))</f>
        <v>19:39</v>
      </c>
      <c r="P440"/>
    </row>
    <row r="441" spans="1:16" ht="25.5" hidden="1" customHeight="1" x14ac:dyDescent="0.25">
      <c r="A441" s="6" t="s">
        <v>278</v>
      </c>
      <c r="B441" s="33" t="s">
        <v>366</v>
      </c>
      <c r="C441" s="34" t="s">
        <v>270</v>
      </c>
      <c r="D441" s="66" t="s">
        <v>1229</v>
      </c>
      <c r="E441" s="66" t="str">
        <f>CONCATENATE(Tabela13[[#This Row],[TRAMITE_SETOR]],"_Atualiz")</f>
        <v>SAPC_Atualiz</v>
      </c>
      <c r="F441" s="35" t="s">
        <v>926</v>
      </c>
      <c r="G441" s="35"/>
      <c r="H441" s="36">
        <v>41299.706250000003</v>
      </c>
      <c r="I441" s="36">
        <v>41328.501388888886</v>
      </c>
      <c r="J441" s="1" t="s">
        <v>314</v>
      </c>
      <c r="K441" s="37">
        <f t="shared" si="12"/>
        <v>28.79513888888323</v>
      </c>
      <c r="L441" s="38">
        <f t="shared" si="13"/>
        <v>28.79513888888323</v>
      </c>
      <c r="M441" s="166">
        <f>NETWORKDAYS.INTL(DATE(YEAR(H441),MONTH(I441),DAY(H441)),DATE(YEAR(I441),MONTH(I441),DAY(I441)),1,LISTAFERIADOS!$B$2:$B$194)</f>
        <v>-1</v>
      </c>
      <c r="N441" s="170" t="str">
        <f>CONCATENATE(HOUR(Tabela13[[#This Row],[DATA INICIO]]),":",MINUTE(Tabela13[[#This Row],[DATA INICIO]]))</f>
        <v>16:57</v>
      </c>
      <c r="P441"/>
    </row>
    <row r="442" spans="1:16" ht="25.5" hidden="1" customHeight="1" x14ac:dyDescent="0.25">
      <c r="A442" s="6" t="s">
        <v>278</v>
      </c>
      <c r="B442" s="33" t="s">
        <v>366</v>
      </c>
      <c r="C442" s="34" t="s">
        <v>270</v>
      </c>
      <c r="D442" s="66" t="s">
        <v>1210</v>
      </c>
      <c r="E442" s="66" t="str">
        <f>CONCATENATE(Tabela13[[#This Row],[TRAMITE_SETOR]],"_Atualiz")</f>
        <v>SC_Atualiz</v>
      </c>
      <c r="F442" s="35" t="s">
        <v>912</v>
      </c>
      <c r="G442" s="35"/>
      <c r="H442" s="36">
        <v>41328.501388888886</v>
      </c>
      <c r="I442" s="36">
        <v>41333.686111111114</v>
      </c>
      <c r="J442" s="1" t="s">
        <v>315</v>
      </c>
      <c r="K442" s="37">
        <f t="shared" si="12"/>
        <v>5.1847222222277196</v>
      </c>
      <c r="L442" s="38">
        <f t="shared" si="13"/>
        <v>5.1847222222277196</v>
      </c>
      <c r="M442" s="166">
        <f>NETWORKDAYS.INTL(DATE(YEAR(H442),MONTH(I442),DAY(H442)),DATE(YEAR(I442),MONTH(I442),DAY(I442)),1,LISTAFERIADOS!$B$2:$B$194)</f>
        <v>4</v>
      </c>
      <c r="N442" s="170" t="str">
        <f>CONCATENATE(HOUR(Tabela13[[#This Row],[DATA INICIO]]),":",MINUTE(Tabela13[[#This Row],[DATA INICIO]]))</f>
        <v>12:2</v>
      </c>
      <c r="P442"/>
    </row>
    <row r="443" spans="1:16" ht="25.5" hidden="1" customHeight="1" x14ac:dyDescent="0.25">
      <c r="A443" s="6" t="s">
        <v>278</v>
      </c>
      <c r="B443" s="33" t="s">
        <v>366</v>
      </c>
      <c r="C443" s="34" t="s">
        <v>270</v>
      </c>
      <c r="D443" s="66" t="s">
        <v>1229</v>
      </c>
      <c r="E443" s="66" t="str">
        <f>CONCATENATE(Tabela13[[#This Row],[TRAMITE_SETOR]],"_Atualiz")</f>
        <v>SAPC_Atualiz</v>
      </c>
      <c r="F443" s="35" t="s">
        <v>926</v>
      </c>
      <c r="G443" s="35"/>
      <c r="H443" s="36">
        <v>41333.686111111114</v>
      </c>
      <c r="I443" s="36">
        <v>41345.611111111109</v>
      </c>
      <c r="J443" s="1" t="s">
        <v>316</v>
      </c>
      <c r="K443" s="37">
        <f t="shared" si="12"/>
        <v>11.924999999995634</v>
      </c>
      <c r="L443" s="38">
        <f t="shared" si="13"/>
        <v>11.924999999995634</v>
      </c>
      <c r="M443" s="166">
        <f>NETWORKDAYS.INTL(DATE(YEAR(H443),MONTH(I443),DAY(H443)),DATE(YEAR(I443),MONTH(I443),DAY(I443)),1,LISTAFERIADOS!$B$2:$B$194)</f>
        <v>-11</v>
      </c>
      <c r="N443" s="170" t="str">
        <f>CONCATENATE(HOUR(Tabela13[[#This Row],[DATA INICIO]]),":",MINUTE(Tabela13[[#This Row],[DATA INICIO]]))</f>
        <v>16:28</v>
      </c>
      <c r="P443"/>
    </row>
    <row r="444" spans="1:16" ht="25.5" customHeight="1" x14ac:dyDescent="0.25">
      <c r="A444" s="6" t="s">
        <v>278</v>
      </c>
      <c r="B444" s="33" t="s">
        <v>366</v>
      </c>
      <c r="C444" s="34" t="s">
        <v>270</v>
      </c>
      <c r="D444" s="66" t="s">
        <v>1204</v>
      </c>
      <c r="E444" s="66" t="str">
        <f>CONCATENATE(Tabela13[[#This Row],[TRAMITE_SETOR]],"_Atualiz")</f>
        <v>CIP_Atualiz</v>
      </c>
      <c r="F444" s="35" t="s">
        <v>884</v>
      </c>
      <c r="G444" s="90" t="s">
        <v>1105</v>
      </c>
      <c r="H444" s="36">
        <v>41345.611111111109</v>
      </c>
      <c r="I444" s="36">
        <v>41345.72152777778</v>
      </c>
      <c r="J444" s="1" t="s">
        <v>317</v>
      </c>
      <c r="K444" s="37">
        <f t="shared" si="12"/>
        <v>0.11041666667006211</v>
      </c>
      <c r="L444" s="38">
        <f t="shared" si="13"/>
        <v>0.11041666667006211</v>
      </c>
      <c r="M444" s="166">
        <f>NETWORKDAYS.INTL(DATE(YEAR(H444),MONTH(I444),DAY(H444)),DATE(YEAR(I444),MONTH(I444),DAY(I444)),1,LISTAFERIADOS!$B$2:$B$194)</f>
        <v>1</v>
      </c>
      <c r="N444" s="170" t="str">
        <f>CONCATENATE(HOUR(Tabela13[[#This Row],[DATA INICIO]]),":",MINUTE(Tabela13[[#This Row],[DATA INICIO]]))</f>
        <v>14:40</v>
      </c>
      <c r="P444"/>
    </row>
    <row r="445" spans="1:16" ht="25.5" hidden="1" customHeight="1" x14ac:dyDescent="0.25">
      <c r="A445" s="6" t="s">
        <v>278</v>
      </c>
      <c r="B445" s="33" t="s">
        <v>366</v>
      </c>
      <c r="C445" s="34" t="s">
        <v>270</v>
      </c>
      <c r="D445" s="66" t="s">
        <v>1209</v>
      </c>
      <c r="E445" s="66" t="str">
        <f>CONCATENATE(Tabela13[[#This Row],[TRAMITE_SETOR]],"_Atualiz")</f>
        <v>CLC_Atualiz</v>
      </c>
      <c r="F445" s="35" t="s">
        <v>911</v>
      </c>
      <c r="G445" s="35"/>
      <c r="H445" s="36">
        <v>41345.72152777778</v>
      </c>
      <c r="I445" s="36">
        <v>41345.798611111109</v>
      </c>
      <c r="J445" s="1" t="s">
        <v>318</v>
      </c>
      <c r="K445" s="37">
        <f t="shared" si="12"/>
        <v>7.7083333329937886E-2</v>
      </c>
      <c r="L445" s="38">
        <f t="shared" si="13"/>
        <v>7.7083333329937886E-2</v>
      </c>
      <c r="M445" s="166">
        <f>NETWORKDAYS.INTL(DATE(YEAR(H445),MONTH(I445),DAY(H445)),DATE(YEAR(I445),MONTH(I445),DAY(I445)),1,LISTAFERIADOS!$B$2:$B$194)</f>
        <v>1</v>
      </c>
      <c r="N445" s="170" t="str">
        <f>CONCATENATE(HOUR(Tabela13[[#This Row],[DATA INICIO]]),":",MINUTE(Tabela13[[#This Row],[DATA INICIO]]))</f>
        <v>17:19</v>
      </c>
      <c r="P445"/>
    </row>
    <row r="446" spans="1:16" ht="25.5" hidden="1" customHeight="1" x14ac:dyDescent="0.25">
      <c r="A446" s="6" t="s">
        <v>278</v>
      </c>
      <c r="B446" s="33" t="s">
        <v>366</v>
      </c>
      <c r="C446" s="34" t="s">
        <v>270</v>
      </c>
      <c r="D446" s="66" t="s">
        <v>1210</v>
      </c>
      <c r="E446" s="66" t="str">
        <f>CONCATENATE(Tabela13[[#This Row],[TRAMITE_SETOR]],"_Atualiz")</f>
        <v>SC_Atualiz</v>
      </c>
      <c r="F446" s="35" t="s">
        <v>912</v>
      </c>
      <c r="G446" s="35"/>
      <c r="H446" s="36">
        <v>41345.798611111109</v>
      </c>
      <c r="I446" s="36">
        <v>41351.693055555559</v>
      </c>
      <c r="J446" s="1" t="s">
        <v>319</v>
      </c>
      <c r="K446" s="37">
        <f t="shared" si="12"/>
        <v>5.8944444444496185</v>
      </c>
      <c r="L446" s="38">
        <f t="shared" si="13"/>
        <v>5.8944444444496185</v>
      </c>
      <c r="M446" s="166">
        <f>NETWORKDAYS.INTL(DATE(YEAR(H446),MONTH(I446),DAY(H446)),DATE(YEAR(I446),MONTH(I446),DAY(I446)),1,LISTAFERIADOS!$B$2:$B$194)</f>
        <v>5</v>
      </c>
      <c r="N446" s="170" t="str">
        <f>CONCATENATE(HOUR(Tabela13[[#This Row],[DATA INICIO]]),":",MINUTE(Tabela13[[#This Row],[DATA INICIO]]))</f>
        <v>19:10</v>
      </c>
      <c r="P446"/>
    </row>
    <row r="447" spans="1:16" ht="25.5" hidden="1" customHeight="1" x14ac:dyDescent="0.25">
      <c r="A447" s="6" t="s">
        <v>278</v>
      </c>
      <c r="B447" s="33" t="s">
        <v>366</v>
      </c>
      <c r="C447" s="34" t="s">
        <v>270</v>
      </c>
      <c r="D447" s="66" t="s">
        <v>1209</v>
      </c>
      <c r="E447" s="66" t="str">
        <f>CONCATENATE(Tabela13[[#This Row],[TRAMITE_SETOR]],"_Atualiz")</f>
        <v>CLC_Atualiz</v>
      </c>
      <c r="F447" s="35" t="s">
        <v>911</v>
      </c>
      <c r="G447" s="35"/>
      <c r="H447" s="36">
        <v>41351.693055555559</v>
      </c>
      <c r="I447" s="36">
        <v>41351.73333333333</v>
      </c>
      <c r="J447" s="1" t="s">
        <v>320</v>
      </c>
      <c r="K447" s="37">
        <f t="shared" si="12"/>
        <v>4.0277777770825196E-2</v>
      </c>
      <c r="L447" s="38">
        <f t="shared" si="13"/>
        <v>4.0277777770825196E-2</v>
      </c>
      <c r="M447" s="166">
        <f>NETWORKDAYS.INTL(DATE(YEAR(H447),MONTH(I447),DAY(H447)),DATE(YEAR(I447),MONTH(I447),DAY(I447)),1,LISTAFERIADOS!$B$2:$B$194)</f>
        <v>1</v>
      </c>
      <c r="N447" s="170" t="str">
        <f>CONCATENATE(HOUR(Tabela13[[#This Row],[DATA INICIO]]),":",MINUTE(Tabela13[[#This Row],[DATA INICIO]]))</f>
        <v>16:38</v>
      </c>
      <c r="P447"/>
    </row>
    <row r="448" spans="1:16" ht="25.5" hidden="1" customHeight="1" x14ac:dyDescent="0.25">
      <c r="A448" s="6" t="s">
        <v>278</v>
      </c>
      <c r="B448" s="33" t="s">
        <v>366</v>
      </c>
      <c r="C448" s="34" t="s">
        <v>270</v>
      </c>
      <c r="D448" s="66" t="s">
        <v>1206</v>
      </c>
      <c r="E448" s="66" t="str">
        <f>CONCATENATE(Tabela13[[#This Row],[TRAMITE_SETOR]],"_Atualiz")</f>
        <v>SPO_Atualiz</v>
      </c>
      <c r="F448" s="35" t="s">
        <v>908</v>
      </c>
      <c r="G448" s="35"/>
      <c r="H448" s="36">
        <v>41351.73333333333</v>
      </c>
      <c r="I448" s="36">
        <v>41353.754861111112</v>
      </c>
      <c r="J448" s="1" t="s">
        <v>18</v>
      </c>
      <c r="K448" s="37">
        <f t="shared" si="12"/>
        <v>2.0215277777824667</v>
      </c>
      <c r="L448" s="38">
        <f t="shared" si="13"/>
        <v>2.0215277777824667</v>
      </c>
      <c r="M448" s="166">
        <f>NETWORKDAYS.INTL(DATE(YEAR(H448),MONTH(I448),DAY(H448)),DATE(YEAR(I448),MONTH(I448),DAY(I448)),1,LISTAFERIADOS!$B$2:$B$194)</f>
        <v>3</v>
      </c>
      <c r="N448" s="170" t="str">
        <f>CONCATENATE(HOUR(Tabela13[[#This Row],[DATA INICIO]]),":",MINUTE(Tabela13[[#This Row],[DATA INICIO]]))</f>
        <v>17:36</v>
      </c>
      <c r="P448"/>
    </row>
    <row r="449" spans="1:16" ht="25.5" hidden="1" customHeight="1" x14ac:dyDescent="0.25">
      <c r="A449" s="6" t="s">
        <v>278</v>
      </c>
      <c r="B449" s="33" t="s">
        <v>366</v>
      </c>
      <c r="C449" s="34" t="s">
        <v>270</v>
      </c>
      <c r="D449" s="66" t="s">
        <v>1207</v>
      </c>
      <c r="E449" s="66" t="str">
        <f>CONCATENATE(Tabela13[[#This Row],[TRAMITE_SETOR]],"_Atualiz")</f>
        <v>CO_Atualiz</v>
      </c>
      <c r="F449" s="35" t="s">
        <v>909</v>
      </c>
      <c r="G449" s="35"/>
      <c r="H449" s="36">
        <v>41353.754861111112</v>
      </c>
      <c r="I449" s="36">
        <v>41353.763888888891</v>
      </c>
      <c r="J449" s="1" t="s">
        <v>27</v>
      </c>
      <c r="K449" s="37">
        <f t="shared" si="12"/>
        <v>9.0277777781011537E-3</v>
      </c>
      <c r="L449" s="38">
        <f t="shared" si="13"/>
        <v>9.0277777781011537E-3</v>
      </c>
      <c r="M449" s="166">
        <f>NETWORKDAYS.INTL(DATE(YEAR(H449),MONTH(I449),DAY(H449)),DATE(YEAR(I449),MONTH(I449),DAY(I449)),1,LISTAFERIADOS!$B$2:$B$194)</f>
        <v>1</v>
      </c>
      <c r="N449" s="170" t="str">
        <f>CONCATENATE(HOUR(Tabela13[[#This Row],[DATA INICIO]]),":",MINUTE(Tabela13[[#This Row],[DATA INICIO]]))</f>
        <v>18:7</v>
      </c>
      <c r="P449"/>
    </row>
    <row r="450" spans="1:16" ht="25.5" hidden="1" customHeight="1" x14ac:dyDescent="0.25">
      <c r="A450" s="6" t="s">
        <v>278</v>
      </c>
      <c r="B450" s="33" t="s">
        <v>366</v>
      </c>
      <c r="C450" s="34" t="s">
        <v>270</v>
      </c>
      <c r="D450" s="66" t="s">
        <v>1208</v>
      </c>
      <c r="E450" s="66" t="str">
        <f>CONCATENATE(Tabela13[[#This Row],[TRAMITE_SETOR]],"_Atualiz")</f>
        <v>SECOFC_Atualiz</v>
      </c>
      <c r="F450" s="35" t="s">
        <v>910</v>
      </c>
      <c r="G450" s="35"/>
      <c r="H450" s="36">
        <v>41353.763888888891</v>
      </c>
      <c r="I450" s="36">
        <v>41353.815972222219</v>
      </c>
      <c r="J450" s="1" t="s">
        <v>321</v>
      </c>
      <c r="K450" s="37">
        <f t="shared" si="12"/>
        <v>5.2083333328482695E-2</v>
      </c>
      <c r="L450" s="38">
        <f t="shared" si="13"/>
        <v>5.2083333328482695E-2</v>
      </c>
      <c r="M450" s="166">
        <f>NETWORKDAYS.INTL(DATE(YEAR(H450),MONTH(I450),DAY(H450)),DATE(YEAR(I450),MONTH(I450),DAY(I450)),1,LISTAFERIADOS!$B$2:$B$194)</f>
        <v>1</v>
      </c>
      <c r="N450" s="170" t="str">
        <f>CONCATENATE(HOUR(Tabela13[[#This Row],[DATA INICIO]]),":",MINUTE(Tabela13[[#This Row],[DATA INICIO]]))</f>
        <v>18:20</v>
      </c>
      <c r="P450"/>
    </row>
    <row r="451" spans="1:16" ht="25.5" hidden="1" customHeight="1" x14ac:dyDescent="0.25">
      <c r="A451" s="6" t="s">
        <v>278</v>
      </c>
      <c r="B451" s="33" t="s">
        <v>366</v>
      </c>
      <c r="C451" s="34" t="s">
        <v>270</v>
      </c>
      <c r="D451" s="66" t="s">
        <v>1209</v>
      </c>
      <c r="E451" s="66" t="str">
        <f>CONCATENATE(Tabela13[[#This Row],[TRAMITE_SETOR]],"_Atualiz")</f>
        <v>CLC_Atualiz</v>
      </c>
      <c r="F451" s="35" t="s">
        <v>911</v>
      </c>
      <c r="G451" s="35"/>
      <c r="H451" s="36">
        <v>41353.815972222219</v>
      </c>
      <c r="I451" s="36">
        <v>41355.586805555555</v>
      </c>
      <c r="J451" s="1" t="s">
        <v>322</v>
      </c>
      <c r="K451" s="37">
        <f t="shared" ref="K451:K514" si="14">IF(OR(H451="-",I451="-"),0,I451-H451)</f>
        <v>1.7708333333357587</v>
      </c>
      <c r="L451" s="38">
        <f t="shared" ref="L451:L514" si="15">K451</f>
        <v>1.7708333333357587</v>
      </c>
      <c r="M451" s="166">
        <f>NETWORKDAYS.INTL(DATE(YEAR(H451),MONTH(I451),DAY(H451)),DATE(YEAR(I451),MONTH(I451),DAY(I451)),1,LISTAFERIADOS!$B$2:$B$194)</f>
        <v>3</v>
      </c>
      <c r="N451" s="170" t="str">
        <f>CONCATENATE(HOUR(Tabela13[[#This Row],[DATA INICIO]]),":",MINUTE(Tabela13[[#This Row],[DATA INICIO]]))</f>
        <v>19:35</v>
      </c>
      <c r="P451"/>
    </row>
    <row r="452" spans="1:16" ht="25.5" hidden="1" customHeight="1" x14ac:dyDescent="0.25">
      <c r="A452" s="6" t="s">
        <v>278</v>
      </c>
      <c r="B452" s="33" t="s">
        <v>366</v>
      </c>
      <c r="C452" s="34" t="s">
        <v>270</v>
      </c>
      <c r="D452" s="66" t="s">
        <v>1210</v>
      </c>
      <c r="E452" s="66" t="str">
        <f>CONCATENATE(Tabela13[[#This Row],[TRAMITE_SETOR]],"_Atualiz")</f>
        <v>SC_Atualiz</v>
      </c>
      <c r="F452" s="35" t="s">
        <v>912</v>
      </c>
      <c r="G452" s="35"/>
      <c r="H452" s="36">
        <v>41355.586805555555</v>
      </c>
      <c r="I452" s="36">
        <v>41367.727777777778</v>
      </c>
      <c r="J452" s="1" t="s">
        <v>323</v>
      </c>
      <c r="K452" s="37">
        <f t="shared" si="14"/>
        <v>12.140972222223354</v>
      </c>
      <c r="L452" s="38">
        <f t="shared" si="15"/>
        <v>12.140972222223354</v>
      </c>
      <c r="M452" s="166">
        <f>NETWORKDAYS.INTL(DATE(YEAR(H452),MONTH(I452),DAY(H452)),DATE(YEAR(I452),MONTH(I452),DAY(I452)),1,LISTAFERIADOS!$B$2:$B$194)</f>
        <v>-14</v>
      </c>
      <c r="N452" s="170" t="str">
        <f>CONCATENATE(HOUR(Tabela13[[#This Row],[DATA INICIO]]),":",MINUTE(Tabela13[[#This Row],[DATA INICIO]]))</f>
        <v>14:5</v>
      </c>
      <c r="P452"/>
    </row>
    <row r="453" spans="1:16" ht="25.5" hidden="1" customHeight="1" x14ac:dyDescent="0.25">
      <c r="A453" s="6" t="s">
        <v>278</v>
      </c>
      <c r="B453" s="33" t="s">
        <v>366</v>
      </c>
      <c r="C453" s="34" t="s">
        <v>270</v>
      </c>
      <c r="D453" s="66" t="s">
        <v>1209</v>
      </c>
      <c r="E453" s="66" t="str">
        <f>CONCATENATE(Tabela13[[#This Row],[TRAMITE_SETOR]],"_Atualiz")</f>
        <v>CLC_Atualiz</v>
      </c>
      <c r="F453" s="35" t="s">
        <v>911</v>
      </c>
      <c r="G453" s="35"/>
      <c r="H453" s="36">
        <v>41367.727777777778</v>
      </c>
      <c r="I453" s="36">
        <v>41368.661111111112</v>
      </c>
      <c r="J453" s="1" t="s">
        <v>324</v>
      </c>
      <c r="K453" s="37">
        <f t="shared" si="14"/>
        <v>0.93333333333430346</v>
      </c>
      <c r="L453" s="38">
        <f t="shared" si="15"/>
        <v>0.93333333333430346</v>
      </c>
      <c r="M453" s="166">
        <f>NETWORKDAYS.INTL(DATE(YEAR(H453),MONTH(I453),DAY(H453)),DATE(YEAR(I453),MONTH(I453),DAY(I453)),1,LISTAFERIADOS!$B$2:$B$194)</f>
        <v>2</v>
      </c>
      <c r="N453" s="170" t="str">
        <f>CONCATENATE(HOUR(Tabela13[[#This Row],[DATA INICIO]]),":",MINUTE(Tabela13[[#This Row],[DATA INICIO]]))</f>
        <v>17:28</v>
      </c>
      <c r="P453"/>
    </row>
    <row r="454" spans="1:16" ht="25.5" hidden="1" customHeight="1" x14ac:dyDescent="0.25">
      <c r="A454" s="6" t="s">
        <v>278</v>
      </c>
      <c r="B454" s="33" t="s">
        <v>366</v>
      </c>
      <c r="C454" s="34" t="s">
        <v>270</v>
      </c>
      <c r="D454" s="66" t="s">
        <v>1210</v>
      </c>
      <c r="E454" s="66" t="str">
        <f>CONCATENATE(Tabela13[[#This Row],[TRAMITE_SETOR]],"_Atualiz")</f>
        <v>SC_Atualiz</v>
      </c>
      <c r="F454" s="35" t="s">
        <v>912</v>
      </c>
      <c r="G454" s="35"/>
      <c r="H454" s="36">
        <v>41368.661111111112</v>
      </c>
      <c r="I454" s="36">
        <v>41368.753472222219</v>
      </c>
      <c r="J454" s="1" t="s">
        <v>325</v>
      </c>
      <c r="K454" s="37">
        <f t="shared" si="14"/>
        <v>9.2361111106583849E-2</v>
      </c>
      <c r="L454" s="38">
        <f t="shared" si="15"/>
        <v>9.2361111106583849E-2</v>
      </c>
      <c r="M454" s="166">
        <f>NETWORKDAYS.INTL(DATE(YEAR(H454),MONTH(I454),DAY(H454)),DATE(YEAR(I454),MONTH(I454),DAY(I454)),1,LISTAFERIADOS!$B$2:$B$194)</f>
        <v>1</v>
      </c>
      <c r="N454" s="170" t="str">
        <f>CONCATENATE(HOUR(Tabela13[[#This Row],[DATA INICIO]]),":",MINUTE(Tabela13[[#This Row],[DATA INICIO]]))</f>
        <v>15:52</v>
      </c>
      <c r="P454"/>
    </row>
    <row r="455" spans="1:16" ht="25.5" hidden="1" customHeight="1" x14ac:dyDescent="0.25">
      <c r="A455" s="6" t="s">
        <v>278</v>
      </c>
      <c r="B455" s="33" t="s">
        <v>366</v>
      </c>
      <c r="C455" s="34" t="s">
        <v>270</v>
      </c>
      <c r="D455" s="66" t="s">
        <v>1209</v>
      </c>
      <c r="E455" s="66" t="str">
        <f>CONCATENATE(Tabela13[[#This Row],[TRAMITE_SETOR]],"_Atualiz")</f>
        <v>CLC_Atualiz</v>
      </c>
      <c r="F455" s="35" t="s">
        <v>911</v>
      </c>
      <c r="G455" s="35"/>
      <c r="H455" s="36">
        <v>41368.753472222219</v>
      </c>
      <c r="I455" s="36">
        <v>41368.765972222223</v>
      </c>
      <c r="J455" s="1" t="s">
        <v>326</v>
      </c>
      <c r="K455" s="37">
        <f t="shared" si="14"/>
        <v>1.2500000004365575E-2</v>
      </c>
      <c r="L455" s="38">
        <f t="shared" si="15"/>
        <v>1.2500000004365575E-2</v>
      </c>
      <c r="M455" s="166">
        <f>NETWORKDAYS.INTL(DATE(YEAR(H455),MONTH(I455),DAY(H455)),DATE(YEAR(I455),MONTH(I455),DAY(I455)),1,LISTAFERIADOS!$B$2:$B$194)</f>
        <v>1</v>
      </c>
      <c r="N455" s="170" t="str">
        <f>CONCATENATE(HOUR(Tabela13[[#This Row],[DATA INICIO]]),":",MINUTE(Tabela13[[#This Row],[DATA INICIO]]))</f>
        <v>18:5</v>
      </c>
      <c r="P455"/>
    </row>
    <row r="456" spans="1:16" ht="25.5" hidden="1" customHeight="1" x14ac:dyDescent="0.25">
      <c r="A456" s="6" t="s">
        <v>278</v>
      </c>
      <c r="B456" s="33" t="s">
        <v>366</v>
      </c>
      <c r="C456" s="34" t="s">
        <v>270</v>
      </c>
      <c r="D456" s="66" t="s">
        <v>1206</v>
      </c>
      <c r="E456" s="66" t="str">
        <f>CONCATENATE(Tabela13[[#This Row],[TRAMITE_SETOR]],"_Atualiz")</f>
        <v>SPO_Atualiz</v>
      </c>
      <c r="F456" s="35" t="s">
        <v>908</v>
      </c>
      <c r="G456" s="35"/>
      <c r="H456" s="36">
        <v>41368.765972222223</v>
      </c>
      <c r="I456" s="36">
        <v>41373.740277777775</v>
      </c>
      <c r="J456" s="1" t="s">
        <v>327</v>
      </c>
      <c r="K456" s="37">
        <f t="shared" si="14"/>
        <v>4.9743055555518367</v>
      </c>
      <c r="L456" s="38">
        <f t="shared" si="15"/>
        <v>4.9743055555518367</v>
      </c>
      <c r="M456" s="166">
        <f>NETWORKDAYS.INTL(DATE(YEAR(H456),MONTH(I456),DAY(H456)),DATE(YEAR(I456),MONTH(I456),DAY(I456)),1,LISTAFERIADOS!$B$2:$B$194)</f>
        <v>4</v>
      </c>
      <c r="N456" s="170" t="str">
        <f>CONCATENATE(HOUR(Tabela13[[#This Row],[DATA INICIO]]),":",MINUTE(Tabela13[[#This Row],[DATA INICIO]]))</f>
        <v>18:23</v>
      </c>
      <c r="P456"/>
    </row>
    <row r="457" spans="1:16" ht="25.5" hidden="1" customHeight="1" x14ac:dyDescent="0.25">
      <c r="A457" s="6" t="s">
        <v>278</v>
      </c>
      <c r="B457" s="33" t="s">
        <v>366</v>
      </c>
      <c r="C457" s="34" t="s">
        <v>270</v>
      </c>
      <c r="D457" s="66" t="s">
        <v>1215</v>
      </c>
      <c r="E457" s="66" t="str">
        <f>CONCATENATE(Tabela13[[#This Row],[TRAMITE_SETOR]],"_Atualiz")</f>
        <v>SAEO_Atualiz</v>
      </c>
      <c r="F457" s="35" t="s">
        <v>917</v>
      </c>
      <c r="G457" s="35"/>
      <c r="H457" s="36">
        <v>41373.740277777775</v>
      </c>
      <c r="I457" s="36">
        <v>41374.515972222223</v>
      </c>
      <c r="J457" s="1" t="s">
        <v>26</v>
      </c>
      <c r="K457" s="37">
        <f t="shared" si="14"/>
        <v>0.77569444444816327</v>
      </c>
      <c r="L457" s="38">
        <f t="shared" si="15"/>
        <v>0.77569444444816327</v>
      </c>
      <c r="M457" s="166">
        <f>NETWORKDAYS.INTL(DATE(YEAR(H457),MONTH(I457),DAY(H457)),DATE(YEAR(I457),MONTH(I457),DAY(I457)),1,LISTAFERIADOS!$B$2:$B$194)</f>
        <v>2</v>
      </c>
      <c r="N457" s="170" t="str">
        <f>CONCATENATE(HOUR(Tabela13[[#This Row],[DATA INICIO]]),":",MINUTE(Tabela13[[#This Row],[DATA INICIO]]))</f>
        <v>17:46</v>
      </c>
      <c r="P457"/>
    </row>
    <row r="458" spans="1:16" ht="25.5" hidden="1" customHeight="1" x14ac:dyDescent="0.25">
      <c r="A458" s="6" t="s">
        <v>278</v>
      </c>
      <c r="B458" s="33" t="s">
        <v>366</v>
      </c>
      <c r="C458" s="34" t="s">
        <v>270</v>
      </c>
      <c r="D458" s="66" t="s">
        <v>1206</v>
      </c>
      <c r="E458" s="66" t="str">
        <f>CONCATENATE(Tabela13[[#This Row],[TRAMITE_SETOR]],"_Atualiz")</f>
        <v>SPO_Atualiz</v>
      </c>
      <c r="F458" s="35" t="s">
        <v>908</v>
      </c>
      <c r="G458" s="35"/>
      <c r="H458" s="36">
        <v>41374.515972222223</v>
      </c>
      <c r="I458" s="36">
        <v>41374.827777777777</v>
      </c>
      <c r="J458" s="1" t="s">
        <v>60</v>
      </c>
      <c r="K458" s="37">
        <f t="shared" si="14"/>
        <v>0.31180555555329192</v>
      </c>
      <c r="L458" s="38">
        <f t="shared" si="15"/>
        <v>0.31180555555329192</v>
      </c>
      <c r="M458" s="166">
        <f>NETWORKDAYS.INTL(DATE(YEAR(H458),MONTH(I458),DAY(H458)),DATE(YEAR(I458),MONTH(I458),DAY(I458)),1,LISTAFERIADOS!$B$2:$B$194)</f>
        <v>1</v>
      </c>
      <c r="N458" s="170" t="str">
        <f>CONCATENATE(HOUR(Tabela13[[#This Row],[DATA INICIO]]),":",MINUTE(Tabela13[[#This Row],[DATA INICIO]]))</f>
        <v>12:23</v>
      </c>
      <c r="P458"/>
    </row>
    <row r="459" spans="1:16" ht="25.5" hidden="1" customHeight="1" x14ac:dyDescent="0.25">
      <c r="A459" s="6" t="s">
        <v>278</v>
      </c>
      <c r="B459" s="33" t="s">
        <v>366</v>
      </c>
      <c r="C459" s="34" t="s">
        <v>270</v>
      </c>
      <c r="D459" s="66" t="s">
        <v>1207</v>
      </c>
      <c r="E459" s="66" t="str">
        <f>CONCATENATE(Tabela13[[#This Row],[TRAMITE_SETOR]],"_Atualiz")</f>
        <v>CO_Atualiz</v>
      </c>
      <c r="F459" s="35" t="s">
        <v>909</v>
      </c>
      <c r="G459" s="35"/>
      <c r="H459" s="36">
        <v>41374.827777777777</v>
      </c>
      <c r="I459" s="36">
        <v>41375.53125</v>
      </c>
      <c r="J459" s="1" t="s">
        <v>328</v>
      </c>
      <c r="K459" s="37">
        <f t="shared" si="14"/>
        <v>0.70347222222335404</v>
      </c>
      <c r="L459" s="38">
        <f t="shared" si="15"/>
        <v>0.70347222222335404</v>
      </c>
      <c r="M459" s="166">
        <f>NETWORKDAYS.INTL(DATE(YEAR(H459),MONTH(I459),DAY(H459)),DATE(YEAR(I459),MONTH(I459),DAY(I459)),1,LISTAFERIADOS!$B$2:$B$194)</f>
        <v>2</v>
      </c>
      <c r="N459" s="170" t="str">
        <f>CONCATENATE(HOUR(Tabela13[[#This Row],[DATA INICIO]]),":",MINUTE(Tabela13[[#This Row],[DATA INICIO]]))</f>
        <v>19:52</v>
      </c>
      <c r="P459"/>
    </row>
    <row r="460" spans="1:16" ht="25.5" hidden="1" customHeight="1" x14ac:dyDescent="0.25">
      <c r="A460" s="6" t="s">
        <v>278</v>
      </c>
      <c r="B460" s="33" t="s">
        <v>366</v>
      </c>
      <c r="C460" s="34" t="s">
        <v>270</v>
      </c>
      <c r="D460" s="66" t="s">
        <v>1208</v>
      </c>
      <c r="E460" s="66" t="str">
        <f>CONCATENATE(Tabela13[[#This Row],[TRAMITE_SETOR]],"_Atualiz")</f>
        <v>SECOFC_Atualiz</v>
      </c>
      <c r="F460" s="35" t="s">
        <v>910</v>
      </c>
      <c r="G460" s="35"/>
      <c r="H460" s="36">
        <v>41375.53125</v>
      </c>
      <c r="I460" s="36">
        <v>41376.604166666664</v>
      </c>
      <c r="J460" s="1" t="s">
        <v>329</v>
      </c>
      <c r="K460" s="37">
        <f t="shared" si="14"/>
        <v>1.0729166666642413</v>
      </c>
      <c r="L460" s="38">
        <f t="shared" si="15"/>
        <v>1.0729166666642413</v>
      </c>
      <c r="M460" s="166">
        <f>NETWORKDAYS.INTL(DATE(YEAR(H460),MONTH(I460),DAY(H460)),DATE(YEAR(I460),MONTH(I460),DAY(I460)),1,LISTAFERIADOS!$B$2:$B$194)</f>
        <v>2</v>
      </c>
      <c r="N460" s="170" t="str">
        <f>CONCATENATE(HOUR(Tabela13[[#This Row],[DATA INICIO]]),":",MINUTE(Tabela13[[#This Row],[DATA INICIO]]))</f>
        <v>12:45</v>
      </c>
      <c r="P460"/>
    </row>
    <row r="461" spans="1:16" ht="25.5" hidden="1" customHeight="1" x14ac:dyDescent="0.25">
      <c r="A461" s="6" t="s">
        <v>278</v>
      </c>
      <c r="B461" s="33" t="s">
        <v>366</v>
      </c>
      <c r="C461" s="34" t="s">
        <v>270</v>
      </c>
      <c r="D461" s="66" t="s">
        <v>1205</v>
      </c>
      <c r="E461" s="66" t="str">
        <f>CONCATENATE(Tabela13[[#This Row],[TRAMITE_SETOR]],"_Atualiz")</f>
        <v>SECADM_Atualiz</v>
      </c>
      <c r="F461" s="35" t="s">
        <v>907</v>
      </c>
      <c r="G461" s="35"/>
      <c r="H461" s="36">
        <v>41376.604166666664</v>
      </c>
      <c r="I461" s="36">
        <v>41376.838888888888</v>
      </c>
      <c r="J461" s="1" t="s">
        <v>12</v>
      </c>
      <c r="K461" s="37">
        <f t="shared" si="14"/>
        <v>0.23472222222335404</v>
      </c>
      <c r="L461" s="38">
        <f t="shared" si="15"/>
        <v>0.23472222222335404</v>
      </c>
      <c r="M461" s="166">
        <f>NETWORKDAYS.INTL(DATE(YEAR(H461),MONTH(I461),DAY(H461)),DATE(YEAR(I461),MONTH(I461),DAY(I461)),1,LISTAFERIADOS!$B$2:$B$194)</f>
        <v>1</v>
      </c>
      <c r="N461" s="170" t="str">
        <f>CONCATENATE(HOUR(Tabela13[[#This Row],[DATA INICIO]]),":",MINUTE(Tabela13[[#This Row],[DATA INICIO]]))</f>
        <v>14:30</v>
      </c>
      <c r="P461"/>
    </row>
    <row r="462" spans="1:16" ht="25.5" customHeight="1" x14ac:dyDescent="0.25">
      <c r="A462" s="6" t="s">
        <v>278</v>
      </c>
      <c r="B462" s="33" t="s">
        <v>366</v>
      </c>
      <c r="C462" s="34" t="s">
        <v>270</v>
      </c>
      <c r="D462" s="66" t="s">
        <v>1204</v>
      </c>
      <c r="E462" s="66" t="str">
        <f>CONCATENATE(Tabela13[[#This Row],[TRAMITE_SETOR]],"_Atualiz")</f>
        <v>CIP_Atualiz</v>
      </c>
      <c r="F462" s="35" t="s">
        <v>884</v>
      </c>
      <c r="G462" s="90" t="s">
        <v>1105</v>
      </c>
      <c r="H462" s="36">
        <v>41376.838888888888</v>
      </c>
      <c r="I462" s="36">
        <v>41379.577777777777</v>
      </c>
      <c r="J462" s="1" t="s">
        <v>330</v>
      </c>
      <c r="K462" s="37">
        <f t="shared" si="14"/>
        <v>2.7388888888890506</v>
      </c>
      <c r="L462" s="38">
        <f t="shared" si="15"/>
        <v>2.7388888888890506</v>
      </c>
      <c r="M462" s="166">
        <f>NETWORKDAYS.INTL(DATE(YEAR(H462),MONTH(I462),DAY(H462)),DATE(YEAR(I462),MONTH(I462),DAY(I462)),1,LISTAFERIADOS!$B$2:$B$194)</f>
        <v>2</v>
      </c>
      <c r="N462" s="170" t="str">
        <f>CONCATENATE(HOUR(Tabela13[[#This Row],[DATA INICIO]]),":",MINUTE(Tabela13[[#This Row],[DATA INICIO]]))</f>
        <v>20:8</v>
      </c>
      <c r="P462"/>
    </row>
    <row r="463" spans="1:16" ht="25.5" hidden="1" customHeight="1" x14ac:dyDescent="0.25">
      <c r="A463" s="6" t="s">
        <v>278</v>
      </c>
      <c r="B463" s="33" t="s">
        <v>366</v>
      </c>
      <c r="C463" s="34" t="s">
        <v>270</v>
      </c>
      <c r="D463" s="66" t="s">
        <v>1205</v>
      </c>
      <c r="E463" s="66" t="str">
        <f>CONCATENATE(Tabela13[[#This Row],[TRAMITE_SETOR]],"_Atualiz")</f>
        <v>SECADM_Atualiz</v>
      </c>
      <c r="F463" s="35" t="s">
        <v>907</v>
      </c>
      <c r="G463" s="35"/>
      <c r="H463" s="36">
        <v>41379.577777777777</v>
      </c>
      <c r="I463" s="36">
        <v>41381.742361111108</v>
      </c>
      <c r="J463" s="1" t="s">
        <v>331</v>
      </c>
      <c r="K463" s="37">
        <f t="shared" si="14"/>
        <v>2.1645833333313931</v>
      </c>
      <c r="L463" s="38">
        <f t="shared" si="15"/>
        <v>2.1645833333313931</v>
      </c>
      <c r="M463" s="166">
        <f>NETWORKDAYS.INTL(DATE(YEAR(H463),MONTH(I463),DAY(H463)),DATE(YEAR(I463),MONTH(I463),DAY(I463)),1,LISTAFERIADOS!$B$2:$B$194)</f>
        <v>3</v>
      </c>
      <c r="N463" s="170" t="str">
        <f>CONCATENATE(HOUR(Tabela13[[#This Row],[DATA INICIO]]),":",MINUTE(Tabela13[[#This Row],[DATA INICIO]]))</f>
        <v>13:52</v>
      </c>
      <c r="P463"/>
    </row>
    <row r="464" spans="1:16" ht="25.5" hidden="1" customHeight="1" x14ac:dyDescent="0.25">
      <c r="A464" s="6" t="s">
        <v>278</v>
      </c>
      <c r="B464" s="33" t="s">
        <v>366</v>
      </c>
      <c r="C464" s="34" t="s">
        <v>270</v>
      </c>
      <c r="D464" s="66" t="s">
        <v>1208</v>
      </c>
      <c r="E464" s="66" t="str">
        <f>CONCATENATE(Tabela13[[#This Row],[TRAMITE_SETOR]],"_Atualiz")</f>
        <v>SECOFC_Atualiz</v>
      </c>
      <c r="F464" s="35" t="s">
        <v>910</v>
      </c>
      <c r="G464" s="35"/>
      <c r="H464" s="36">
        <v>41381.742361111108</v>
      </c>
      <c r="I464" s="36">
        <v>41382.51666666667</v>
      </c>
      <c r="J464" s="1" t="s">
        <v>332</v>
      </c>
      <c r="K464" s="37">
        <f t="shared" si="14"/>
        <v>0.77430555556202307</v>
      </c>
      <c r="L464" s="38">
        <f t="shared" si="15"/>
        <v>0.77430555556202307</v>
      </c>
      <c r="M464" s="166">
        <f>NETWORKDAYS.INTL(DATE(YEAR(H464),MONTH(I464),DAY(H464)),DATE(YEAR(I464),MONTH(I464),DAY(I464)),1,LISTAFERIADOS!$B$2:$B$194)</f>
        <v>2</v>
      </c>
      <c r="N464" s="170" t="str">
        <f>CONCATENATE(HOUR(Tabela13[[#This Row],[DATA INICIO]]),":",MINUTE(Tabela13[[#This Row],[DATA INICIO]]))</f>
        <v>17:49</v>
      </c>
      <c r="P464"/>
    </row>
    <row r="465" spans="1:16" ht="25.5" hidden="1" customHeight="1" x14ac:dyDescent="0.25">
      <c r="A465" s="6" t="s">
        <v>278</v>
      </c>
      <c r="B465" s="33" t="s">
        <v>366</v>
      </c>
      <c r="C465" s="34" t="s">
        <v>270</v>
      </c>
      <c r="D465" s="66" t="s">
        <v>1207</v>
      </c>
      <c r="E465" s="66" t="str">
        <f>CONCATENATE(Tabela13[[#This Row],[TRAMITE_SETOR]],"_Atualiz")</f>
        <v>CO_Atualiz</v>
      </c>
      <c r="F465" s="35" t="s">
        <v>909</v>
      </c>
      <c r="G465" s="35"/>
      <c r="H465" s="36">
        <v>41382.51666666667</v>
      </c>
      <c r="I465" s="36">
        <v>41382.693749999999</v>
      </c>
      <c r="J465" s="1" t="s">
        <v>333</v>
      </c>
      <c r="K465" s="37">
        <f t="shared" si="14"/>
        <v>0.17708333332848269</v>
      </c>
      <c r="L465" s="38">
        <f t="shared" si="15"/>
        <v>0.17708333332848269</v>
      </c>
      <c r="M465" s="166">
        <f>NETWORKDAYS.INTL(DATE(YEAR(H465),MONTH(I465),DAY(H465)),DATE(YEAR(I465),MONTH(I465),DAY(I465)),1,LISTAFERIADOS!$B$2:$B$194)</f>
        <v>1</v>
      </c>
      <c r="N465" s="170" t="str">
        <f>CONCATENATE(HOUR(Tabela13[[#This Row],[DATA INICIO]]),":",MINUTE(Tabela13[[#This Row],[DATA INICIO]]))</f>
        <v>12:24</v>
      </c>
      <c r="P465"/>
    </row>
    <row r="466" spans="1:16" ht="25.5" hidden="1" customHeight="1" x14ac:dyDescent="0.25">
      <c r="A466" s="6" t="s">
        <v>278</v>
      </c>
      <c r="B466" s="33" t="s">
        <v>366</v>
      </c>
      <c r="C466" s="34" t="s">
        <v>270</v>
      </c>
      <c r="D466" s="66" t="s">
        <v>1206</v>
      </c>
      <c r="E466" s="66" t="str">
        <f>CONCATENATE(Tabela13[[#This Row],[TRAMITE_SETOR]],"_Atualiz")</f>
        <v>SPO_Atualiz</v>
      </c>
      <c r="F466" s="35" t="s">
        <v>908</v>
      </c>
      <c r="G466" s="35"/>
      <c r="H466" s="36">
        <v>41382.693749999999</v>
      </c>
      <c r="I466" s="36">
        <v>41383.613888888889</v>
      </c>
      <c r="J466" s="1" t="s">
        <v>26</v>
      </c>
      <c r="K466" s="37">
        <f t="shared" si="14"/>
        <v>0.92013888889050577</v>
      </c>
      <c r="L466" s="38">
        <f t="shared" si="15"/>
        <v>0.92013888889050577</v>
      </c>
      <c r="M466" s="166">
        <f>NETWORKDAYS.INTL(DATE(YEAR(H466),MONTH(I466),DAY(H466)),DATE(YEAR(I466),MONTH(I466),DAY(I466)),1,LISTAFERIADOS!$B$2:$B$194)</f>
        <v>2</v>
      </c>
      <c r="N466" s="170" t="str">
        <f>CONCATENATE(HOUR(Tabela13[[#This Row],[DATA INICIO]]),":",MINUTE(Tabela13[[#This Row],[DATA INICIO]]))</f>
        <v>16:39</v>
      </c>
      <c r="P466"/>
    </row>
    <row r="467" spans="1:16" ht="25.5" customHeight="1" x14ac:dyDescent="0.25">
      <c r="A467" s="6" t="s">
        <v>278</v>
      </c>
      <c r="B467" s="33" t="s">
        <v>366</v>
      </c>
      <c r="C467" s="34" t="s">
        <v>270</v>
      </c>
      <c r="D467" s="66" t="s">
        <v>1204</v>
      </c>
      <c r="E467" s="66" t="str">
        <f>CONCATENATE(Tabela13[[#This Row],[TRAMITE_SETOR]],"_Atualiz")</f>
        <v>CIP_Atualiz</v>
      </c>
      <c r="F467" s="35" t="s">
        <v>884</v>
      </c>
      <c r="G467" s="90" t="s">
        <v>1105</v>
      </c>
      <c r="H467" s="36">
        <v>41383.613888888889</v>
      </c>
      <c r="I467" s="36">
        <v>41383.665277777778</v>
      </c>
      <c r="J467" s="1" t="s">
        <v>334</v>
      </c>
      <c r="K467" s="37">
        <f t="shared" si="14"/>
        <v>5.1388888889050577E-2</v>
      </c>
      <c r="L467" s="38">
        <f t="shared" si="15"/>
        <v>5.1388888889050577E-2</v>
      </c>
      <c r="M467" s="166">
        <f>NETWORKDAYS.INTL(DATE(YEAR(H467),MONTH(I467),DAY(H467)),DATE(YEAR(I467),MONTH(I467),DAY(I467)),1,LISTAFERIADOS!$B$2:$B$194)</f>
        <v>1</v>
      </c>
      <c r="N467" s="170" t="str">
        <f>CONCATENATE(HOUR(Tabela13[[#This Row],[DATA INICIO]]),":",MINUTE(Tabela13[[#This Row],[DATA INICIO]]))</f>
        <v>14:44</v>
      </c>
      <c r="P467"/>
    </row>
    <row r="468" spans="1:16" ht="25.5" hidden="1" customHeight="1" x14ac:dyDescent="0.25">
      <c r="A468" s="6" t="s">
        <v>278</v>
      </c>
      <c r="B468" s="33" t="s">
        <v>366</v>
      </c>
      <c r="C468" s="34" t="s">
        <v>270</v>
      </c>
      <c r="D468" s="66" t="s">
        <v>1209</v>
      </c>
      <c r="E468" s="66" t="str">
        <f>CONCATENATE(Tabela13[[#This Row],[TRAMITE_SETOR]],"_Atualiz")</f>
        <v>CLC_Atualiz</v>
      </c>
      <c r="F468" s="35" t="s">
        <v>911</v>
      </c>
      <c r="G468" s="35"/>
      <c r="H468" s="36">
        <v>41383.665277777778</v>
      </c>
      <c r="I468" s="36">
        <v>41386.570138888892</v>
      </c>
      <c r="J468" s="1" t="s">
        <v>335</v>
      </c>
      <c r="K468" s="37">
        <f t="shared" si="14"/>
        <v>2.9048611111138598</v>
      </c>
      <c r="L468" s="38">
        <f t="shared" si="15"/>
        <v>2.9048611111138598</v>
      </c>
      <c r="M468" s="166">
        <f>NETWORKDAYS.INTL(DATE(YEAR(H468),MONTH(I468),DAY(H468)),DATE(YEAR(I468),MONTH(I468),DAY(I468)),1,LISTAFERIADOS!$B$2:$B$194)</f>
        <v>2</v>
      </c>
      <c r="N468" s="170" t="str">
        <f>CONCATENATE(HOUR(Tabela13[[#This Row],[DATA INICIO]]),":",MINUTE(Tabela13[[#This Row],[DATA INICIO]]))</f>
        <v>15:58</v>
      </c>
      <c r="P468"/>
    </row>
    <row r="469" spans="1:16" ht="25.5" hidden="1" customHeight="1" x14ac:dyDescent="0.25">
      <c r="A469" s="6" t="s">
        <v>278</v>
      </c>
      <c r="B469" s="33" t="s">
        <v>366</v>
      </c>
      <c r="C469" s="34" t="s">
        <v>270</v>
      </c>
      <c r="D469" s="66" t="s">
        <v>1210</v>
      </c>
      <c r="E469" s="66" t="str">
        <f>CONCATENATE(Tabela13[[#This Row],[TRAMITE_SETOR]],"_Atualiz")</f>
        <v>SC_Atualiz</v>
      </c>
      <c r="F469" s="35" t="s">
        <v>912</v>
      </c>
      <c r="G469" s="35"/>
      <c r="H469" s="36">
        <v>41386.570138888892</v>
      </c>
      <c r="I469" s="36">
        <v>41386.689583333333</v>
      </c>
      <c r="J469" s="1" t="s">
        <v>336</v>
      </c>
      <c r="K469" s="37">
        <f t="shared" si="14"/>
        <v>0.11944444444088731</v>
      </c>
      <c r="L469" s="38">
        <f t="shared" si="15"/>
        <v>0.11944444444088731</v>
      </c>
      <c r="M469" s="166">
        <f>NETWORKDAYS.INTL(DATE(YEAR(H469),MONTH(I469),DAY(H469)),DATE(YEAR(I469),MONTH(I469),DAY(I469)),1,LISTAFERIADOS!$B$2:$B$194)</f>
        <v>1</v>
      </c>
      <c r="N469" s="170" t="str">
        <f>CONCATENATE(HOUR(Tabela13[[#This Row],[DATA INICIO]]),":",MINUTE(Tabela13[[#This Row],[DATA INICIO]]))</f>
        <v>13:41</v>
      </c>
      <c r="P469"/>
    </row>
    <row r="470" spans="1:16" ht="25.5" hidden="1" customHeight="1" x14ac:dyDescent="0.25">
      <c r="A470" s="6" t="s">
        <v>278</v>
      </c>
      <c r="B470" s="33" t="s">
        <v>366</v>
      </c>
      <c r="C470" s="34" t="s">
        <v>270</v>
      </c>
      <c r="D470" s="66" t="s">
        <v>1209</v>
      </c>
      <c r="E470" s="66" t="str">
        <f>CONCATENATE(Tabela13[[#This Row],[TRAMITE_SETOR]],"_Atualiz")</f>
        <v>CLC_Atualiz</v>
      </c>
      <c r="F470" s="35" t="s">
        <v>911</v>
      </c>
      <c r="G470" s="35"/>
      <c r="H470" s="36">
        <v>41386.689583333333</v>
      </c>
      <c r="I470" s="36">
        <v>41386.751388888886</v>
      </c>
      <c r="J470" s="1" t="s">
        <v>337</v>
      </c>
      <c r="K470" s="37">
        <f t="shared" si="14"/>
        <v>6.1805555553291924E-2</v>
      </c>
      <c r="L470" s="38">
        <f t="shared" si="15"/>
        <v>6.1805555553291924E-2</v>
      </c>
      <c r="M470" s="166">
        <f>NETWORKDAYS.INTL(DATE(YEAR(H470),MONTH(I470),DAY(H470)),DATE(YEAR(I470),MONTH(I470),DAY(I470)),1,LISTAFERIADOS!$B$2:$B$194)</f>
        <v>1</v>
      </c>
      <c r="N470" s="170" t="str">
        <f>CONCATENATE(HOUR(Tabela13[[#This Row],[DATA INICIO]]),":",MINUTE(Tabela13[[#This Row],[DATA INICIO]]))</f>
        <v>16:33</v>
      </c>
      <c r="P470"/>
    </row>
    <row r="471" spans="1:16" ht="25.5" hidden="1" customHeight="1" x14ac:dyDescent="0.25">
      <c r="A471" s="6" t="s">
        <v>278</v>
      </c>
      <c r="B471" s="33" t="s">
        <v>366</v>
      </c>
      <c r="C471" s="34" t="s">
        <v>270</v>
      </c>
      <c r="D471" s="66" t="s">
        <v>1230</v>
      </c>
      <c r="E471" s="66" t="str">
        <f>CONCATENATE(Tabela13[[#This Row],[TRAMITE_SETOR]],"_Atualiz")</f>
        <v>SLIC_Atualiz</v>
      </c>
      <c r="F471" s="35" t="s">
        <v>927</v>
      </c>
      <c r="G471" s="35"/>
      <c r="H471" s="36">
        <v>41386.751388888886</v>
      </c>
      <c r="I471" s="36">
        <v>41388.566666666666</v>
      </c>
      <c r="J471" s="1" t="s">
        <v>288</v>
      </c>
      <c r="K471" s="37">
        <f t="shared" si="14"/>
        <v>1.8152777777795563</v>
      </c>
      <c r="L471" s="38">
        <f t="shared" si="15"/>
        <v>1.8152777777795563</v>
      </c>
      <c r="M471" s="166">
        <f>NETWORKDAYS.INTL(DATE(YEAR(H471),MONTH(I471),DAY(H471)),DATE(YEAR(I471),MONTH(I471),DAY(I471)),1,LISTAFERIADOS!$B$2:$B$194)</f>
        <v>3</v>
      </c>
      <c r="N471" s="170" t="str">
        <f>CONCATENATE(HOUR(Tabela13[[#This Row],[DATA INICIO]]),":",MINUTE(Tabela13[[#This Row],[DATA INICIO]]))</f>
        <v>18:2</v>
      </c>
      <c r="P471"/>
    </row>
    <row r="472" spans="1:16" ht="25.5" hidden="1" customHeight="1" x14ac:dyDescent="0.25">
      <c r="A472" s="6" t="s">
        <v>278</v>
      </c>
      <c r="B472" s="33" t="s">
        <v>366</v>
      </c>
      <c r="C472" s="34" t="s">
        <v>270</v>
      </c>
      <c r="D472" s="66" t="s">
        <v>1210</v>
      </c>
      <c r="E472" s="66" t="str">
        <f>CONCATENATE(Tabela13[[#This Row],[TRAMITE_SETOR]],"_Atualiz")</f>
        <v>SC_Atualiz</v>
      </c>
      <c r="F472" s="35" t="s">
        <v>912</v>
      </c>
      <c r="G472" s="35"/>
      <c r="H472" s="36">
        <v>41388.566666666666</v>
      </c>
      <c r="I472" s="36">
        <v>41388.587500000001</v>
      </c>
      <c r="J472" s="1" t="s">
        <v>60</v>
      </c>
      <c r="K472" s="37">
        <f t="shared" si="14"/>
        <v>2.0833333335758653E-2</v>
      </c>
      <c r="L472" s="38">
        <f t="shared" si="15"/>
        <v>2.0833333335758653E-2</v>
      </c>
      <c r="M472" s="166">
        <f>NETWORKDAYS.INTL(DATE(YEAR(H472),MONTH(I472),DAY(H472)),DATE(YEAR(I472),MONTH(I472),DAY(I472)),1,LISTAFERIADOS!$B$2:$B$194)</f>
        <v>1</v>
      </c>
      <c r="N472" s="170" t="str">
        <f>CONCATENATE(HOUR(Tabela13[[#This Row],[DATA INICIO]]),":",MINUTE(Tabela13[[#This Row],[DATA INICIO]]))</f>
        <v>13:36</v>
      </c>
      <c r="P472"/>
    </row>
    <row r="473" spans="1:16" ht="25.5" hidden="1" customHeight="1" x14ac:dyDescent="0.25">
      <c r="A473" s="6" t="s">
        <v>278</v>
      </c>
      <c r="B473" s="33" t="s">
        <v>366</v>
      </c>
      <c r="C473" s="34" t="s">
        <v>270</v>
      </c>
      <c r="D473" s="66" t="s">
        <v>1209</v>
      </c>
      <c r="E473" s="66" t="str">
        <f>CONCATENATE(Tabela13[[#This Row],[TRAMITE_SETOR]],"_Atualiz")</f>
        <v>CLC_Atualiz</v>
      </c>
      <c r="F473" s="35" t="s">
        <v>911</v>
      </c>
      <c r="G473" s="35"/>
      <c r="H473" s="36">
        <v>41388.587500000001</v>
      </c>
      <c r="I473" s="36">
        <v>41388.594444444447</v>
      </c>
      <c r="J473" s="1" t="s">
        <v>338</v>
      </c>
      <c r="K473" s="37">
        <f t="shared" si="14"/>
        <v>6.9444444452528842E-3</v>
      </c>
      <c r="L473" s="38">
        <f t="shared" si="15"/>
        <v>6.9444444452528842E-3</v>
      </c>
      <c r="M473" s="166">
        <f>NETWORKDAYS.INTL(DATE(YEAR(H473),MONTH(I473),DAY(H473)),DATE(YEAR(I473),MONTH(I473),DAY(I473)),1,LISTAFERIADOS!$B$2:$B$194)</f>
        <v>1</v>
      </c>
      <c r="N473" s="170" t="str">
        <f>CONCATENATE(HOUR(Tabela13[[#This Row],[DATA INICIO]]),":",MINUTE(Tabela13[[#This Row],[DATA INICIO]]))</f>
        <v>14:6</v>
      </c>
      <c r="P473"/>
    </row>
    <row r="474" spans="1:16" ht="25.5" hidden="1" customHeight="1" x14ac:dyDescent="0.25">
      <c r="A474" s="6" t="s">
        <v>278</v>
      </c>
      <c r="B474" s="33" t="s">
        <v>366</v>
      </c>
      <c r="C474" s="34" t="s">
        <v>270</v>
      </c>
      <c r="D474" s="66" t="s">
        <v>1206</v>
      </c>
      <c r="E474" s="66" t="str">
        <f>CONCATENATE(Tabela13[[#This Row],[TRAMITE_SETOR]],"_Atualiz")</f>
        <v>SPO_Atualiz</v>
      </c>
      <c r="F474" s="35" t="s">
        <v>908</v>
      </c>
      <c r="G474" s="35"/>
      <c r="H474" s="36">
        <v>41388.594444444447</v>
      </c>
      <c r="I474" s="36">
        <v>41394.71597222222</v>
      </c>
      <c r="J474" s="1" t="s">
        <v>339</v>
      </c>
      <c r="K474" s="37">
        <f t="shared" si="14"/>
        <v>6.1215277777737356</v>
      </c>
      <c r="L474" s="38">
        <f t="shared" si="15"/>
        <v>6.1215277777737356</v>
      </c>
      <c r="M474" s="166">
        <f>NETWORKDAYS.INTL(DATE(YEAR(H474),MONTH(I474),DAY(H474)),DATE(YEAR(I474),MONTH(I474),DAY(I474)),1,LISTAFERIADOS!$B$2:$B$194)</f>
        <v>5</v>
      </c>
      <c r="N474" s="170" t="str">
        <f>CONCATENATE(HOUR(Tabela13[[#This Row],[DATA INICIO]]),":",MINUTE(Tabela13[[#This Row],[DATA INICIO]]))</f>
        <v>14:16</v>
      </c>
      <c r="P474"/>
    </row>
    <row r="475" spans="1:16" ht="25.5" hidden="1" customHeight="1" x14ac:dyDescent="0.25">
      <c r="A475" s="6" t="s">
        <v>278</v>
      </c>
      <c r="B475" s="33" t="s">
        <v>366</v>
      </c>
      <c r="C475" s="34" t="s">
        <v>270</v>
      </c>
      <c r="D475" s="66" t="s">
        <v>1205</v>
      </c>
      <c r="E475" s="66" t="str">
        <f>CONCATENATE(Tabela13[[#This Row],[TRAMITE_SETOR]],"_Atualiz")</f>
        <v>SECADM_Atualiz</v>
      </c>
      <c r="F475" s="35" t="s">
        <v>907</v>
      </c>
      <c r="G475" s="35"/>
      <c r="H475" s="36">
        <v>41394.71597222222</v>
      </c>
      <c r="I475" s="36">
        <v>41394.770138888889</v>
      </c>
      <c r="J475" s="1" t="s">
        <v>340</v>
      </c>
      <c r="K475" s="37">
        <f t="shared" si="14"/>
        <v>5.4166666668606922E-2</v>
      </c>
      <c r="L475" s="38">
        <f t="shared" si="15"/>
        <v>5.4166666668606922E-2</v>
      </c>
      <c r="M475" s="166">
        <f>NETWORKDAYS.INTL(DATE(YEAR(H475),MONTH(I475),DAY(H475)),DATE(YEAR(I475),MONTH(I475),DAY(I475)),1,LISTAFERIADOS!$B$2:$B$194)</f>
        <v>1</v>
      </c>
      <c r="N475" s="170" t="str">
        <f>CONCATENATE(HOUR(Tabela13[[#This Row],[DATA INICIO]]),":",MINUTE(Tabela13[[#This Row],[DATA INICIO]]))</f>
        <v>17:11</v>
      </c>
      <c r="P475"/>
    </row>
    <row r="476" spans="1:16" ht="25.5" customHeight="1" x14ac:dyDescent="0.25">
      <c r="A476" s="6" t="s">
        <v>278</v>
      </c>
      <c r="B476" s="33" t="s">
        <v>366</v>
      </c>
      <c r="C476" s="34" t="s">
        <v>270</v>
      </c>
      <c r="D476" s="66" t="s">
        <v>1204</v>
      </c>
      <c r="E476" s="66" t="str">
        <f>CONCATENATE(Tabela13[[#This Row],[TRAMITE_SETOR]],"_Atualiz")</f>
        <v>CIP_Atualiz</v>
      </c>
      <c r="F476" s="35" t="s">
        <v>884</v>
      </c>
      <c r="G476" s="90" t="s">
        <v>1105</v>
      </c>
      <c r="H476" s="36">
        <v>41394.770138888889</v>
      </c>
      <c r="I476" s="36">
        <v>41396.517361111109</v>
      </c>
      <c r="J476" s="1" t="s">
        <v>341</v>
      </c>
      <c r="K476" s="37">
        <f t="shared" si="14"/>
        <v>1.7472222222204437</v>
      </c>
      <c r="L476" s="38">
        <f t="shared" si="15"/>
        <v>1.7472222222204437</v>
      </c>
      <c r="M476" s="166">
        <f>NETWORKDAYS.INTL(DATE(YEAR(H476),MONTH(I476),DAY(H476)),DATE(YEAR(I476),MONTH(I476),DAY(I476)),1,LISTAFERIADOS!$B$2:$B$194)</f>
        <v>-20</v>
      </c>
      <c r="N476" s="170" t="str">
        <f>CONCATENATE(HOUR(Tabela13[[#This Row],[DATA INICIO]]),":",MINUTE(Tabela13[[#This Row],[DATA INICIO]]))</f>
        <v>18:29</v>
      </c>
      <c r="P476"/>
    </row>
    <row r="477" spans="1:16" ht="25.5" hidden="1" customHeight="1" x14ac:dyDescent="0.25">
      <c r="A477" s="6" t="s">
        <v>278</v>
      </c>
      <c r="B477" s="33" t="s">
        <v>366</v>
      </c>
      <c r="C477" s="34" t="s">
        <v>270</v>
      </c>
      <c r="D477" s="66" t="s">
        <v>1210</v>
      </c>
      <c r="E477" s="66" t="str">
        <f>CONCATENATE(Tabela13[[#This Row],[TRAMITE_SETOR]],"_Atualiz")</f>
        <v>SC_Atualiz</v>
      </c>
      <c r="F477" s="35" t="s">
        <v>912</v>
      </c>
      <c r="G477" s="35"/>
      <c r="H477" s="36">
        <v>41396.517361111109</v>
      </c>
      <c r="I477" s="36">
        <v>41396.747916666667</v>
      </c>
      <c r="J477" s="1" t="s">
        <v>342</v>
      </c>
      <c r="K477" s="37">
        <f t="shared" si="14"/>
        <v>0.2305555555576575</v>
      </c>
      <c r="L477" s="38">
        <f t="shared" si="15"/>
        <v>0.2305555555576575</v>
      </c>
      <c r="M477" s="166">
        <f>NETWORKDAYS.INTL(DATE(YEAR(H477),MONTH(I477),DAY(H477)),DATE(YEAR(I477),MONTH(I477),DAY(I477)),1,LISTAFERIADOS!$B$2:$B$194)</f>
        <v>1</v>
      </c>
      <c r="N477" s="170" t="str">
        <f>CONCATENATE(HOUR(Tabela13[[#This Row],[DATA INICIO]]),":",MINUTE(Tabela13[[#This Row],[DATA INICIO]]))</f>
        <v>12:25</v>
      </c>
      <c r="P477"/>
    </row>
    <row r="478" spans="1:16" ht="25.5" hidden="1" customHeight="1" x14ac:dyDescent="0.25">
      <c r="A478" s="6" t="s">
        <v>278</v>
      </c>
      <c r="B478" s="33" t="s">
        <v>366</v>
      </c>
      <c r="C478" s="34" t="s">
        <v>270</v>
      </c>
      <c r="D478" s="66" t="s">
        <v>1209</v>
      </c>
      <c r="E478" s="66" t="str">
        <f>CONCATENATE(Tabela13[[#This Row],[TRAMITE_SETOR]],"_Atualiz")</f>
        <v>CLC_Atualiz</v>
      </c>
      <c r="F478" s="35" t="s">
        <v>911</v>
      </c>
      <c r="G478" s="35"/>
      <c r="H478" s="36">
        <v>41396.747916666667</v>
      </c>
      <c r="I478" s="36">
        <v>41396.822916666664</v>
      </c>
      <c r="J478" s="1" t="s">
        <v>343</v>
      </c>
      <c r="K478" s="37">
        <f t="shared" si="14"/>
        <v>7.4999999997089617E-2</v>
      </c>
      <c r="L478" s="38">
        <f t="shared" si="15"/>
        <v>7.4999999997089617E-2</v>
      </c>
      <c r="M478" s="166">
        <f>NETWORKDAYS.INTL(DATE(YEAR(H478),MONTH(I478),DAY(H478)),DATE(YEAR(I478),MONTH(I478),DAY(I478)),1,LISTAFERIADOS!$B$2:$B$194)</f>
        <v>1</v>
      </c>
      <c r="N478" s="170" t="str">
        <f>CONCATENATE(HOUR(Tabela13[[#This Row],[DATA INICIO]]),":",MINUTE(Tabela13[[#This Row],[DATA INICIO]]))</f>
        <v>17:57</v>
      </c>
      <c r="P478"/>
    </row>
    <row r="479" spans="1:16" ht="25.5" hidden="1" customHeight="1" x14ac:dyDescent="0.25">
      <c r="A479" s="6" t="s">
        <v>278</v>
      </c>
      <c r="B479" s="33" t="s">
        <v>366</v>
      </c>
      <c r="C479" s="34" t="s">
        <v>270</v>
      </c>
      <c r="D479" s="66" t="s">
        <v>1206</v>
      </c>
      <c r="E479" s="66" t="str">
        <f>CONCATENATE(Tabela13[[#This Row],[TRAMITE_SETOR]],"_Atualiz")</f>
        <v>SPO_Atualiz</v>
      </c>
      <c r="F479" s="35" t="s">
        <v>908</v>
      </c>
      <c r="G479" s="35"/>
      <c r="H479" s="36">
        <v>41396.822916666664</v>
      </c>
      <c r="I479" s="36">
        <v>41401.575694444444</v>
      </c>
      <c r="J479" s="1" t="s">
        <v>284</v>
      </c>
      <c r="K479" s="37">
        <f t="shared" si="14"/>
        <v>4.7527777777795563</v>
      </c>
      <c r="L479" s="38">
        <f t="shared" si="15"/>
        <v>4.7527777777795563</v>
      </c>
      <c r="M479" s="166">
        <f>NETWORKDAYS.INTL(DATE(YEAR(H479),MONTH(I479),DAY(H479)),DATE(YEAR(I479),MONTH(I479),DAY(I479)),1,LISTAFERIADOS!$B$2:$B$194)</f>
        <v>4</v>
      </c>
      <c r="N479" s="170" t="str">
        <f>CONCATENATE(HOUR(Tabela13[[#This Row],[DATA INICIO]]),":",MINUTE(Tabela13[[#This Row],[DATA INICIO]]))</f>
        <v>19:45</v>
      </c>
      <c r="P479"/>
    </row>
    <row r="480" spans="1:16" ht="25.5" hidden="1" customHeight="1" x14ac:dyDescent="0.25">
      <c r="A480" s="6" t="s">
        <v>278</v>
      </c>
      <c r="B480" s="33" t="s">
        <v>366</v>
      </c>
      <c r="C480" s="34" t="s">
        <v>270</v>
      </c>
      <c r="D480" s="66" t="s">
        <v>1207</v>
      </c>
      <c r="E480" s="66" t="str">
        <f>CONCATENATE(Tabela13[[#This Row],[TRAMITE_SETOR]],"_Atualiz")</f>
        <v>CO_Atualiz</v>
      </c>
      <c r="F480" s="35" t="s">
        <v>909</v>
      </c>
      <c r="G480" s="35"/>
      <c r="H480" s="36">
        <v>41401.575694444444</v>
      </c>
      <c r="I480" s="36">
        <v>41401.597916666666</v>
      </c>
      <c r="J480" s="1" t="s">
        <v>27</v>
      </c>
      <c r="K480" s="37">
        <f t="shared" si="14"/>
        <v>2.2222222221898846E-2</v>
      </c>
      <c r="L480" s="38">
        <f t="shared" si="15"/>
        <v>2.2222222221898846E-2</v>
      </c>
      <c r="M480" s="166">
        <f>NETWORKDAYS.INTL(DATE(YEAR(H480),MONTH(I480),DAY(H480)),DATE(YEAR(I480),MONTH(I480),DAY(I480)),1,LISTAFERIADOS!$B$2:$B$194)</f>
        <v>1</v>
      </c>
      <c r="N480" s="170" t="str">
        <f>CONCATENATE(HOUR(Tabela13[[#This Row],[DATA INICIO]]),":",MINUTE(Tabela13[[#This Row],[DATA INICIO]]))</f>
        <v>13:49</v>
      </c>
      <c r="P480"/>
    </row>
    <row r="481" spans="1:16" ht="25.5" hidden="1" customHeight="1" x14ac:dyDescent="0.25">
      <c r="A481" s="6" t="s">
        <v>278</v>
      </c>
      <c r="B481" s="33" t="s">
        <v>366</v>
      </c>
      <c r="C481" s="34" t="s">
        <v>270</v>
      </c>
      <c r="D481" s="66" t="s">
        <v>1208</v>
      </c>
      <c r="E481" s="66" t="str">
        <f>CONCATENATE(Tabela13[[#This Row],[TRAMITE_SETOR]],"_Atualiz")</f>
        <v>SECOFC_Atualiz</v>
      </c>
      <c r="F481" s="35" t="s">
        <v>910</v>
      </c>
      <c r="G481" s="35"/>
      <c r="H481" s="36">
        <v>41401.597916666666</v>
      </c>
      <c r="I481" s="36">
        <v>41401.618750000001</v>
      </c>
      <c r="J481" s="1" t="s">
        <v>344</v>
      </c>
      <c r="K481" s="37">
        <f t="shared" si="14"/>
        <v>2.0833333335758653E-2</v>
      </c>
      <c r="L481" s="38">
        <f t="shared" si="15"/>
        <v>2.0833333335758653E-2</v>
      </c>
      <c r="M481" s="166">
        <f>NETWORKDAYS.INTL(DATE(YEAR(H481),MONTH(I481),DAY(H481)),DATE(YEAR(I481),MONTH(I481),DAY(I481)),1,LISTAFERIADOS!$B$2:$B$194)</f>
        <v>1</v>
      </c>
      <c r="N481" s="170" t="str">
        <f>CONCATENATE(HOUR(Tabela13[[#This Row],[DATA INICIO]]),":",MINUTE(Tabela13[[#This Row],[DATA INICIO]]))</f>
        <v>14:21</v>
      </c>
      <c r="P481"/>
    </row>
    <row r="482" spans="1:16" ht="25.5" hidden="1" customHeight="1" x14ac:dyDescent="0.25">
      <c r="A482" s="6" t="s">
        <v>278</v>
      </c>
      <c r="B482" s="33" t="s">
        <v>366</v>
      </c>
      <c r="C482" s="34" t="s">
        <v>270</v>
      </c>
      <c r="D482" s="66" t="s">
        <v>1209</v>
      </c>
      <c r="E482" s="66" t="str">
        <f>CONCATENATE(Tabela13[[#This Row],[TRAMITE_SETOR]],"_Atualiz")</f>
        <v>CLC_Atualiz</v>
      </c>
      <c r="F482" s="35" t="s">
        <v>911</v>
      </c>
      <c r="G482" s="35"/>
      <c r="H482" s="36">
        <v>41401.618750000001</v>
      </c>
      <c r="I482" s="36">
        <v>41401.720833333333</v>
      </c>
      <c r="J482" s="1" t="s">
        <v>138</v>
      </c>
      <c r="K482" s="37">
        <f t="shared" si="14"/>
        <v>0.10208333333139308</v>
      </c>
      <c r="L482" s="38">
        <f t="shared" si="15"/>
        <v>0.10208333333139308</v>
      </c>
      <c r="M482" s="166">
        <f>NETWORKDAYS.INTL(DATE(YEAR(H482),MONTH(I482),DAY(H482)),DATE(YEAR(I482),MONTH(I482),DAY(I482)),1,LISTAFERIADOS!$B$2:$B$194)</f>
        <v>1</v>
      </c>
      <c r="N482" s="170" t="str">
        <f>CONCATENATE(HOUR(Tabela13[[#This Row],[DATA INICIO]]),":",MINUTE(Tabela13[[#This Row],[DATA INICIO]]))</f>
        <v>14:51</v>
      </c>
      <c r="P482"/>
    </row>
    <row r="483" spans="1:16" ht="25.5" hidden="1" customHeight="1" x14ac:dyDescent="0.25">
      <c r="A483" s="6" t="s">
        <v>278</v>
      </c>
      <c r="B483" s="33" t="s">
        <v>366</v>
      </c>
      <c r="C483" s="34" t="s">
        <v>270</v>
      </c>
      <c r="D483" s="66" t="s">
        <v>1230</v>
      </c>
      <c r="E483" s="66" t="str">
        <f>CONCATENATE(Tabela13[[#This Row],[TRAMITE_SETOR]],"_Atualiz")</f>
        <v>SLIC_Atualiz</v>
      </c>
      <c r="F483" s="35" t="s">
        <v>927</v>
      </c>
      <c r="G483" s="35"/>
      <c r="H483" s="36">
        <v>41401.720833333333</v>
      </c>
      <c r="I483" s="36">
        <v>41404.814583333333</v>
      </c>
      <c r="J483" s="1" t="s">
        <v>288</v>
      </c>
      <c r="K483" s="37">
        <f t="shared" si="14"/>
        <v>3.09375</v>
      </c>
      <c r="L483" s="38">
        <f t="shared" si="15"/>
        <v>3.09375</v>
      </c>
      <c r="M483" s="166">
        <f>NETWORKDAYS.INTL(DATE(YEAR(H483),MONTH(I483),DAY(H483)),DATE(YEAR(I483),MONTH(I483),DAY(I483)),1,LISTAFERIADOS!$B$2:$B$194)</f>
        <v>4</v>
      </c>
      <c r="N483" s="170" t="str">
        <f>CONCATENATE(HOUR(Tabela13[[#This Row],[DATA INICIO]]),":",MINUTE(Tabela13[[#This Row],[DATA INICIO]]))</f>
        <v>17:18</v>
      </c>
      <c r="P483"/>
    </row>
    <row r="484" spans="1:16" ht="25.5" hidden="1" customHeight="1" x14ac:dyDescent="0.25">
      <c r="A484" s="6" t="s">
        <v>278</v>
      </c>
      <c r="B484" s="33" t="s">
        <v>366</v>
      </c>
      <c r="C484" s="34" t="s">
        <v>270</v>
      </c>
      <c r="D484" s="66" t="s">
        <v>1210</v>
      </c>
      <c r="E484" s="66" t="str">
        <f>CONCATENATE(Tabela13[[#This Row],[TRAMITE_SETOR]],"_Atualiz")</f>
        <v>SC_Atualiz</v>
      </c>
      <c r="F484" s="35" t="s">
        <v>912</v>
      </c>
      <c r="G484" s="35"/>
      <c r="H484" s="36">
        <v>41404.814583333333</v>
      </c>
      <c r="I484" s="36">
        <v>41407.554861111108</v>
      </c>
      <c r="J484" s="1" t="s">
        <v>345</v>
      </c>
      <c r="K484" s="37">
        <f t="shared" si="14"/>
        <v>2.7402777777751908</v>
      </c>
      <c r="L484" s="38">
        <f t="shared" si="15"/>
        <v>2.7402777777751908</v>
      </c>
      <c r="M484" s="166">
        <f>NETWORKDAYS.INTL(DATE(YEAR(H484),MONTH(I484),DAY(H484)),DATE(YEAR(I484),MONTH(I484),DAY(I484)),1,LISTAFERIADOS!$B$2:$B$194)</f>
        <v>2</v>
      </c>
      <c r="N484" s="170" t="str">
        <f>CONCATENATE(HOUR(Tabela13[[#This Row],[DATA INICIO]]),":",MINUTE(Tabela13[[#This Row],[DATA INICIO]]))</f>
        <v>19:33</v>
      </c>
      <c r="P484"/>
    </row>
    <row r="485" spans="1:16" ht="25.5" hidden="1" customHeight="1" x14ac:dyDescent="0.25">
      <c r="A485" s="6" t="s">
        <v>278</v>
      </c>
      <c r="B485" s="33" t="s">
        <v>366</v>
      </c>
      <c r="C485" s="34" t="s">
        <v>270</v>
      </c>
      <c r="D485" s="66" t="s">
        <v>1230</v>
      </c>
      <c r="E485" s="66" t="str">
        <f>CONCATENATE(Tabela13[[#This Row],[TRAMITE_SETOR]],"_Atualiz")</f>
        <v>SLIC_Atualiz</v>
      </c>
      <c r="F485" s="35" t="s">
        <v>927</v>
      </c>
      <c r="G485" s="35"/>
      <c r="H485" s="36">
        <v>41407.554861111108</v>
      </c>
      <c r="I485" s="36">
        <v>41408.765972222223</v>
      </c>
      <c r="J485" s="1" t="s">
        <v>338</v>
      </c>
      <c r="K485" s="37">
        <f t="shared" si="14"/>
        <v>1.211111111115315</v>
      </c>
      <c r="L485" s="38">
        <f t="shared" si="15"/>
        <v>1.211111111115315</v>
      </c>
      <c r="M485" s="166">
        <f>NETWORKDAYS.INTL(DATE(YEAR(H485),MONTH(I485),DAY(H485)),DATE(YEAR(I485),MONTH(I485),DAY(I485)),1,LISTAFERIADOS!$B$2:$B$194)</f>
        <v>2</v>
      </c>
      <c r="N485" s="170" t="str">
        <f>CONCATENATE(HOUR(Tabela13[[#This Row],[DATA INICIO]]),":",MINUTE(Tabela13[[#This Row],[DATA INICIO]]))</f>
        <v>13:19</v>
      </c>
      <c r="P485"/>
    </row>
    <row r="486" spans="1:16" ht="25.5" hidden="1" customHeight="1" x14ac:dyDescent="0.25">
      <c r="A486" s="6" t="s">
        <v>278</v>
      </c>
      <c r="B486" s="33" t="s">
        <v>366</v>
      </c>
      <c r="C486" s="34" t="s">
        <v>270</v>
      </c>
      <c r="D486" s="66" t="s">
        <v>1211</v>
      </c>
      <c r="E486" s="66" t="str">
        <f>CONCATENATE(Tabela13[[#This Row],[TRAMITE_SETOR]],"_Atualiz")</f>
        <v>SCON_Atualiz</v>
      </c>
      <c r="F486" s="35" t="s">
        <v>913</v>
      </c>
      <c r="G486" s="35"/>
      <c r="H486" s="36">
        <v>41408.765972222223</v>
      </c>
      <c r="I486" s="36">
        <v>41410.808333333334</v>
      </c>
      <c r="J486" s="1" t="s">
        <v>346</v>
      </c>
      <c r="K486" s="37">
        <f t="shared" si="14"/>
        <v>2.0423611111109494</v>
      </c>
      <c r="L486" s="38">
        <f t="shared" si="15"/>
        <v>2.0423611111109494</v>
      </c>
      <c r="M486" s="166">
        <f>NETWORKDAYS.INTL(DATE(YEAR(H486),MONTH(I486),DAY(H486)),DATE(YEAR(I486),MONTH(I486),DAY(I486)),1,LISTAFERIADOS!$B$2:$B$194)</f>
        <v>3</v>
      </c>
      <c r="N486" s="170" t="str">
        <f>CONCATENATE(HOUR(Tabela13[[#This Row],[DATA INICIO]]),":",MINUTE(Tabela13[[#This Row],[DATA INICIO]]))</f>
        <v>18:23</v>
      </c>
      <c r="P486"/>
    </row>
    <row r="487" spans="1:16" ht="25.5" hidden="1" customHeight="1" x14ac:dyDescent="0.25">
      <c r="A487" s="6" t="s">
        <v>278</v>
      </c>
      <c r="B487" s="33" t="s">
        <v>366</v>
      </c>
      <c r="C487" s="34" t="s">
        <v>270</v>
      </c>
      <c r="D487" s="66" t="s">
        <v>1230</v>
      </c>
      <c r="E487" s="66" t="str">
        <f>CONCATENATE(Tabela13[[#This Row],[TRAMITE_SETOR]],"_Atualiz")</f>
        <v>SLIC_Atualiz</v>
      </c>
      <c r="F487" s="35" t="s">
        <v>927</v>
      </c>
      <c r="G487" s="35"/>
      <c r="H487" s="36">
        <v>41410.808333333334</v>
      </c>
      <c r="I487" s="36">
        <v>41411.767361111109</v>
      </c>
      <c r="J487" s="1" t="s">
        <v>347</v>
      </c>
      <c r="K487" s="37">
        <f t="shared" si="14"/>
        <v>0.95902777777519077</v>
      </c>
      <c r="L487" s="38">
        <f t="shared" si="15"/>
        <v>0.95902777777519077</v>
      </c>
      <c r="M487" s="166">
        <f>NETWORKDAYS.INTL(DATE(YEAR(H487),MONTH(I487),DAY(H487)),DATE(YEAR(I487),MONTH(I487),DAY(I487)),1,LISTAFERIADOS!$B$2:$B$194)</f>
        <v>2</v>
      </c>
      <c r="N487" s="170" t="str">
        <f>CONCATENATE(HOUR(Tabela13[[#This Row],[DATA INICIO]]),":",MINUTE(Tabela13[[#This Row],[DATA INICIO]]))</f>
        <v>19:24</v>
      </c>
      <c r="P487"/>
    </row>
    <row r="488" spans="1:16" ht="25.5" hidden="1" customHeight="1" x14ac:dyDescent="0.25">
      <c r="A488" s="6" t="s">
        <v>278</v>
      </c>
      <c r="B488" s="33" t="s">
        <v>366</v>
      </c>
      <c r="C488" s="34" t="s">
        <v>270</v>
      </c>
      <c r="D488" s="66" t="s">
        <v>1209</v>
      </c>
      <c r="E488" s="66" t="str">
        <f>CONCATENATE(Tabela13[[#This Row],[TRAMITE_SETOR]],"_Atualiz")</f>
        <v>CLC_Atualiz</v>
      </c>
      <c r="F488" s="35" t="s">
        <v>911</v>
      </c>
      <c r="G488" s="35"/>
      <c r="H488" s="36">
        <v>41411.767361111109</v>
      </c>
      <c r="I488" s="36">
        <v>41411.801388888889</v>
      </c>
      <c r="J488" s="1" t="s">
        <v>348</v>
      </c>
      <c r="K488" s="37">
        <f t="shared" si="14"/>
        <v>3.4027777779556345E-2</v>
      </c>
      <c r="L488" s="38">
        <f t="shared" si="15"/>
        <v>3.4027777779556345E-2</v>
      </c>
      <c r="M488" s="166">
        <f>NETWORKDAYS.INTL(DATE(YEAR(H488),MONTH(I488),DAY(H488)),DATE(YEAR(I488),MONTH(I488),DAY(I488)),1,LISTAFERIADOS!$B$2:$B$194)</f>
        <v>1</v>
      </c>
      <c r="N488" s="170" t="str">
        <f>CONCATENATE(HOUR(Tabela13[[#This Row],[DATA INICIO]]),":",MINUTE(Tabela13[[#This Row],[DATA INICIO]]))</f>
        <v>18:25</v>
      </c>
      <c r="P488"/>
    </row>
    <row r="489" spans="1:16" ht="25.5" hidden="1" customHeight="1" x14ac:dyDescent="0.25">
      <c r="A489" s="6" t="s">
        <v>278</v>
      </c>
      <c r="B489" s="33" t="s">
        <v>366</v>
      </c>
      <c r="C489" s="34" t="s">
        <v>270</v>
      </c>
      <c r="D489" s="66" t="s">
        <v>1212</v>
      </c>
      <c r="E489" s="66" t="str">
        <f>CONCATENATE(Tabela13[[#This Row],[TRAMITE_SETOR]],"_Atualiz")</f>
        <v>CPL_Atualiz</v>
      </c>
      <c r="F489" s="35" t="s">
        <v>914</v>
      </c>
      <c r="G489" s="35"/>
      <c r="H489" s="36">
        <v>41411.801388888889</v>
      </c>
      <c r="I489" s="36">
        <v>41415.676388888889</v>
      </c>
      <c r="J489" s="1" t="s">
        <v>349</v>
      </c>
      <c r="K489" s="37">
        <f t="shared" si="14"/>
        <v>3.875</v>
      </c>
      <c r="L489" s="38">
        <f t="shared" si="15"/>
        <v>3.875</v>
      </c>
      <c r="M489" s="166">
        <f>NETWORKDAYS.INTL(DATE(YEAR(H489),MONTH(I489),DAY(H489)),DATE(YEAR(I489),MONTH(I489),DAY(I489)),1,LISTAFERIADOS!$B$2:$B$194)</f>
        <v>3</v>
      </c>
      <c r="N489" s="170" t="str">
        <f>CONCATENATE(HOUR(Tabela13[[#This Row],[DATA INICIO]]),":",MINUTE(Tabela13[[#This Row],[DATA INICIO]]))</f>
        <v>19:14</v>
      </c>
      <c r="P489"/>
    </row>
    <row r="490" spans="1:16" ht="25.5" hidden="1" customHeight="1" x14ac:dyDescent="0.25">
      <c r="A490" s="6" t="s">
        <v>278</v>
      </c>
      <c r="B490" s="33" t="s">
        <v>366</v>
      </c>
      <c r="C490" s="34" t="s">
        <v>270</v>
      </c>
      <c r="D490" s="66" t="s">
        <v>1213</v>
      </c>
      <c r="E490" s="66" t="str">
        <f>CONCATENATE(Tabela13[[#This Row],[TRAMITE_SETOR]],"_Atualiz")</f>
        <v>ASSDG_Atualiz</v>
      </c>
      <c r="F490" s="35" t="s">
        <v>915</v>
      </c>
      <c r="G490" s="35"/>
      <c r="H490" s="36">
        <v>41415.676388888889</v>
      </c>
      <c r="I490" s="36">
        <v>41416.652777777781</v>
      </c>
      <c r="J490" s="1" t="s">
        <v>218</v>
      </c>
      <c r="K490" s="37">
        <f t="shared" si="14"/>
        <v>0.97638888889196096</v>
      </c>
      <c r="L490" s="38">
        <f t="shared" si="15"/>
        <v>0.97638888889196096</v>
      </c>
      <c r="M490" s="166">
        <f>NETWORKDAYS.INTL(DATE(YEAR(H490),MONTH(I490),DAY(H490)),DATE(YEAR(I490),MONTH(I490),DAY(I490)),1,LISTAFERIADOS!$B$2:$B$194)</f>
        <v>2</v>
      </c>
      <c r="N490" s="170" t="str">
        <f>CONCATENATE(HOUR(Tabela13[[#This Row],[DATA INICIO]]),":",MINUTE(Tabela13[[#This Row],[DATA INICIO]]))</f>
        <v>16:14</v>
      </c>
      <c r="P490"/>
    </row>
    <row r="491" spans="1:16" ht="25.5" hidden="1" customHeight="1" x14ac:dyDescent="0.25">
      <c r="A491" s="6" t="s">
        <v>278</v>
      </c>
      <c r="B491" s="33" t="s">
        <v>366</v>
      </c>
      <c r="C491" s="34" t="s">
        <v>270</v>
      </c>
      <c r="D491" s="66" t="s">
        <v>1202</v>
      </c>
      <c r="E491" s="66" t="str">
        <f>CONCATENATE(Tabela13[[#This Row],[TRAMITE_SETOR]],"_Atualiz")</f>
        <v>DG_Atualiz</v>
      </c>
      <c r="F491" s="35" t="s">
        <v>905</v>
      </c>
      <c r="G491" s="35"/>
      <c r="H491" s="36">
        <v>41416.652777777781</v>
      </c>
      <c r="I491" s="36">
        <v>41416.668055555558</v>
      </c>
      <c r="J491" s="1" t="s">
        <v>56</v>
      </c>
      <c r="K491" s="37">
        <f t="shared" si="14"/>
        <v>1.5277777776645962E-2</v>
      </c>
      <c r="L491" s="38">
        <f t="shared" si="15"/>
        <v>1.5277777776645962E-2</v>
      </c>
      <c r="M491" s="166">
        <f>NETWORKDAYS.INTL(DATE(YEAR(H491),MONTH(I491),DAY(H491)),DATE(YEAR(I491),MONTH(I491),DAY(I491)),1,LISTAFERIADOS!$B$2:$B$194)</f>
        <v>1</v>
      </c>
      <c r="N491" s="170" t="str">
        <f>CONCATENATE(HOUR(Tabela13[[#This Row],[DATA INICIO]]),":",MINUTE(Tabela13[[#This Row],[DATA INICIO]]))</f>
        <v>15:40</v>
      </c>
      <c r="P491"/>
    </row>
    <row r="492" spans="1:16" ht="25.5" hidden="1" customHeight="1" x14ac:dyDescent="0.25">
      <c r="A492" s="6" t="s">
        <v>278</v>
      </c>
      <c r="B492" s="33" t="s">
        <v>366</v>
      </c>
      <c r="C492" s="34" t="s">
        <v>270</v>
      </c>
      <c r="D492" s="66" t="s">
        <v>1230</v>
      </c>
      <c r="E492" s="66" t="str">
        <f>CONCATENATE(Tabela13[[#This Row],[TRAMITE_SETOR]],"_Atualiz")</f>
        <v>SLIC_Atualiz</v>
      </c>
      <c r="F492" s="35" t="s">
        <v>927</v>
      </c>
      <c r="G492" s="35"/>
      <c r="H492" s="36">
        <v>41416.668055555558</v>
      </c>
      <c r="I492" s="36">
        <v>41417.74722222222</v>
      </c>
      <c r="J492" s="1" t="s">
        <v>350</v>
      </c>
      <c r="K492" s="37">
        <f t="shared" si="14"/>
        <v>1.0791666666627862</v>
      </c>
      <c r="L492" s="38">
        <f t="shared" si="15"/>
        <v>1.0791666666627862</v>
      </c>
      <c r="M492" s="166">
        <f>NETWORKDAYS.INTL(DATE(YEAR(H492),MONTH(I492),DAY(H492)),DATE(YEAR(I492),MONTH(I492),DAY(I492)),1,LISTAFERIADOS!$B$2:$B$194)</f>
        <v>2</v>
      </c>
      <c r="N492" s="170" t="str">
        <f>CONCATENATE(HOUR(Tabela13[[#This Row],[DATA INICIO]]),":",MINUTE(Tabela13[[#This Row],[DATA INICIO]]))</f>
        <v>16:2</v>
      </c>
      <c r="P492"/>
    </row>
    <row r="493" spans="1:16" ht="25.5" hidden="1" customHeight="1" x14ac:dyDescent="0.25">
      <c r="A493" s="6" t="s">
        <v>278</v>
      </c>
      <c r="B493" s="33" t="s">
        <v>366</v>
      </c>
      <c r="C493" s="34" t="s">
        <v>270</v>
      </c>
      <c r="D493" s="66" t="s">
        <v>1212</v>
      </c>
      <c r="E493" s="66" t="str">
        <f>CONCATENATE(Tabela13[[#This Row],[TRAMITE_SETOR]],"_Atualiz")</f>
        <v>CPL_Atualiz</v>
      </c>
      <c r="F493" s="35" t="s">
        <v>914</v>
      </c>
      <c r="G493" s="35"/>
      <c r="H493" s="36">
        <v>41417.74722222222</v>
      </c>
      <c r="I493" s="36">
        <v>41417.752083333333</v>
      </c>
      <c r="J493" s="1" t="s">
        <v>351</v>
      </c>
      <c r="K493" s="37">
        <f t="shared" si="14"/>
        <v>4.8611111124046147E-3</v>
      </c>
      <c r="L493" s="38">
        <f t="shared" si="15"/>
        <v>4.8611111124046147E-3</v>
      </c>
      <c r="M493" s="166">
        <f>NETWORKDAYS.INTL(DATE(YEAR(H493),MONTH(I493),DAY(H493)),DATE(YEAR(I493),MONTH(I493),DAY(I493)),1,LISTAFERIADOS!$B$2:$B$194)</f>
        <v>1</v>
      </c>
      <c r="N493" s="170" t="str">
        <f>CONCATENATE(HOUR(Tabela13[[#This Row],[DATA INICIO]]),":",MINUTE(Tabela13[[#This Row],[DATA INICIO]]))</f>
        <v>17:56</v>
      </c>
      <c r="P493"/>
    </row>
    <row r="494" spans="1:16" ht="25.5" hidden="1" customHeight="1" x14ac:dyDescent="0.25">
      <c r="A494" s="6" t="s">
        <v>278</v>
      </c>
      <c r="B494" s="33" t="s">
        <v>366</v>
      </c>
      <c r="C494" s="34" t="s">
        <v>270</v>
      </c>
      <c r="D494" s="66" t="s">
        <v>1230</v>
      </c>
      <c r="E494" s="66" t="str">
        <f>CONCATENATE(Tabela13[[#This Row],[TRAMITE_SETOR]],"_Atualiz")</f>
        <v>SLIC_Atualiz</v>
      </c>
      <c r="F494" s="35" t="s">
        <v>927</v>
      </c>
      <c r="G494" s="35"/>
      <c r="H494" s="36">
        <v>41417.752083333333</v>
      </c>
      <c r="I494" s="36">
        <v>41417.76458333333</v>
      </c>
      <c r="J494" s="1" t="s">
        <v>60</v>
      </c>
      <c r="K494" s="37">
        <f t="shared" si="14"/>
        <v>1.2499999997089617E-2</v>
      </c>
      <c r="L494" s="38">
        <f t="shared" si="15"/>
        <v>1.2499999997089617E-2</v>
      </c>
      <c r="M494" s="166">
        <f>NETWORKDAYS.INTL(DATE(YEAR(H494),MONTH(I494),DAY(H494)),DATE(YEAR(I494),MONTH(I494),DAY(I494)),1,LISTAFERIADOS!$B$2:$B$194)</f>
        <v>1</v>
      </c>
      <c r="N494" s="170" t="str">
        <f>CONCATENATE(HOUR(Tabela13[[#This Row],[DATA INICIO]]),":",MINUTE(Tabela13[[#This Row],[DATA INICIO]]))</f>
        <v>18:3</v>
      </c>
      <c r="P494"/>
    </row>
    <row r="495" spans="1:16" ht="25.5" hidden="1" customHeight="1" x14ac:dyDescent="0.25">
      <c r="A495" s="6" t="s">
        <v>278</v>
      </c>
      <c r="B495" s="33" t="s">
        <v>366</v>
      </c>
      <c r="C495" s="34" t="s">
        <v>270</v>
      </c>
      <c r="D495" s="66" t="s">
        <v>1212</v>
      </c>
      <c r="E495" s="66" t="str">
        <f>CONCATENATE(Tabela13[[#This Row],[TRAMITE_SETOR]],"_Atualiz")</f>
        <v>CPL_Atualiz</v>
      </c>
      <c r="F495" s="35" t="s">
        <v>914</v>
      </c>
      <c r="G495" s="35"/>
      <c r="H495" s="36">
        <v>41417.76458333333</v>
      </c>
      <c r="I495" s="36">
        <v>41417.790277777778</v>
      </c>
      <c r="J495" s="1" t="s">
        <v>351</v>
      </c>
      <c r="K495" s="37">
        <f t="shared" si="14"/>
        <v>2.5694444448163267E-2</v>
      </c>
      <c r="L495" s="38">
        <f t="shared" si="15"/>
        <v>2.5694444448163267E-2</v>
      </c>
      <c r="M495" s="166">
        <f>NETWORKDAYS.INTL(DATE(YEAR(H495),MONTH(I495),DAY(H495)),DATE(YEAR(I495),MONTH(I495),DAY(I495)),1,LISTAFERIADOS!$B$2:$B$194)</f>
        <v>1</v>
      </c>
      <c r="N495" s="170" t="str">
        <f>CONCATENATE(HOUR(Tabela13[[#This Row],[DATA INICIO]]),":",MINUTE(Tabela13[[#This Row],[DATA INICIO]]))</f>
        <v>18:21</v>
      </c>
      <c r="P495"/>
    </row>
    <row r="496" spans="1:16" ht="25.5" hidden="1" customHeight="1" x14ac:dyDescent="0.25">
      <c r="A496" s="6" t="s">
        <v>278</v>
      </c>
      <c r="B496" s="33" t="s">
        <v>366</v>
      </c>
      <c r="C496" s="34" t="s">
        <v>270</v>
      </c>
      <c r="D496" s="66" t="s">
        <v>1230</v>
      </c>
      <c r="E496" s="66" t="str">
        <f>CONCATENATE(Tabela13[[#This Row],[TRAMITE_SETOR]],"_Atualiz")</f>
        <v>SLIC_Atualiz</v>
      </c>
      <c r="F496" s="35" t="s">
        <v>927</v>
      </c>
      <c r="G496" s="35"/>
      <c r="H496" s="36">
        <v>41417.790277777778</v>
      </c>
      <c r="I496" s="36">
        <v>41422.59097222222</v>
      </c>
      <c r="J496" s="1" t="s">
        <v>180</v>
      </c>
      <c r="K496" s="37">
        <f t="shared" si="14"/>
        <v>4.8006944444423425</v>
      </c>
      <c r="L496" s="38">
        <f t="shared" si="15"/>
        <v>4.8006944444423425</v>
      </c>
      <c r="M496" s="166">
        <f>NETWORKDAYS.INTL(DATE(YEAR(H496),MONTH(I496),DAY(H496)),DATE(YEAR(I496),MONTH(I496),DAY(I496)),1,LISTAFERIADOS!$B$2:$B$194)</f>
        <v>4</v>
      </c>
      <c r="N496" s="170" t="str">
        <f>CONCATENATE(HOUR(Tabela13[[#This Row],[DATA INICIO]]),":",MINUTE(Tabela13[[#This Row],[DATA INICIO]]))</f>
        <v>18:58</v>
      </c>
      <c r="P496"/>
    </row>
    <row r="497" spans="1:16" ht="25.5" hidden="1" customHeight="1" x14ac:dyDescent="0.25">
      <c r="A497" s="6" t="s">
        <v>278</v>
      </c>
      <c r="B497" s="33" t="s">
        <v>366</v>
      </c>
      <c r="C497" s="34" t="s">
        <v>270</v>
      </c>
      <c r="D497" s="66" t="s">
        <v>1205</v>
      </c>
      <c r="E497" s="66" t="str">
        <f>CONCATENATE(Tabela13[[#This Row],[TRAMITE_SETOR]],"_Atualiz")</f>
        <v>SECADM_Atualiz</v>
      </c>
      <c r="F497" s="35" t="s">
        <v>907</v>
      </c>
      <c r="G497" s="35"/>
      <c r="H497" s="36">
        <v>41422.59097222222</v>
      </c>
      <c r="I497" s="36">
        <v>41422.700694444444</v>
      </c>
      <c r="J497" s="1" t="s">
        <v>352</v>
      </c>
      <c r="K497" s="37">
        <f t="shared" si="14"/>
        <v>0.10972222222335404</v>
      </c>
      <c r="L497" s="38">
        <f t="shared" si="15"/>
        <v>0.10972222222335404</v>
      </c>
      <c r="M497" s="166">
        <f>NETWORKDAYS.INTL(DATE(YEAR(H497),MONTH(I497),DAY(H497)),DATE(YEAR(I497),MONTH(I497),DAY(I497)),1,LISTAFERIADOS!$B$2:$B$194)</f>
        <v>1</v>
      </c>
      <c r="N497" s="170" t="str">
        <f>CONCATENATE(HOUR(Tabela13[[#This Row],[DATA INICIO]]),":",MINUTE(Tabela13[[#This Row],[DATA INICIO]]))</f>
        <v>14:11</v>
      </c>
      <c r="P497"/>
    </row>
    <row r="498" spans="1:16" ht="25.5" hidden="1" customHeight="1" x14ac:dyDescent="0.25">
      <c r="A498" s="6" t="s">
        <v>278</v>
      </c>
      <c r="B498" s="33" t="s">
        <v>366</v>
      </c>
      <c r="C498" s="34" t="s">
        <v>270</v>
      </c>
      <c r="D498" s="66" t="s">
        <v>1211</v>
      </c>
      <c r="E498" s="66" t="str">
        <f>CONCATENATE(Tabela13[[#This Row],[TRAMITE_SETOR]],"_Atualiz")</f>
        <v>SCON_Atualiz</v>
      </c>
      <c r="F498" s="35" t="s">
        <v>913</v>
      </c>
      <c r="G498" s="35"/>
      <c r="H498" s="36">
        <v>41422.700694444444</v>
      </c>
      <c r="I498" s="36">
        <v>41422.722916666666</v>
      </c>
      <c r="J498" s="1" t="s">
        <v>353</v>
      </c>
      <c r="K498" s="37">
        <f t="shared" si="14"/>
        <v>2.2222222221898846E-2</v>
      </c>
      <c r="L498" s="38">
        <f t="shared" si="15"/>
        <v>2.2222222221898846E-2</v>
      </c>
      <c r="M498" s="166">
        <f>NETWORKDAYS.INTL(DATE(YEAR(H498),MONTH(I498),DAY(H498)),DATE(YEAR(I498),MONTH(I498),DAY(I498)),1,LISTAFERIADOS!$B$2:$B$194)</f>
        <v>1</v>
      </c>
      <c r="N498" s="170" t="str">
        <f>CONCATENATE(HOUR(Tabela13[[#This Row],[DATA INICIO]]),":",MINUTE(Tabela13[[#This Row],[DATA INICIO]]))</f>
        <v>16:49</v>
      </c>
      <c r="P498"/>
    </row>
    <row r="499" spans="1:16" ht="25.5" hidden="1" customHeight="1" x14ac:dyDescent="0.25">
      <c r="A499" s="6" t="s">
        <v>278</v>
      </c>
      <c r="B499" s="33" t="s">
        <v>366</v>
      </c>
      <c r="C499" s="34" t="s">
        <v>270</v>
      </c>
      <c r="D499" s="66" t="s">
        <v>1212</v>
      </c>
      <c r="E499" s="66" t="str">
        <f>CONCATENATE(Tabela13[[#This Row],[TRAMITE_SETOR]],"_Atualiz")</f>
        <v>CPL_Atualiz</v>
      </c>
      <c r="F499" s="35" t="s">
        <v>914</v>
      </c>
      <c r="G499" s="35"/>
      <c r="H499" s="36">
        <v>41422.722916666666</v>
      </c>
      <c r="I499" s="36">
        <v>41450.631249999999</v>
      </c>
      <c r="J499" s="1" t="s">
        <v>354</v>
      </c>
      <c r="K499" s="37">
        <f t="shared" si="14"/>
        <v>27.908333333332848</v>
      </c>
      <c r="L499" s="38">
        <f t="shared" si="15"/>
        <v>27.908333333332848</v>
      </c>
      <c r="M499" s="166">
        <f>NETWORKDAYS.INTL(DATE(YEAR(H499),MONTH(I499),DAY(H499)),DATE(YEAR(I499),MONTH(I499),DAY(I499)),1,LISTAFERIADOS!$B$2:$B$194)</f>
        <v>-4</v>
      </c>
      <c r="N499" s="170" t="str">
        <f>CONCATENATE(HOUR(Tabela13[[#This Row],[DATA INICIO]]),":",MINUTE(Tabela13[[#This Row],[DATA INICIO]]))</f>
        <v>17:21</v>
      </c>
      <c r="P499"/>
    </row>
    <row r="500" spans="1:16" ht="25.5" hidden="1" customHeight="1" x14ac:dyDescent="0.25">
      <c r="A500" s="6" t="s">
        <v>278</v>
      </c>
      <c r="B500" s="33" t="s">
        <v>366</v>
      </c>
      <c r="C500" s="34" t="s">
        <v>270</v>
      </c>
      <c r="D500" s="66" t="s">
        <v>1213</v>
      </c>
      <c r="E500" s="66" t="str">
        <f>CONCATENATE(Tabela13[[#This Row],[TRAMITE_SETOR]],"_Atualiz")</f>
        <v>ASSDG_Atualiz</v>
      </c>
      <c r="F500" s="35" t="s">
        <v>915</v>
      </c>
      <c r="G500" s="35"/>
      <c r="H500" s="36">
        <v>41450.631249999999</v>
      </c>
      <c r="I500" s="36">
        <v>41450.686111111114</v>
      </c>
      <c r="J500" s="1" t="s">
        <v>355</v>
      </c>
      <c r="K500" s="37">
        <f t="shared" si="14"/>
        <v>5.4861111115314998E-2</v>
      </c>
      <c r="L500" s="38">
        <f t="shared" si="15"/>
        <v>5.4861111115314998E-2</v>
      </c>
      <c r="M500" s="166">
        <f>NETWORKDAYS.INTL(DATE(YEAR(H500),MONTH(I500),DAY(H500)),DATE(YEAR(I500),MONTH(I500),DAY(I500)),1,LISTAFERIADOS!$B$2:$B$194)</f>
        <v>1</v>
      </c>
      <c r="N500" s="170" t="str">
        <f>CONCATENATE(HOUR(Tabela13[[#This Row],[DATA INICIO]]),":",MINUTE(Tabela13[[#This Row],[DATA INICIO]]))</f>
        <v>15:9</v>
      </c>
      <c r="P500"/>
    </row>
    <row r="501" spans="1:16" ht="25.5" hidden="1" customHeight="1" x14ac:dyDescent="0.25">
      <c r="A501" s="6" t="s">
        <v>278</v>
      </c>
      <c r="B501" s="33" t="s">
        <v>366</v>
      </c>
      <c r="C501" s="34" t="s">
        <v>270</v>
      </c>
      <c r="D501" s="66" t="s">
        <v>1212</v>
      </c>
      <c r="E501" s="66" t="str">
        <f>CONCATENATE(Tabela13[[#This Row],[TRAMITE_SETOR]],"_Atualiz")</f>
        <v>CPL_Atualiz</v>
      </c>
      <c r="F501" s="35" t="s">
        <v>914</v>
      </c>
      <c r="G501" s="35"/>
      <c r="H501" s="36">
        <v>41450.686111111114</v>
      </c>
      <c r="I501" s="36">
        <v>41450.75</v>
      </c>
      <c r="J501" s="1" t="s">
        <v>202</v>
      </c>
      <c r="K501" s="37">
        <f t="shared" si="14"/>
        <v>6.3888888886140194E-2</v>
      </c>
      <c r="L501" s="38">
        <f t="shared" si="15"/>
        <v>6.3888888886140194E-2</v>
      </c>
      <c r="M501" s="166">
        <f>NETWORKDAYS.INTL(DATE(YEAR(H501),MONTH(I501),DAY(H501)),DATE(YEAR(I501),MONTH(I501),DAY(I501)),1,LISTAFERIADOS!$B$2:$B$194)</f>
        <v>1</v>
      </c>
      <c r="N501" s="170" t="str">
        <f>CONCATENATE(HOUR(Tabela13[[#This Row],[DATA INICIO]]),":",MINUTE(Tabela13[[#This Row],[DATA INICIO]]))</f>
        <v>16:28</v>
      </c>
      <c r="P501"/>
    </row>
    <row r="502" spans="1:16" ht="25.5" hidden="1" customHeight="1" x14ac:dyDescent="0.25">
      <c r="A502" s="6" t="s">
        <v>278</v>
      </c>
      <c r="B502" s="33" t="s">
        <v>366</v>
      </c>
      <c r="C502" s="34" t="s">
        <v>270</v>
      </c>
      <c r="D502" s="66" t="s">
        <v>1213</v>
      </c>
      <c r="E502" s="66" t="str">
        <f>CONCATENATE(Tabela13[[#This Row],[TRAMITE_SETOR]],"_Atualiz")</f>
        <v>ASSDG_Atualiz</v>
      </c>
      <c r="F502" s="35" t="s">
        <v>915</v>
      </c>
      <c r="G502" s="35"/>
      <c r="H502" s="36">
        <v>41450.75</v>
      </c>
      <c r="I502" s="36">
        <v>41450.78125</v>
      </c>
      <c r="J502" s="1" t="s">
        <v>356</v>
      </c>
      <c r="K502" s="37">
        <f t="shared" si="14"/>
        <v>3.125E-2</v>
      </c>
      <c r="L502" s="38">
        <f t="shared" si="15"/>
        <v>3.125E-2</v>
      </c>
      <c r="M502" s="166">
        <f>NETWORKDAYS.INTL(DATE(YEAR(H502),MONTH(I502),DAY(H502)),DATE(YEAR(I502),MONTH(I502),DAY(I502)),1,LISTAFERIADOS!$B$2:$B$194)</f>
        <v>1</v>
      </c>
      <c r="N502" s="170" t="str">
        <f>CONCATENATE(HOUR(Tabela13[[#This Row],[DATA INICIO]]),":",MINUTE(Tabela13[[#This Row],[DATA INICIO]]))</f>
        <v>18:0</v>
      </c>
      <c r="P502"/>
    </row>
    <row r="503" spans="1:16" ht="25.5" hidden="1" customHeight="1" x14ac:dyDescent="0.25">
      <c r="A503" s="6" t="s">
        <v>278</v>
      </c>
      <c r="B503" s="33" t="s">
        <v>366</v>
      </c>
      <c r="C503" s="34" t="s">
        <v>270</v>
      </c>
      <c r="D503" s="66" t="s">
        <v>1202</v>
      </c>
      <c r="E503" s="66" t="str">
        <f>CONCATENATE(Tabela13[[#This Row],[TRAMITE_SETOR]],"_Atualiz")</f>
        <v>DG_Atualiz</v>
      </c>
      <c r="F503" s="35" t="s">
        <v>905</v>
      </c>
      <c r="G503" s="35"/>
      <c r="H503" s="36">
        <v>41450.78125</v>
      </c>
      <c r="I503" s="36">
        <v>41450.789583333331</v>
      </c>
      <c r="J503" s="1" t="s">
        <v>56</v>
      </c>
      <c r="K503" s="37">
        <f t="shared" si="14"/>
        <v>8.333333331393078E-3</v>
      </c>
      <c r="L503" s="38">
        <f t="shared" si="15"/>
        <v>8.333333331393078E-3</v>
      </c>
      <c r="M503" s="166">
        <f>NETWORKDAYS.INTL(DATE(YEAR(H503),MONTH(I503),DAY(H503)),DATE(YEAR(I503),MONTH(I503),DAY(I503)),1,LISTAFERIADOS!$B$2:$B$194)</f>
        <v>1</v>
      </c>
      <c r="N503" s="170" t="str">
        <f>CONCATENATE(HOUR(Tabela13[[#This Row],[DATA INICIO]]),":",MINUTE(Tabela13[[#This Row],[DATA INICIO]]))</f>
        <v>18:45</v>
      </c>
      <c r="P503"/>
    </row>
    <row r="504" spans="1:16" ht="25.5" hidden="1" customHeight="1" x14ac:dyDescent="0.25">
      <c r="A504" s="6" t="s">
        <v>278</v>
      </c>
      <c r="B504" s="33" t="s">
        <v>366</v>
      </c>
      <c r="C504" s="34" t="s">
        <v>270</v>
      </c>
      <c r="D504" s="66" t="s">
        <v>1207</v>
      </c>
      <c r="E504" s="66" t="str">
        <f>CONCATENATE(Tabela13[[#This Row],[TRAMITE_SETOR]],"_Atualiz")</f>
        <v>CO_Atualiz</v>
      </c>
      <c r="F504" s="35" t="s">
        <v>909</v>
      </c>
      <c r="G504" s="35"/>
      <c r="H504" s="36">
        <v>41450.789583333331</v>
      </c>
      <c r="I504" s="36">
        <v>41450.797222222223</v>
      </c>
      <c r="J504" s="1" t="s">
        <v>57</v>
      </c>
      <c r="K504" s="37">
        <f t="shared" si="14"/>
        <v>7.6388888919609599E-3</v>
      </c>
      <c r="L504" s="38">
        <f t="shared" si="15"/>
        <v>7.6388888919609599E-3</v>
      </c>
      <c r="M504" s="166">
        <f>NETWORKDAYS.INTL(DATE(YEAR(H504),MONTH(I504),DAY(H504)),DATE(YEAR(I504),MONTH(I504),DAY(I504)),1,LISTAFERIADOS!$B$2:$B$194)</f>
        <v>1</v>
      </c>
      <c r="N504" s="170" t="str">
        <f>CONCATENATE(HOUR(Tabela13[[#This Row],[DATA INICIO]]),":",MINUTE(Tabela13[[#This Row],[DATA INICIO]]))</f>
        <v>18:57</v>
      </c>
      <c r="P504"/>
    </row>
    <row r="505" spans="1:16" ht="25.5" hidden="1" customHeight="1" x14ac:dyDescent="0.25">
      <c r="A505" s="6" t="s">
        <v>278</v>
      </c>
      <c r="B505" s="33" t="s">
        <v>366</v>
      </c>
      <c r="C505" s="34" t="s">
        <v>270</v>
      </c>
      <c r="D505" s="66" t="s">
        <v>1214</v>
      </c>
      <c r="E505" s="66" t="str">
        <f>CONCATENATE(Tabela13[[#This Row],[TRAMITE_SETOR]],"_Atualiz")</f>
        <v>ACO_Atualiz</v>
      </c>
      <c r="F505" s="35" t="s">
        <v>916</v>
      </c>
      <c r="G505" s="35"/>
      <c r="H505" s="36">
        <v>41450.797222222223</v>
      </c>
      <c r="I505" s="36">
        <v>41451.463888888888</v>
      </c>
      <c r="J505" s="1" t="s">
        <v>228</v>
      </c>
      <c r="K505" s="37">
        <f t="shared" si="14"/>
        <v>0.66666666666424135</v>
      </c>
      <c r="L505" s="38">
        <f t="shared" si="15"/>
        <v>0.66666666666424135</v>
      </c>
      <c r="M505" s="166">
        <f>NETWORKDAYS.INTL(DATE(YEAR(H505),MONTH(I505),DAY(H505)),DATE(YEAR(I505),MONTH(I505),DAY(I505)),1,LISTAFERIADOS!$B$2:$B$194)</f>
        <v>2</v>
      </c>
      <c r="N505" s="170" t="str">
        <f>CONCATENATE(HOUR(Tabela13[[#This Row],[DATA INICIO]]),":",MINUTE(Tabela13[[#This Row],[DATA INICIO]]))</f>
        <v>19:8</v>
      </c>
      <c r="P505"/>
    </row>
    <row r="506" spans="1:16" ht="25.5" hidden="1" customHeight="1" x14ac:dyDescent="0.25">
      <c r="A506" s="6" t="s">
        <v>278</v>
      </c>
      <c r="B506" s="33" t="s">
        <v>366</v>
      </c>
      <c r="C506" s="34" t="s">
        <v>270</v>
      </c>
      <c r="D506" s="66" t="s">
        <v>1208</v>
      </c>
      <c r="E506" s="66" t="str">
        <f>CONCATENATE(Tabela13[[#This Row],[TRAMITE_SETOR]],"_Atualiz")</f>
        <v>SECOFC_Atualiz</v>
      </c>
      <c r="F506" s="35" t="s">
        <v>910</v>
      </c>
      <c r="G506" s="35"/>
      <c r="H506" s="36">
        <v>41451.463888888888</v>
      </c>
      <c r="I506" s="36">
        <v>41451.466666666667</v>
      </c>
      <c r="J506" s="1" t="s">
        <v>7</v>
      </c>
      <c r="K506" s="37">
        <f t="shared" si="14"/>
        <v>2.7777777795563452E-3</v>
      </c>
      <c r="L506" s="38">
        <f t="shared" si="15"/>
        <v>2.7777777795563452E-3</v>
      </c>
      <c r="M506" s="166">
        <f>NETWORKDAYS.INTL(DATE(YEAR(H506),MONTH(I506),DAY(H506)),DATE(YEAR(I506),MONTH(I506),DAY(I506)),1,LISTAFERIADOS!$B$2:$B$194)</f>
        <v>1</v>
      </c>
      <c r="N506" s="170" t="str">
        <f>CONCATENATE(HOUR(Tabela13[[#This Row],[DATA INICIO]]),":",MINUTE(Tabela13[[#This Row],[DATA INICIO]]))</f>
        <v>11:8</v>
      </c>
      <c r="P506"/>
    </row>
    <row r="507" spans="1:16" ht="25.5" hidden="1" customHeight="1" x14ac:dyDescent="0.25">
      <c r="A507" s="6" t="s">
        <v>278</v>
      </c>
      <c r="B507" s="33" t="s">
        <v>366</v>
      </c>
      <c r="C507" s="34" t="s">
        <v>270</v>
      </c>
      <c r="D507" s="66" t="s">
        <v>1202</v>
      </c>
      <c r="E507" s="66" t="str">
        <f>CONCATENATE(Tabela13[[#This Row],[TRAMITE_SETOR]],"_Atualiz")</f>
        <v>DG_Atualiz</v>
      </c>
      <c r="F507" s="35" t="s">
        <v>905</v>
      </c>
      <c r="G507" s="35"/>
      <c r="H507" s="36">
        <v>41451.463888888888</v>
      </c>
      <c r="I507" s="36">
        <v>41451.466666666667</v>
      </c>
      <c r="J507" s="1" t="s">
        <v>7</v>
      </c>
      <c r="K507" s="37">
        <f t="shared" si="14"/>
        <v>2.7777777795563452E-3</v>
      </c>
      <c r="L507" s="38">
        <f t="shared" si="15"/>
        <v>2.7777777795563452E-3</v>
      </c>
      <c r="M507" s="166">
        <f>NETWORKDAYS.INTL(DATE(YEAR(H507),MONTH(I507),DAY(H507)),DATE(YEAR(I507),MONTH(I507),DAY(I507)),1,LISTAFERIADOS!$B$2:$B$194)</f>
        <v>1</v>
      </c>
      <c r="N507" s="170" t="str">
        <f>CONCATENATE(HOUR(Tabela13[[#This Row],[DATA INICIO]]),":",MINUTE(Tabela13[[#This Row],[DATA INICIO]]))</f>
        <v>11:8</v>
      </c>
      <c r="P507"/>
    </row>
    <row r="508" spans="1:16" ht="25.5" hidden="1" customHeight="1" x14ac:dyDescent="0.25">
      <c r="A508" s="6" t="s">
        <v>278</v>
      </c>
      <c r="B508" s="33" t="s">
        <v>366</v>
      </c>
      <c r="C508" s="34" t="s">
        <v>270</v>
      </c>
      <c r="D508" s="66" t="s">
        <v>1214</v>
      </c>
      <c r="E508" s="66" t="str">
        <f>CONCATENATE(Tabela13[[#This Row],[TRAMITE_SETOR]],"_Atualiz")</f>
        <v>ACO_Atualiz</v>
      </c>
      <c r="F508" s="35" t="s">
        <v>916</v>
      </c>
      <c r="G508" s="35"/>
      <c r="H508" s="36">
        <v>41451.466666666667</v>
      </c>
      <c r="I508" s="36">
        <v>41451.470833333333</v>
      </c>
      <c r="J508" s="1" t="s">
        <v>41</v>
      </c>
      <c r="K508" s="37">
        <f t="shared" si="14"/>
        <v>4.166666665696539E-3</v>
      </c>
      <c r="L508" s="38">
        <f t="shared" si="15"/>
        <v>4.166666665696539E-3</v>
      </c>
      <c r="M508" s="166">
        <f>NETWORKDAYS.INTL(DATE(YEAR(H508),MONTH(I508),DAY(H508)),DATE(YEAR(I508),MONTH(I508),DAY(I508)),1,LISTAFERIADOS!$B$2:$B$194)</f>
        <v>1</v>
      </c>
      <c r="N508" s="170" t="str">
        <f>CONCATENATE(HOUR(Tabela13[[#This Row],[DATA INICIO]]),":",MINUTE(Tabela13[[#This Row],[DATA INICIO]]))</f>
        <v>11:12</v>
      </c>
      <c r="P508"/>
    </row>
    <row r="509" spans="1:16" ht="25.5" hidden="1" customHeight="1" x14ac:dyDescent="0.25">
      <c r="A509" s="6" t="s">
        <v>278</v>
      </c>
      <c r="B509" s="33" t="s">
        <v>366</v>
      </c>
      <c r="C509" s="34" t="s">
        <v>270</v>
      </c>
      <c r="D509" s="66" t="s">
        <v>1211</v>
      </c>
      <c r="E509" s="66" t="str">
        <f>CONCATENATE(Tabela13[[#This Row],[TRAMITE_SETOR]],"_Atualiz")</f>
        <v>SCON_Atualiz</v>
      </c>
      <c r="F509" s="35" t="s">
        <v>913</v>
      </c>
      <c r="G509" s="35"/>
      <c r="H509" s="36">
        <v>41451.470833333333</v>
      </c>
      <c r="I509" s="36">
        <v>41460.724305555559</v>
      </c>
      <c r="J509" s="1" t="s">
        <v>357</v>
      </c>
      <c r="K509" s="37">
        <f t="shared" si="14"/>
        <v>9.2534722222262644</v>
      </c>
      <c r="L509" s="38">
        <f t="shared" si="15"/>
        <v>9.2534722222262644</v>
      </c>
      <c r="M509" s="166">
        <f>NETWORKDAYS.INTL(DATE(YEAR(H509),MONTH(I509),DAY(H509)),DATE(YEAR(I509),MONTH(I509),DAY(I509)),1,LISTAFERIADOS!$B$2:$B$194)</f>
        <v>-16</v>
      </c>
      <c r="N509" s="170" t="str">
        <f>CONCATENATE(HOUR(Tabela13[[#This Row],[DATA INICIO]]),":",MINUTE(Tabela13[[#This Row],[DATA INICIO]]))</f>
        <v>11:18</v>
      </c>
      <c r="P509"/>
    </row>
    <row r="510" spans="1:16" ht="25.5" hidden="1" customHeight="1" x14ac:dyDescent="0.25">
      <c r="A510" s="6" t="s">
        <v>278</v>
      </c>
      <c r="B510" s="33" t="s">
        <v>366</v>
      </c>
      <c r="C510" s="34" t="s">
        <v>270</v>
      </c>
      <c r="D510" s="66" t="s">
        <v>1242</v>
      </c>
      <c r="E510" s="66" t="str">
        <f>CONCATENATE(Tabela13[[#This Row],[TRAMITE_SETOR]],"_Atualiz")</f>
        <v>SIASG_Atualiz</v>
      </c>
      <c r="F510" s="35" t="s">
        <v>933</v>
      </c>
      <c r="G510" s="35"/>
      <c r="H510" s="36">
        <v>41460.724305555559</v>
      </c>
      <c r="I510" s="36">
        <v>41463.68472222222</v>
      </c>
      <c r="J510" s="1" t="s">
        <v>358</v>
      </c>
      <c r="K510" s="37">
        <f t="shared" si="14"/>
        <v>2.960416666661331</v>
      </c>
      <c r="L510" s="38">
        <f t="shared" si="15"/>
        <v>2.960416666661331</v>
      </c>
      <c r="M510" s="166">
        <f>NETWORKDAYS.INTL(DATE(YEAR(H510),MONTH(I510),DAY(H510)),DATE(YEAR(I510),MONTH(I510),DAY(I510)),1,LISTAFERIADOS!$B$2:$B$194)</f>
        <v>2</v>
      </c>
      <c r="N510" s="170" t="str">
        <f>CONCATENATE(HOUR(Tabela13[[#This Row],[DATA INICIO]]),":",MINUTE(Tabela13[[#This Row],[DATA INICIO]]))</f>
        <v>17:23</v>
      </c>
      <c r="P510"/>
    </row>
    <row r="511" spans="1:16" ht="25.5" hidden="1" customHeight="1" x14ac:dyDescent="0.25">
      <c r="A511" s="6" t="s">
        <v>278</v>
      </c>
      <c r="B511" s="33" t="s">
        <v>366</v>
      </c>
      <c r="C511" s="34" t="s">
        <v>270</v>
      </c>
      <c r="D511" s="66" t="s">
        <v>1211</v>
      </c>
      <c r="E511" s="66" t="str">
        <f>CONCATENATE(Tabela13[[#This Row],[TRAMITE_SETOR]],"_Atualiz")</f>
        <v>SCON_Atualiz</v>
      </c>
      <c r="F511" s="35" t="s">
        <v>913</v>
      </c>
      <c r="G511" s="35"/>
      <c r="H511" s="36">
        <v>41463.68472222222</v>
      </c>
      <c r="I511" s="36">
        <v>41467.595138888886</v>
      </c>
      <c r="J511" s="1" t="s">
        <v>359</v>
      </c>
      <c r="K511" s="37">
        <f t="shared" si="14"/>
        <v>3.9104166666656965</v>
      </c>
      <c r="L511" s="38">
        <f t="shared" si="15"/>
        <v>3.9104166666656965</v>
      </c>
      <c r="M511" s="166">
        <f>NETWORKDAYS.INTL(DATE(YEAR(H511),MONTH(I511),DAY(H511)),DATE(YEAR(I511),MONTH(I511),DAY(I511)),1,LISTAFERIADOS!$B$2:$B$194)</f>
        <v>5</v>
      </c>
      <c r="N511" s="170" t="str">
        <f>CONCATENATE(HOUR(Tabela13[[#This Row],[DATA INICIO]]),":",MINUTE(Tabela13[[#This Row],[DATA INICIO]]))</f>
        <v>16:26</v>
      </c>
      <c r="P511"/>
    </row>
    <row r="512" spans="1:16" ht="25.5" hidden="1" customHeight="1" x14ac:dyDescent="0.25">
      <c r="A512" s="6" t="s">
        <v>278</v>
      </c>
      <c r="B512" s="33" t="s">
        <v>366</v>
      </c>
      <c r="C512" s="34" t="s">
        <v>270</v>
      </c>
      <c r="D512" s="66" t="s">
        <v>1209</v>
      </c>
      <c r="E512" s="66" t="str">
        <f>CONCATENATE(Tabela13[[#This Row],[TRAMITE_SETOR]],"_Atualiz")</f>
        <v>CLC_Atualiz</v>
      </c>
      <c r="F512" s="35" t="s">
        <v>911</v>
      </c>
      <c r="G512" s="35"/>
      <c r="H512" s="36">
        <v>41467.595138888886</v>
      </c>
      <c r="I512" s="36">
        <v>41467.661111111112</v>
      </c>
      <c r="J512" s="1" t="s">
        <v>360</v>
      </c>
      <c r="K512" s="37">
        <f t="shared" si="14"/>
        <v>6.5972222226264421E-2</v>
      </c>
      <c r="L512" s="38">
        <f t="shared" si="15"/>
        <v>6.5972222226264421E-2</v>
      </c>
      <c r="M512" s="166">
        <f>NETWORKDAYS.INTL(DATE(YEAR(H512),MONTH(I512),DAY(H512)),DATE(YEAR(I512),MONTH(I512),DAY(I512)),1,LISTAFERIADOS!$B$2:$B$194)</f>
        <v>1</v>
      </c>
      <c r="N512" s="170" t="str">
        <f>CONCATENATE(HOUR(Tabela13[[#This Row],[DATA INICIO]]),":",MINUTE(Tabela13[[#This Row],[DATA INICIO]]))</f>
        <v>14:17</v>
      </c>
      <c r="P512"/>
    </row>
    <row r="513" spans="1:16" ht="25.5" hidden="1" customHeight="1" x14ac:dyDescent="0.25">
      <c r="A513" s="6" t="s">
        <v>278</v>
      </c>
      <c r="B513" s="33" t="s">
        <v>366</v>
      </c>
      <c r="C513" s="34" t="s">
        <v>270</v>
      </c>
      <c r="D513" s="66" t="s">
        <v>1215</v>
      </c>
      <c r="E513" s="66" t="str">
        <f>CONCATENATE(Tabela13[[#This Row],[TRAMITE_SETOR]],"_Atualiz")</f>
        <v>SAEO_Atualiz</v>
      </c>
      <c r="F513" s="35" t="s">
        <v>917</v>
      </c>
      <c r="G513" s="35"/>
      <c r="H513" s="36">
        <v>41467.661111111112</v>
      </c>
      <c r="I513" s="36">
        <v>41470.729861111111</v>
      </c>
      <c r="J513" s="1" t="s">
        <v>361</v>
      </c>
      <c r="K513" s="37">
        <f t="shared" si="14"/>
        <v>3.0687499999985448</v>
      </c>
      <c r="L513" s="38">
        <f t="shared" si="15"/>
        <v>3.0687499999985448</v>
      </c>
      <c r="M513" s="166">
        <f>NETWORKDAYS.INTL(DATE(YEAR(H513),MONTH(I513),DAY(H513)),DATE(YEAR(I513),MONTH(I513),DAY(I513)),1,LISTAFERIADOS!$B$2:$B$194)</f>
        <v>2</v>
      </c>
      <c r="N513" s="170" t="str">
        <f>CONCATENATE(HOUR(Tabela13[[#This Row],[DATA INICIO]]),":",MINUTE(Tabela13[[#This Row],[DATA INICIO]]))</f>
        <v>15:52</v>
      </c>
      <c r="P513"/>
    </row>
    <row r="514" spans="1:16" ht="25.5" hidden="1" customHeight="1" x14ac:dyDescent="0.25">
      <c r="A514" s="6" t="s">
        <v>278</v>
      </c>
      <c r="B514" s="33" t="s">
        <v>366</v>
      </c>
      <c r="C514" s="34" t="s">
        <v>270</v>
      </c>
      <c r="D514" s="66" t="s">
        <v>1207</v>
      </c>
      <c r="E514" s="66" t="str">
        <f>CONCATENATE(Tabela13[[#This Row],[TRAMITE_SETOR]],"_Atualiz")</f>
        <v>CO_Atualiz</v>
      </c>
      <c r="F514" s="35" t="s">
        <v>909</v>
      </c>
      <c r="G514" s="35"/>
      <c r="H514" s="36">
        <v>41470.729861111111</v>
      </c>
      <c r="I514" s="36">
        <v>41471.619444444441</v>
      </c>
      <c r="J514" s="1" t="s">
        <v>362</v>
      </c>
      <c r="K514" s="37">
        <f t="shared" si="14"/>
        <v>0.88958333332993789</v>
      </c>
      <c r="L514" s="38">
        <f t="shared" si="15"/>
        <v>0.88958333332993789</v>
      </c>
      <c r="M514" s="166">
        <f>NETWORKDAYS.INTL(DATE(YEAR(H514),MONTH(I514),DAY(H514)),DATE(YEAR(I514),MONTH(I514),DAY(I514)),1,LISTAFERIADOS!$B$2:$B$194)</f>
        <v>2</v>
      </c>
      <c r="N514" s="170" t="str">
        <f>CONCATENATE(HOUR(Tabela13[[#This Row],[DATA INICIO]]),":",MINUTE(Tabela13[[#This Row],[DATA INICIO]]))</f>
        <v>17:31</v>
      </c>
      <c r="P514"/>
    </row>
    <row r="515" spans="1:16" ht="25.5" hidden="1" customHeight="1" x14ac:dyDescent="0.25">
      <c r="A515" s="6" t="s">
        <v>278</v>
      </c>
      <c r="B515" s="33" t="s">
        <v>366</v>
      </c>
      <c r="C515" s="34" t="s">
        <v>270</v>
      </c>
      <c r="D515" s="66" t="s">
        <v>1208</v>
      </c>
      <c r="E515" s="66" t="str">
        <f>CONCATENATE(Tabela13[[#This Row],[TRAMITE_SETOR]],"_Atualiz")</f>
        <v>SECOFC_Atualiz</v>
      </c>
      <c r="F515" s="35" t="s">
        <v>910</v>
      </c>
      <c r="G515" s="35"/>
      <c r="H515" s="36">
        <v>41471.619444444441</v>
      </c>
      <c r="I515" s="36">
        <v>41471.706250000003</v>
      </c>
      <c r="J515" s="1" t="s">
        <v>363</v>
      </c>
      <c r="K515" s="37">
        <f t="shared" ref="K515:K578" si="16">IF(OR(H515="-",I515="-"),0,I515-H515)</f>
        <v>8.6805555562023073E-2</v>
      </c>
      <c r="L515" s="38">
        <f t="shared" ref="L515:L578" si="17">K515</f>
        <v>8.6805555562023073E-2</v>
      </c>
      <c r="M515" s="166">
        <f>NETWORKDAYS.INTL(DATE(YEAR(H515),MONTH(I515),DAY(H515)),DATE(YEAR(I515),MONTH(I515),DAY(I515)),1,LISTAFERIADOS!$B$2:$B$194)</f>
        <v>1</v>
      </c>
      <c r="N515" s="170" t="str">
        <f>CONCATENATE(HOUR(Tabela13[[#This Row],[DATA INICIO]]),":",MINUTE(Tabela13[[#This Row],[DATA INICIO]]))</f>
        <v>14:52</v>
      </c>
      <c r="P515"/>
    </row>
    <row r="516" spans="1:16" ht="25.5" hidden="1" customHeight="1" x14ac:dyDescent="0.25">
      <c r="A516" s="6" t="s">
        <v>278</v>
      </c>
      <c r="B516" s="33" t="s">
        <v>366</v>
      </c>
      <c r="C516" s="34" t="s">
        <v>270</v>
      </c>
      <c r="D516" s="66" t="s">
        <v>1202</v>
      </c>
      <c r="E516" s="66" t="str">
        <f>CONCATENATE(Tabela13[[#This Row],[TRAMITE_SETOR]],"_Atualiz")</f>
        <v>DG_Atualiz</v>
      </c>
      <c r="F516" s="35" t="s">
        <v>905</v>
      </c>
      <c r="G516" s="35"/>
      <c r="H516" s="36">
        <v>41471.706250000003</v>
      </c>
      <c r="I516" s="36">
        <v>41471.801388888889</v>
      </c>
      <c r="J516" s="1" t="s">
        <v>364</v>
      </c>
      <c r="K516" s="37">
        <f t="shared" si="16"/>
        <v>9.5138888886140194E-2</v>
      </c>
      <c r="L516" s="38">
        <f t="shared" si="17"/>
        <v>9.5138888886140194E-2</v>
      </c>
      <c r="M516" s="166">
        <f>NETWORKDAYS.INTL(DATE(YEAR(H516),MONTH(I516),DAY(H516)),DATE(YEAR(I516),MONTH(I516),DAY(I516)),1,LISTAFERIADOS!$B$2:$B$194)</f>
        <v>1</v>
      </c>
      <c r="N516" s="170" t="str">
        <f>CONCATENATE(HOUR(Tabela13[[#This Row],[DATA INICIO]]),":",MINUTE(Tabela13[[#This Row],[DATA INICIO]]))</f>
        <v>16:57</v>
      </c>
      <c r="P516"/>
    </row>
    <row r="517" spans="1:16" ht="25.5" hidden="1" customHeight="1" x14ac:dyDescent="0.25">
      <c r="A517" s="6" t="s">
        <v>278</v>
      </c>
      <c r="B517" s="33" t="s">
        <v>366</v>
      </c>
      <c r="C517" s="34" t="s">
        <v>270</v>
      </c>
      <c r="D517" s="66" t="s">
        <v>1207</v>
      </c>
      <c r="E517" s="66" t="str">
        <f>CONCATENATE(Tabela13[[#This Row],[TRAMITE_SETOR]],"_Atualiz")</f>
        <v>CO_Atualiz</v>
      </c>
      <c r="F517" s="35" t="s">
        <v>909</v>
      </c>
      <c r="G517" s="35"/>
      <c r="H517" s="36">
        <v>41471.801388888889</v>
      </c>
      <c r="I517" s="36">
        <v>41471.802777777775</v>
      </c>
      <c r="J517" s="1" t="s">
        <v>39</v>
      </c>
      <c r="K517" s="37">
        <f t="shared" si="16"/>
        <v>1.3888888861401938E-3</v>
      </c>
      <c r="L517" s="38">
        <f t="shared" si="17"/>
        <v>1.3888888861401938E-3</v>
      </c>
      <c r="M517" s="166">
        <f>NETWORKDAYS.INTL(DATE(YEAR(H517),MONTH(I517),DAY(H517)),DATE(YEAR(I517),MONTH(I517),DAY(I517)),1,LISTAFERIADOS!$B$2:$B$194)</f>
        <v>1</v>
      </c>
      <c r="N517" s="170" t="str">
        <f>CONCATENATE(HOUR(Tabela13[[#This Row],[DATA INICIO]]),":",MINUTE(Tabela13[[#This Row],[DATA INICIO]]))</f>
        <v>19:14</v>
      </c>
      <c r="P517"/>
    </row>
    <row r="518" spans="1:16" ht="25.5" hidden="1" customHeight="1" x14ac:dyDescent="0.25">
      <c r="A518" s="6" t="s">
        <v>278</v>
      </c>
      <c r="B518" s="33" t="s">
        <v>366</v>
      </c>
      <c r="C518" s="34" t="s">
        <v>270</v>
      </c>
      <c r="D518" s="66" t="s">
        <v>1214</v>
      </c>
      <c r="E518" s="66" t="str">
        <f>CONCATENATE(Tabela13[[#This Row],[TRAMITE_SETOR]],"_Atualiz")</f>
        <v>ACO_Atualiz</v>
      </c>
      <c r="F518" s="35" t="s">
        <v>916</v>
      </c>
      <c r="G518" s="35"/>
      <c r="H518" s="36">
        <v>41471.802777777775</v>
      </c>
      <c r="I518" s="36">
        <v>41472.713888888888</v>
      </c>
      <c r="J518" s="1" t="s">
        <v>365</v>
      </c>
      <c r="K518" s="37">
        <f t="shared" si="16"/>
        <v>0.91111111111240461</v>
      </c>
      <c r="L518" s="38">
        <f t="shared" si="17"/>
        <v>0.91111111111240461</v>
      </c>
      <c r="M518" s="166">
        <f>NETWORKDAYS.INTL(DATE(YEAR(H518),MONTH(I518),DAY(H518)),DATE(YEAR(I518),MONTH(I518),DAY(I518)),1,LISTAFERIADOS!$B$2:$B$194)</f>
        <v>2</v>
      </c>
      <c r="N518" s="170" t="str">
        <f>CONCATENATE(HOUR(Tabela13[[#This Row],[DATA INICIO]]),":",MINUTE(Tabela13[[#This Row],[DATA INICIO]]))</f>
        <v>19:16</v>
      </c>
      <c r="P518"/>
    </row>
    <row r="519" spans="1:16" s="35" customFormat="1" ht="25.5" customHeight="1" x14ac:dyDescent="0.25">
      <c r="A519" s="6" t="s">
        <v>278</v>
      </c>
      <c r="B519" s="33" t="s">
        <v>393</v>
      </c>
      <c r="C519" s="34" t="s">
        <v>270</v>
      </c>
      <c r="D519" s="66" t="s">
        <v>1243</v>
      </c>
      <c r="E519" s="66" t="str">
        <f>CONCATENATE(Tabela13[[#This Row],[TRAMITE_SETOR]],"_Atualiz")</f>
        <v>SAPRE_Atualiz</v>
      </c>
      <c r="F519" s="35" t="s">
        <v>272</v>
      </c>
      <c r="G519" s="90" t="s">
        <v>1105</v>
      </c>
      <c r="H519" s="36">
        <v>41697.664583333331</v>
      </c>
      <c r="I519" s="36">
        <v>41698.664583333331</v>
      </c>
      <c r="J519" s="1" t="s">
        <v>7</v>
      </c>
      <c r="K519" s="37">
        <f t="shared" si="16"/>
        <v>1</v>
      </c>
      <c r="L519" s="38">
        <f t="shared" si="17"/>
        <v>1</v>
      </c>
      <c r="M519" s="166">
        <f>NETWORKDAYS.INTL(DATE(YEAR(H519),MONTH(I519),DAY(H519)),DATE(YEAR(I519),MONTH(I519),DAY(I519)),1,LISTAFERIADOS!$B$2:$B$194)</f>
        <v>2</v>
      </c>
      <c r="N519" s="170" t="str">
        <f>CONCATENATE(HOUR(Tabela13[[#This Row],[DATA INICIO]]),":",MINUTE(Tabela13[[#This Row],[DATA INICIO]]))</f>
        <v>15:57</v>
      </c>
    </row>
    <row r="520" spans="1:16" ht="25.5" customHeight="1" x14ac:dyDescent="0.25">
      <c r="A520" s="6" t="s">
        <v>278</v>
      </c>
      <c r="B520" s="33" t="s">
        <v>393</v>
      </c>
      <c r="C520" s="34" t="s">
        <v>270</v>
      </c>
      <c r="D520" s="66" t="s">
        <v>1204</v>
      </c>
      <c r="E520" s="66" t="str">
        <f>CONCATENATE(Tabela13[[#This Row],[TRAMITE_SETOR]],"_Atualiz")</f>
        <v>CIP_Atualiz</v>
      </c>
      <c r="F520" s="35" t="s">
        <v>884</v>
      </c>
      <c r="G520" s="90" t="s">
        <v>1105</v>
      </c>
      <c r="H520" s="36">
        <v>41698.664583333331</v>
      </c>
      <c r="I520" s="36">
        <v>41705.71875</v>
      </c>
      <c r="J520" s="1" t="s">
        <v>195</v>
      </c>
      <c r="K520" s="37">
        <f t="shared" si="16"/>
        <v>7.0541666666686069</v>
      </c>
      <c r="L520" s="38">
        <f t="shared" si="17"/>
        <v>7.0541666666686069</v>
      </c>
      <c r="M520" s="166">
        <f>NETWORKDAYS.INTL(DATE(YEAR(H520),MONTH(I520),DAY(H520)),DATE(YEAR(I520),MONTH(I520),DAY(I520)),1,LISTAFERIADOS!$B$2:$B$194)</f>
        <v>-16</v>
      </c>
      <c r="N520" s="170" t="str">
        <f>CONCATENATE(HOUR(Tabela13[[#This Row],[DATA INICIO]]),":",MINUTE(Tabela13[[#This Row],[DATA INICIO]]))</f>
        <v>15:57</v>
      </c>
      <c r="P520"/>
    </row>
    <row r="521" spans="1:16" ht="25.5" customHeight="1" x14ac:dyDescent="0.25">
      <c r="A521" s="6" t="s">
        <v>278</v>
      </c>
      <c r="B521" s="33" t="s">
        <v>393</v>
      </c>
      <c r="C521" s="34" t="s">
        <v>270</v>
      </c>
      <c r="D521" s="66" t="s">
        <v>1243</v>
      </c>
      <c r="E521" s="66" t="str">
        <f>CONCATENATE(Tabela13[[#This Row],[TRAMITE_SETOR]],"_Atualiz")</f>
        <v>SAPRE_Atualiz</v>
      </c>
      <c r="F521" s="35" t="s">
        <v>272</v>
      </c>
      <c r="G521" s="90" t="s">
        <v>1105</v>
      </c>
      <c r="H521" s="36">
        <v>41705.71875</v>
      </c>
      <c r="I521" s="36">
        <v>41709.70416666667</v>
      </c>
      <c r="J521" s="1" t="s">
        <v>367</v>
      </c>
      <c r="K521" s="37">
        <f t="shared" si="16"/>
        <v>3.9854166666700621</v>
      </c>
      <c r="L521" s="38">
        <f t="shared" si="17"/>
        <v>3.9854166666700621</v>
      </c>
      <c r="M521" s="166">
        <f>NETWORKDAYS.INTL(DATE(YEAR(H521),MONTH(I521),DAY(H521)),DATE(YEAR(I521),MONTH(I521),DAY(I521)),1,LISTAFERIADOS!$B$2:$B$194)</f>
        <v>3</v>
      </c>
      <c r="N521" s="170" t="str">
        <f>CONCATENATE(HOUR(Tabela13[[#This Row],[DATA INICIO]]),":",MINUTE(Tabela13[[#This Row],[DATA INICIO]]))</f>
        <v>17:15</v>
      </c>
      <c r="P521"/>
    </row>
    <row r="522" spans="1:16" ht="25.5" customHeight="1" x14ac:dyDescent="0.25">
      <c r="A522" s="6" t="s">
        <v>278</v>
      </c>
      <c r="B522" s="33" t="s">
        <v>393</v>
      </c>
      <c r="C522" s="34" t="s">
        <v>270</v>
      </c>
      <c r="D522" s="66" t="s">
        <v>1204</v>
      </c>
      <c r="E522" s="66" t="str">
        <f>CONCATENATE(Tabela13[[#This Row],[TRAMITE_SETOR]],"_Atualiz")</f>
        <v>CIP_Atualiz</v>
      </c>
      <c r="F522" s="35" t="s">
        <v>884</v>
      </c>
      <c r="G522" s="90" t="s">
        <v>1105</v>
      </c>
      <c r="H522" s="36">
        <v>41709.70416666667</v>
      </c>
      <c r="I522" s="36">
        <v>41710.588888888888</v>
      </c>
      <c r="J522" s="1" t="s">
        <v>368</v>
      </c>
      <c r="K522" s="37">
        <f t="shared" si="16"/>
        <v>0.88472222221753327</v>
      </c>
      <c r="L522" s="38">
        <f t="shared" si="17"/>
        <v>0.88472222221753327</v>
      </c>
      <c r="M522" s="166">
        <f>NETWORKDAYS.INTL(DATE(YEAR(H522),MONTH(I522),DAY(H522)),DATE(YEAR(I522),MONTH(I522),DAY(I522)),1,LISTAFERIADOS!$B$2:$B$194)</f>
        <v>2</v>
      </c>
      <c r="N522" s="170" t="str">
        <f>CONCATENATE(HOUR(Tabela13[[#This Row],[DATA INICIO]]),":",MINUTE(Tabela13[[#This Row],[DATA INICIO]]))</f>
        <v>16:54</v>
      </c>
      <c r="P522"/>
    </row>
    <row r="523" spans="1:16" ht="25.5" hidden="1" customHeight="1" x14ac:dyDescent="0.25">
      <c r="A523" s="6" t="s">
        <v>278</v>
      </c>
      <c r="B523" s="33" t="s">
        <v>393</v>
      </c>
      <c r="C523" s="34" t="s">
        <v>270</v>
      </c>
      <c r="D523" s="66" t="s">
        <v>1205</v>
      </c>
      <c r="E523" s="66" t="str">
        <f>CONCATENATE(Tabela13[[#This Row],[TRAMITE_SETOR]],"_Atualiz")</f>
        <v>SECADM_Atualiz</v>
      </c>
      <c r="F523" s="35" t="s">
        <v>907</v>
      </c>
      <c r="G523" s="35"/>
      <c r="H523" s="36">
        <v>41710.588888888888</v>
      </c>
      <c r="I523" s="36">
        <v>41710.681250000001</v>
      </c>
      <c r="J523" s="1" t="s">
        <v>369</v>
      </c>
      <c r="K523" s="37">
        <f t="shared" si="16"/>
        <v>9.2361111113859806E-2</v>
      </c>
      <c r="L523" s="38">
        <f t="shared" si="17"/>
        <v>9.2361111113859806E-2</v>
      </c>
      <c r="M523" s="166">
        <f>NETWORKDAYS.INTL(DATE(YEAR(H523),MONTH(I523),DAY(H523)),DATE(YEAR(I523),MONTH(I523),DAY(I523)),1,LISTAFERIADOS!$B$2:$B$194)</f>
        <v>1</v>
      </c>
      <c r="N523" s="170" t="str">
        <f>CONCATENATE(HOUR(Tabela13[[#This Row],[DATA INICIO]]),":",MINUTE(Tabela13[[#This Row],[DATA INICIO]]))</f>
        <v>14:8</v>
      </c>
      <c r="P523"/>
    </row>
    <row r="524" spans="1:16" ht="25.5" hidden="1" customHeight="1" x14ac:dyDescent="0.25">
      <c r="A524" s="6" t="s">
        <v>278</v>
      </c>
      <c r="B524" s="33" t="s">
        <v>393</v>
      </c>
      <c r="C524" s="34" t="s">
        <v>270</v>
      </c>
      <c r="D524" s="66" t="s">
        <v>1209</v>
      </c>
      <c r="E524" s="66" t="str">
        <f>CONCATENATE(Tabela13[[#This Row],[TRAMITE_SETOR]],"_Atualiz")</f>
        <v>CLC_Atualiz</v>
      </c>
      <c r="F524" s="35" t="s">
        <v>911</v>
      </c>
      <c r="G524" s="35"/>
      <c r="H524" s="36">
        <v>41710.681250000001</v>
      </c>
      <c r="I524" s="36">
        <v>41711.611111111109</v>
      </c>
      <c r="J524" s="1" t="s">
        <v>370</v>
      </c>
      <c r="K524" s="37">
        <f t="shared" si="16"/>
        <v>0.92986111110803904</v>
      </c>
      <c r="L524" s="38">
        <f t="shared" si="17"/>
        <v>0.92986111110803904</v>
      </c>
      <c r="M524" s="166">
        <f>NETWORKDAYS.INTL(DATE(YEAR(H524),MONTH(I524),DAY(H524)),DATE(YEAR(I524),MONTH(I524),DAY(I524)),1,LISTAFERIADOS!$B$2:$B$194)</f>
        <v>2</v>
      </c>
      <c r="N524" s="170" t="str">
        <f>CONCATENATE(HOUR(Tabela13[[#This Row],[DATA INICIO]]),":",MINUTE(Tabela13[[#This Row],[DATA INICIO]]))</f>
        <v>16:21</v>
      </c>
      <c r="P524"/>
    </row>
    <row r="525" spans="1:16" ht="25.5" hidden="1" customHeight="1" x14ac:dyDescent="0.25">
      <c r="A525" s="6" t="s">
        <v>278</v>
      </c>
      <c r="B525" s="33" t="s">
        <v>393</v>
      </c>
      <c r="C525" s="34" t="s">
        <v>270</v>
      </c>
      <c r="D525" s="66" t="s">
        <v>1210</v>
      </c>
      <c r="E525" s="66" t="str">
        <f>CONCATENATE(Tabela13[[#This Row],[TRAMITE_SETOR]],"_Atualiz")</f>
        <v>SC_Atualiz</v>
      </c>
      <c r="F525" s="35" t="s">
        <v>912</v>
      </c>
      <c r="G525" s="35"/>
      <c r="H525" s="36">
        <v>41711.611111111109</v>
      </c>
      <c r="I525" s="36">
        <v>41766.634722222225</v>
      </c>
      <c r="J525" s="1" t="s">
        <v>163</v>
      </c>
      <c r="K525" s="37">
        <f t="shared" si="16"/>
        <v>55.023611111115315</v>
      </c>
      <c r="L525" s="38">
        <f t="shared" si="17"/>
        <v>55.023611111115315</v>
      </c>
      <c r="M525" s="166">
        <f>NETWORKDAYS.INTL(DATE(YEAR(H525),MONTH(I525),DAY(H525)),DATE(YEAR(I525),MONTH(I525),DAY(I525)),1,LISTAFERIADOS!$B$2:$B$194)</f>
        <v>-5</v>
      </c>
      <c r="N525" s="170" t="str">
        <f>CONCATENATE(HOUR(Tabela13[[#This Row],[DATA INICIO]]),":",MINUTE(Tabela13[[#This Row],[DATA INICIO]]))</f>
        <v>14:40</v>
      </c>
      <c r="P525"/>
    </row>
    <row r="526" spans="1:16" ht="25.5" hidden="1" customHeight="1" x14ac:dyDescent="0.25">
      <c r="A526" s="6" t="s">
        <v>278</v>
      </c>
      <c r="B526" s="33" t="s">
        <v>393</v>
      </c>
      <c r="C526" s="34" t="s">
        <v>270</v>
      </c>
      <c r="D526" s="66" t="s">
        <v>1209</v>
      </c>
      <c r="E526" s="66" t="str">
        <f>CONCATENATE(Tabela13[[#This Row],[TRAMITE_SETOR]],"_Atualiz")</f>
        <v>CLC_Atualiz</v>
      </c>
      <c r="F526" s="35" t="s">
        <v>911</v>
      </c>
      <c r="G526" s="35"/>
      <c r="H526" s="36">
        <v>41766.634722222225</v>
      </c>
      <c r="I526" s="36">
        <v>41766.729861111111</v>
      </c>
      <c r="J526" s="1" t="s">
        <v>320</v>
      </c>
      <c r="K526" s="37">
        <f t="shared" si="16"/>
        <v>9.5138888886140194E-2</v>
      </c>
      <c r="L526" s="38">
        <f t="shared" si="17"/>
        <v>9.5138888886140194E-2</v>
      </c>
      <c r="M526" s="166">
        <f>NETWORKDAYS.INTL(DATE(YEAR(H526),MONTH(I526),DAY(H526)),DATE(YEAR(I526),MONTH(I526),DAY(I526)),1,LISTAFERIADOS!$B$2:$B$194)</f>
        <v>1</v>
      </c>
      <c r="N526" s="170" t="str">
        <f>CONCATENATE(HOUR(Tabela13[[#This Row],[DATA INICIO]]),":",MINUTE(Tabela13[[#This Row],[DATA INICIO]]))</f>
        <v>15:14</v>
      </c>
      <c r="P526"/>
    </row>
    <row r="527" spans="1:16" ht="25.5" hidden="1" customHeight="1" x14ac:dyDescent="0.25">
      <c r="A527" s="6" t="s">
        <v>278</v>
      </c>
      <c r="B527" s="33" t="s">
        <v>393</v>
      </c>
      <c r="C527" s="34" t="s">
        <v>270</v>
      </c>
      <c r="D527" s="66" t="s">
        <v>1206</v>
      </c>
      <c r="E527" s="66" t="str">
        <f>CONCATENATE(Tabela13[[#This Row],[TRAMITE_SETOR]],"_Atualiz")</f>
        <v>SPO_Atualiz</v>
      </c>
      <c r="F527" s="35" t="s">
        <v>908</v>
      </c>
      <c r="G527" s="35"/>
      <c r="H527" s="36">
        <v>41766.729861111111</v>
      </c>
      <c r="I527" s="36">
        <v>41767.723611111112</v>
      </c>
      <c r="J527" s="1" t="s">
        <v>284</v>
      </c>
      <c r="K527" s="37">
        <f t="shared" si="16"/>
        <v>0.99375000000145519</v>
      </c>
      <c r="L527" s="38">
        <f t="shared" si="17"/>
        <v>0.99375000000145519</v>
      </c>
      <c r="M527" s="166">
        <f>NETWORKDAYS.INTL(DATE(YEAR(H527),MONTH(I527),DAY(H527)),DATE(YEAR(I527),MONTH(I527),DAY(I527)),1,LISTAFERIADOS!$B$2:$B$194)</f>
        <v>2</v>
      </c>
      <c r="N527" s="170" t="str">
        <f>CONCATENATE(HOUR(Tabela13[[#This Row],[DATA INICIO]]),":",MINUTE(Tabela13[[#This Row],[DATA INICIO]]))</f>
        <v>17:31</v>
      </c>
      <c r="P527"/>
    </row>
    <row r="528" spans="1:16" ht="25.5" hidden="1" customHeight="1" x14ac:dyDescent="0.25">
      <c r="A528" s="6" t="s">
        <v>278</v>
      </c>
      <c r="B528" s="33" t="s">
        <v>393</v>
      </c>
      <c r="C528" s="34" t="s">
        <v>270</v>
      </c>
      <c r="D528" s="66" t="s">
        <v>1244</v>
      </c>
      <c r="E528" s="66" t="str">
        <f>CONCATENATE(Tabela13[[#This Row],[TRAMITE_SETOR]],"_Atualiz")</f>
        <v>COBRAS_Atualiz</v>
      </c>
      <c r="F528" s="35" t="s">
        <v>934</v>
      </c>
      <c r="G528" s="35"/>
      <c r="H528" s="36">
        <v>41767.723611111112</v>
      </c>
      <c r="I528" s="36">
        <v>41771.643750000003</v>
      </c>
      <c r="J528" s="1" t="s">
        <v>26</v>
      </c>
      <c r="K528" s="37">
        <f t="shared" si="16"/>
        <v>3.9201388888905058</v>
      </c>
      <c r="L528" s="38">
        <f t="shared" si="17"/>
        <v>3.9201388888905058</v>
      </c>
      <c r="M528" s="166">
        <f>NETWORKDAYS.INTL(DATE(YEAR(H528),MONTH(I528),DAY(H528)),DATE(YEAR(I528),MONTH(I528),DAY(I528)),1,LISTAFERIADOS!$B$2:$B$194)</f>
        <v>3</v>
      </c>
      <c r="N528" s="170" t="str">
        <f>CONCATENATE(HOUR(Tabela13[[#This Row],[DATA INICIO]]),":",MINUTE(Tabela13[[#This Row],[DATA INICIO]]))</f>
        <v>17:22</v>
      </c>
      <c r="P528"/>
    </row>
    <row r="529" spans="1:16" ht="25.5" hidden="1" customHeight="1" x14ac:dyDescent="0.25">
      <c r="A529" s="6" t="s">
        <v>278</v>
      </c>
      <c r="B529" s="33" t="s">
        <v>393</v>
      </c>
      <c r="C529" s="34" t="s">
        <v>270</v>
      </c>
      <c r="D529" s="66" t="s">
        <v>1206</v>
      </c>
      <c r="E529" s="66" t="str">
        <f>CONCATENATE(Tabela13[[#This Row],[TRAMITE_SETOR]],"_Atualiz")</f>
        <v>SPO_Atualiz</v>
      </c>
      <c r="F529" s="35" t="s">
        <v>908</v>
      </c>
      <c r="G529" s="35"/>
      <c r="H529" s="36">
        <v>41771.643750000003</v>
      </c>
      <c r="I529" s="36">
        <v>41771.776388888888</v>
      </c>
      <c r="J529" s="1" t="s">
        <v>371</v>
      </c>
      <c r="K529" s="37">
        <f t="shared" si="16"/>
        <v>0.132638888884685</v>
      </c>
      <c r="L529" s="38">
        <f t="shared" si="17"/>
        <v>0.132638888884685</v>
      </c>
      <c r="M529" s="166">
        <f>NETWORKDAYS.INTL(DATE(YEAR(H529),MONTH(I529),DAY(H529)),DATE(YEAR(I529),MONTH(I529),DAY(I529)),1,LISTAFERIADOS!$B$2:$B$194)</f>
        <v>1</v>
      </c>
      <c r="N529" s="170" t="str">
        <f>CONCATENATE(HOUR(Tabela13[[#This Row],[DATA INICIO]]),":",MINUTE(Tabela13[[#This Row],[DATA INICIO]]))</f>
        <v>15:27</v>
      </c>
      <c r="P529"/>
    </row>
    <row r="530" spans="1:16" ht="25.5" hidden="1" customHeight="1" x14ac:dyDescent="0.25">
      <c r="A530" s="6" t="s">
        <v>278</v>
      </c>
      <c r="B530" s="33" t="s">
        <v>393</v>
      </c>
      <c r="C530" s="34" t="s">
        <v>270</v>
      </c>
      <c r="D530" s="66" t="s">
        <v>1207</v>
      </c>
      <c r="E530" s="66" t="str">
        <f>CONCATENATE(Tabela13[[#This Row],[TRAMITE_SETOR]],"_Atualiz")</f>
        <v>CO_Atualiz</v>
      </c>
      <c r="F530" s="35" t="s">
        <v>909</v>
      </c>
      <c r="G530" s="35"/>
      <c r="H530" s="36">
        <v>41771.776388888888</v>
      </c>
      <c r="I530" s="36">
        <v>41771.793749999997</v>
      </c>
      <c r="J530" s="1" t="s">
        <v>27</v>
      </c>
      <c r="K530" s="37">
        <f t="shared" si="16"/>
        <v>1.7361111109494232E-2</v>
      </c>
      <c r="L530" s="38">
        <f t="shared" si="17"/>
        <v>1.7361111109494232E-2</v>
      </c>
      <c r="M530" s="166">
        <f>NETWORKDAYS.INTL(DATE(YEAR(H530),MONTH(I530),DAY(H530)),DATE(YEAR(I530),MONTH(I530),DAY(I530)),1,LISTAFERIADOS!$B$2:$B$194)</f>
        <v>1</v>
      </c>
      <c r="N530" s="170" t="str">
        <f>CONCATENATE(HOUR(Tabela13[[#This Row],[DATA INICIO]]),":",MINUTE(Tabela13[[#This Row],[DATA INICIO]]))</f>
        <v>18:38</v>
      </c>
      <c r="P530"/>
    </row>
    <row r="531" spans="1:16" ht="25.5" hidden="1" customHeight="1" x14ac:dyDescent="0.25">
      <c r="A531" s="6" t="s">
        <v>278</v>
      </c>
      <c r="B531" s="33" t="s">
        <v>393</v>
      </c>
      <c r="C531" s="34" t="s">
        <v>270</v>
      </c>
      <c r="D531" s="66" t="s">
        <v>1208</v>
      </c>
      <c r="E531" s="66" t="str">
        <f>CONCATENATE(Tabela13[[#This Row],[TRAMITE_SETOR]],"_Atualiz")</f>
        <v>SECOFC_Atualiz</v>
      </c>
      <c r="F531" s="35" t="s">
        <v>910</v>
      </c>
      <c r="G531" s="35"/>
      <c r="H531" s="36">
        <v>41771.793749999997</v>
      </c>
      <c r="I531" s="36">
        <v>41771.857638888891</v>
      </c>
      <c r="J531" s="1" t="s">
        <v>344</v>
      </c>
      <c r="K531" s="37">
        <f t="shared" si="16"/>
        <v>6.3888888893416151E-2</v>
      </c>
      <c r="L531" s="38">
        <f t="shared" si="17"/>
        <v>6.3888888893416151E-2</v>
      </c>
      <c r="M531" s="166">
        <f>NETWORKDAYS.INTL(DATE(YEAR(H531),MONTH(I531),DAY(H531)),DATE(YEAR(I531),MONTH(I531),DAY(I531)),1,LISTAFERIADOS!$B$2:$B$194)</f>
        <v>1</v>
      </c>
      <c r="N531" s="170" t="str">
        <f>CONCATENATE(HOUR(Tabela13[[#This Row],[DATA INICIO]]),":",MINUTE(Tabela13[[#This Row],[DATA INICIO]]))</f>
        <v>19:3</v>
      </c>
      <c r="P531"/>
    </row>
    <row r="532" spans="1:16" ht="25.5" hidden="1" customHeight="1" x14ac:dyDescent="0.25">
      <c r="A532" s="6" t="s">
        <v>278</v>
      </c>
      <c r="B532" s="33" t="s">
        <v>393</v>
      </c>
      <c r="C532" s="34" t="s">
        <v>270</v>
      </c>
      <c r="D532" s="66" t="s">
        <v>1209</v>
      </c>
      <c r="E532" s="66" t="str">
        <f>CONCATENATE(Tabela13[[#This Row],[TRAMITE_SETOR]],"_Atualiz")</f>
        <v>CLC_Atualiz</v>
      </c>
      <c r="F532" s="35" t="s">
        <v>911</v>
      </c>
      <c r="G532" s="35"/>
      <c r="H532" s="36">
        <v>41771.857638888891</v>
      </c>
      <c r="I532" s="36">
        <v>41773.601388888892</v>
      </c>
      <c r="J532" s="1" t="s">
        <v>372</v>
      </c>
      <c r="K532" s="37">
        <f t="shared" si="16"/>
        <v>1.7437500000014552</v>
      </c>
      <c r="L532" s="38">
        <f t="shared" si="17"/>
        <v>1.7437500000014552</v>
      </c>
      <c r="M532" s="166">
        <f>NETWORKDAYS.INTL(DATE(YEAR(H532),MONTH(I532),DAY(H532)),DATE(YEAR(I532),MONTH(I532),DAY(I532)),1,LISTAFERIADOS!$B$2:$B$194)</f>
        <v>3</v>
      </c>
      <c r="N532" s="170" t="str">
        <f>CONCATENATE(HOUR(Tabela13[[#This Row],[DATA INICIO]]),":",MINUTE(Tabela13[[#This Row],[DATA INICIO]]))</f>
        <v>20:35</v>
      </c>
      <c r="P532"/>
    </row>
    <row r="533" spans="1:16" ht="25.5" hidden="1" customHeight="1" x14ac:dyDescent="0.25">
      <c r="A533" s="6" t="s">
        <v>278</v>
      </c>
      <c r="B533" s="33" t="s">
        <v>393</v>
      </c>
      <c r="C533" s="34" t="s">
        <v>270</v>
      </c>
      <c r="D533" s="66" t="s">
        <v>1210</v>
      </c>
      <c r="E533" s="66" t="str">
        <f>CONCATENATE(Tabela13[[#This Row],[TRAMITE_SETOR]],"_Atualiz")</f>
        <v>SC_Atualiz</v>
      </c>
      <c r="F533" s="35" t="s">
        <v>912</v>
      </c>
      <c r="G533" s="35"/>
      <c r="H533" s="36">
        <v>41773.601388888892</v>
      </c>
      <c r="I533" s="36">
        <v>41775.838194444441</v>
      </c>
      <c r="J533" s="1" t="s">
        <v>285</v>
      </c>
      <c r="K533" s="37">
        <f t="shared" si="16"/>
        <v>2.2368055555489263</v>
      </c>
      <c r="L533" s="38">
        <f t="shared" si="17"/>
        <v>2.2368055555489263</v>
      </c>
      <c r="M533" s="166">
        <f>NETWORKDAYS.INTL(DATE(YEAR(H533),MONTH(I533),DAY(H533)),DATE(YEAR(I533),MONTH(I533),DAY(I533)),1,LISTAFERIADOS!$B$2:$B$194)</f>
        <v>3</v>
      </c>
      <c r="N533" s="170" t="str">
        <f>CONCATENATE(HOUR(Tabela13[[#This Row],[DATA INICIO]]),":",MINUTE(Tabela13[[#This Row],[DATA INICIO]]))</f>
        <v>14:26</v>
      </c>
      <c r="P533"/>
    </row>
    <row r="534" spans="1:16" ht="25.5" hidden="1" customHeight="1" x14ac:dyDescent="0.25">
      <c r="A534" s="6" t="s">
        <v>278</v>
      </c>
      <c r="B534" s="33" t="s">
        <v>393</v>
      </c>
      <c r="C534" s="34" t="s">
        <v>270</v>
      </c>
      <c r="D534" s="66" t="s">
        <v>1209</v>
      </c>
      <c r="E534" s="66" t="str">
        <f>CONCATENATE(Tabela13[[#This Row],[TRAMITE_SETOR]],"_Atualiz")</f>
        <v>CLC_Atualiz</v>
      </c>
      <c r="F534" s="35" t="s">
        <v>911</v>
      </c>
      <c r="G534" s="35"/>
      <c r="H534" s="36">
        <v>41775.838194444441</v>
      </c>
      <c r="I534" s="36">
        <v>41778.652083333334</v>
      </c>
      <c r="J534" s="1" t="s">
        <v>373</v>
      </c>
      <c r="K534" s="37">
        <f t="shared" si="16"/>
        <v>2.8138888888934162</v>
      </c>
      <c r="L534" s="38">
        <f t="shared" si="17"/>
        <v>2.8138888888934162</v>
      </c>
      <c r="M534" s="166">
        <f>NETWORKDAYS.INTL(DATE(YEAR(H534),MONTH(I534),DAY(H534)),DATE(YEAR(I534),MONTH(I534),DAY(I534)),1,LISTAFERIADOS!$B$2:$B$194)</f>
        <v>2</v>
      </c>
      <c r="N534" s="170" t="str">
        <f>CONCATENATE(HOUR(Tabela13[[#This Row],[DATA INICIO]]),":",MINUTE(Tabela13[[#This Row],[DATA INICIO]]))</f>
        <v>20:7</v>
      </c>
      <c r="P534"/>
    </row>
    <row r="535" spans="1:16" ht="25.5" hidden="1" customHeight="1" x14ac:dyDescent="0.25">
      <c r="A535" s="6" t="s">
        <v>278</v>
      </c>
      <c r="B535" s="33" t="s">
        <v>393</v>
      </c>
      <c r="C535" s="34" t="s">
        <v>270</v>
      </c>
      <c r="D535" s="66" t="s">
        <v>1205</v>
      </c>
      <c r="E535" s="66" t="str">
        <f>CONCATENATE(Tabela13[[#This Row],[TRAMITE_SETOR]],"_Atualiz")</f>
        <v>SECADM_Atualiz</v>
      </c>
      <c r="F535" s="35" t="s">
        <v>907</v>
      </c>
      <c r="G535" s="35"/>
      <c r="H535" s="36">
        <v>41778.652083333334</v>
      </c>
      <c r="I535" s="36">
        <v>41778.695833333331</v>
      </c>
      <c r="J535" s="1" t="s">
        <v>374</v>
      </c>
      <c r="K535" s="37">
        <f t="shared" si="16"/>
        <v>4.3749999997089617E-2</v>
      </c>
      <c r="L535" s="38">
        <f t="shared" si="17"/>
        <v>4.3749999997089617E-2</v>
      </c>
      <c r="M535" s="166">
        <f>NETWORKDAYS.INTL(DATE(YEAR(H535),MONTH(I535),DAY(H535)),DATE(YEAR(I535),MONTH(I535),DAY(I535)),1,LISTAFERIADOS!$B$2:$B$194)</f>
        <v>1</v>
      </c>
      <c r="N535" s="170" t="str">
        <f>CONCATENATE(HOUR(Tabela13[[#This Row],[DATA INICIO]]),":",MINUTE(Tabela13[[#This Row],[DATA INICIO]]))</f>
        <v>15:39</v>
      </c>
      <c r="P535"/>
    </row>
    <row r="536" spans="1:16" ht="25.5" hidden="1" customHeight="1" x14ac:dyDescent="0.25">
      <c r="A536" s="6" t="s">
        <v>278</v>
      </c>
      <c r="B536" s="33" t="s">
        <v>393</v>
      </c>
      <c r="C536" s="34" t="s">
        <v>270</v>
      </c>
      <c r="D536" s="66" t="s">
        <v>1209</v>
      </c>
      <c r="E536" s="66" t="str">
        <f>CONCATENATE(Tabela13[[#This Row],[TRAMITE_SETOR]],"_Atualiz")</f>
        <v>CLC_Atualiz</v>
      </c>
      <c r="F536" s="35" t="s">
        <v>911</v>
      </c>
      <c r="G536" s="35"/>
      <c r="H536" s="36">
        <v>41778.695833333331</v>
      </c>
      <c r="I536" s="36">
        <v>41779.635416666664</v>
      </c>
      <c r="J536" s="1" t="s">
        <v>375</v>
      </c>
      <c r="K536" s="37">
        <f t="shared" si="16"/>
        <v>0.93958333333284827</v>
      </c>
      <c r="L536" s="38">
        <f t="shared" si="17"/>
        <v>0.93958333333284827</v>
      </c>
      <c r="M536" s="166">
        <f>NETWORKDAYS.INTL(DATE(YEAR(H536),MONTH(I536),DAY(H536)),DATE(YEAR(I536),MONTH(I536),DAY(I536)),1,LISTAFERIADOS!$B$2:$B$194)</f>
        <v>2</v>
      </c>
      <c r="N536" s="170" t="str">
        <f>CONCATENATE(HOUR(Tabela13[[#This Row],[DATA INICIO]]),":",MINUTE(Tabela13[[#This Row],[DATA INICIO]]))</f>
        <v>16:42</v>
      </c>
      <c r="P536"/>
    </row>
    <row r="537" spans="1:16" ht="25.5" hidden="1" customHeight="1" x14ac:dyDescent="0.25">
      <c r="A537" s="6" t="s">
        <v>278</v>
      </c>
      <c r="B537" s="33" t="s">
        <v>393</v>
      </c>
      <c r="C537" s="34" t="s">
        <v>270</v>
      </c>
      <c r="D537" s="66" t="s">
        <v>1230</v>
      </c>
      <c r="E537" s="66" t="str">
        <f>CONCATENATE(Tabela13[[#This Row],[TRAMITE_SETOR]],"_Atualiz")</f>
        <v>SLIC_Atualiz</v>
      </c>
      <c r="F537" s="35" t="s">
        <v>927</v>
      </c>
      <c r="G537" s="35"/>
      <c r="H537" s="36">
        <v>41779.635416666664</v>
      </c>
      <c r="I537" s="36">
        <v>41787.743750000001</v>
      </c>
      <c r="J537" s="1" t="s">
        <v>288</v>
      </c>
      <c r="K537" s="37">
        <f t="shared" si="16"/>
        <v>8.1083333333372138</v>
      </c>
      <c r="L537" s="38">
        <f t="shared" si="17"/>
        <v>8.1083333333372138</v>
      </c>
      <c r="M537" s="166">
        <f>NETWORKDAYS.INTL(DATE(YEAR(H537),MONTH(I537),DAY(H537)),DATE(YEAR(I537),MONTH(I537),DAY(I537)),1,LISTAFERIADOS!$B$2:$B$194)</f>
        <v>7</v>
      </c>
      <c r="N537" s="170" t="str">
        <f>CONCATENATE(HOUR(Tabela13[[#This Row],[DATA INICIO]]),":",MINUTE(Tabela13[[#This Row],[DATA INICIO]]))</f>
        <v>15:15</v>
      </c>
      <c r="P537"/>
    </row>
    <row r="538" spans="1:16" ht="25.5" hidden="1" customHeight="1" x14ac:dyDescent="0.25">
      <c r="A538" s="6" t="s">
        <v>278</v>
      </c>
      <c r="B538" s="33" t="s">
        <v>393</v>
      </c>
      <c r="C538" s="34" t="s">
        <v>270</v>
      </c>
      <c r="D538" s="66" t="s">
        <v>1211</v>
      </c>
      <c r="E538" s="66" t="str">
        <f>CONCATENATE(Tabela13[[#This Row],[TRAMITE_SETOR]],"_Atualiz")</f>
        <v>SCON_Atualiz</v>
      </c>
      <c r="F538" s="35" t="s">
        <v>913</v>
      </c>
      <c r="G538" s="35"/>
      <c r="H538" s="36">
        <v>41787.743750000001</v>
      </c>
      <c r="I538" s="36">
        <v>41793.69027777778</v>
      </c>
      <c r="J538" s="1" t="s">
        <v>376</v>
      </c>
      <c r="K538" s="37">
        <f t="shared" si="16"/>
        <v>5.9465277777781012</v>
      </c>
      <c r="L538" s="38">
        <f t="shared" si="17"/>
        <v>5.9465277777781012</v>
      </c>
      <c r="M538" s="166">
        <f>NETWORKDAYS.INTL(DATE(YEAR(H538),MONTH(I538),DAY(H538)),DATE(YEAR(I538),MONTH(I538),DAY(I538)),1,LISTAFERIADOS!$B$2:$B$194)</f>
        <v>-17</v>
      </c>
      <c r="N538" s="170" t="str">
        <f>CONCATENATE(HOUR(Tabela13[[#This Row],[DATA INICIO]]),":",MINUTE(Tabela13[[#This Row],[DATA INICIO]]))</f>
        <v>17:51</v>
      </c>
      <c r="P538"/>
    </row>
    <row r="539" spans="1:16" ht="25.5" customHeight="1" x14ac:dyDescent="0.25">
      <c r="A539" s="6" t="s">
        <v>278</v>
      </c>
      <c r="B539" s="33" t="s">
        <v>393</v>
      </c>
      <c r="C539" s="34" t="s">
        <v>270</v>
      </c>
      <c r="D539" s="66" t="s">
        <v>1243</v>
      </c>
      <c r="E539" s="66" t="str">
        <f>CONCATENATE(Tabela13[[#This Row],[TRAMITE_SETOR]],"_Atualiz")</f>
        <v>SAPRE_Atualiz</v>
      </c>
      <c r="F539" s="35" t="s">
        <v>272</v>
      </c>
      <c r="G539" s="90" t="s">
        <v>1105</v>
      </c>
      <c r="H539" s="36">
        <v>41793.69027777778</v>
      </c>
      <c r="I539" s="36">
        <v>41793.695138888892</v>
      </c>
      <c r="J539" s="1" t="s">
        <v>202</v>
      </c>
      <c r="K539" s="37">
        <f t="shared" si="16"/>
        <v>4.8611111124046147E-3</v>
      </c>
      <c r="L539" s="38">
        <f t="shared" si="17"/>
        <v>4.8611111124046147E-3</v>
      </c>
      <c r="M539" s="166">
        <f>NETWORKDAYS.INTL(DATE(YEAR(H539),MONTH(I539),DAY(H539)),DATE(YEAR(I539),MONTH(I539),DAY(I539)),1,LISTAFERIADOS!$B$2:$B$194)</f>
        <v>1</v>
      </c>
      <c r="N539" s="170" t="str">
        <f>CONCATENATE(HOUR(Tabela13[[#This Row],[DATA INICIO]]),":",MINUTE(Tabela13[[#This Row],[DATA INICIO]]))</f>
        <v>16:34</v>
      </c>
      <c r="P539"/>
    </row>
    <row r="540" spans="1:16" ht="25.5" hidden="1" customHeight="1" x14ac:dyDescent="0.25">
      <c r="A540" s="6" t="s">
        <v>278</v>
      </c>
      <c r="B540" s="33" t="s">
        <v>393</v>
      </c>
      <c r="C540" s="34" t="s">
        <v>270</v>
      </c>
      <c r="D540" s="66" t="s">
        <v>1206</v>
      </c>
      <c r="E540" s="66" t="str">
        <f>CONCATENATE(Tabela13[[#This Row],[TRAMITE_SETOR]],"_Atualiz")</f>
        <v>SPO_Atualiz</v>
      </c>
      <c r="F540" s="35" t="s">
        <v>908</v>
      </c>
      <c r="G540" s="35"/>
      <c r="H540" s="36">
        <v>41793.695138888892</v>
      </c>
      <c r="I540" s="36">
        <v>41793.759027777778</v>
      </c>
      <c r="J540" s="1" t="s">
        <v>377</v>
      </c>
      <c r="K540" s="37">
        <f t="shared" si="16"/>
        <v>6.3888888886140194E-2</v>
      </c>
      <c r="L540" s="38">
        <f t="shared" si="17"/>
        <v>6.3888888886140194E-2</v>
      </c>
      <c r="M540" s="166">
        <f>NETWORKDAYS.INTL(DATE(YEAR(H540),MONTH(I540),DAY(H540)),DATE(YEAR(I540),MONTH(I540),DAY(I540)),1,LISTAFERIADOS!$B$2:$B$194)</f>
        <v>1</v>
      </c>
      <c r="N540" s="170" t="str">
        <f>CONCATENATE(HOUR(Tabela13[[#This Row],[DATA INICIO]]),":",MINUTE(Tabela13[[#This Row],[DATA INICIO]]))</f>
        <v>16:41</v>
      </c>
      <c r="P540"/>
    </row>
    <row r="541" spans="1:16" ht="25.5" hidden="1" customHeight="1" x14ac:dyDescent="0.25">
      <c r="A541" s="6" t="s">
        <v>278</v>
      </c>
      <c r="B541" s="33" t="s">
        <v>393</v>
      </c>
      <c r="C541" s="34" t="s">
        <v>270</v>
      </c>
      <c r="D541" s="66" t="s">
        <v>1207</v>
      </c>
      <c r="E541" s="66" t="str">
        <f>CONCATENATE(Tabela13[[#This Row],[TRAMITE_SETOR]],"_Atualiz")</f>
        <v>CO_Atualiz</v>
      </c>
      <c r="F541" s="35" t="s">
        <v>909</v>
      </c>
      <c r="G541" s="35"/>
      <c r="H541" s="36">
        <v>41793.759027777778</v>
      </c>
      <c r="I541" s="36">
        <v>41793.785416666666</v>
      </c>
      <c r="J541" s="1" t="s">
        <v>378</v>
      </c>
      <c r="K541" s="37">
        <f t="shared" si="16"/>
        <v>2.6388888887595385E-2</v>
      </c>
      <c r="L541" s="38">
        <f t="shared" si="17"/>
        <v>2.6388888887595385E-2</v>
      </c>
      <c r="M541" s="166">
        <f>NETWORKDAYS.INTL(DATE(YEAR(H541),MONTH(I541),DAY(H541)),DATE(YEAR(I541),MONTH(I541),DAY(I541)),1,LISTAFERIADOS!$B$2:$B$194)</f>
        <v>1</v>
      </c>
      <c r="N541" s="170" t="str">
        <f>CONCATENATE(HOUR(Tabela13[[#This Row],[DATA INICIO]]),":",MINUTE(Tabela13[[#This Row],[DATA INICIO]]))</f>
        <v>18:13</v>
      </c>
      <c r="P541"/>
    </row>
    <row r="542" spans="1:16" ht="25.5" hidden="1" customHeight="1" x14ac:dyDescent="0.25">
      <c r="A542" s="6" t="s">
        <v>278</v>
      </c>
      <c r="B542" s="33" t="s">
        <v>393</v>
      </c>
      <c r="C542" s="34" t="s">
        <v>270</v>
      </c>
      <c r="D542" s="66" t="s">
        <v>1208</v>
      </c>
      <c r="E542" s="66" t="str">
        <f>CONCATENATE(Tabela13[[#This Row],[TRAMITE_SETOR]],"_Atualiz")</f>
        <v>SECOFC_Atualiz</v>
      </c>
      <c r="F542" s="35" t="s">
        <v>910</v>
      </c>
      <c r="G542" s="35"/>
      <c r="H542" s="36">
        <v>41793.785416666666</v>
      </c>
      <c r="I542" s="36">
        <v>41794.576388888891</v>
      </c>
      <c r="J542" s="1" t="s">
        <v>379</v>
      </c>
      <c r="K542" s="37">
        <f t="shared" si="16"/>
        <v>0.79097222222480923</v>
      </c>
      <c r="L542" s="38">
        <f t="shared" si="17"/>
        <v>0.79097222222480923</v>
      </c>
      <c r="M542" s="166">
        <f>NETWORKDAYS.INTL(DATE(YEAR(H542),MONTH(I542),DAY(H542)),DATE(YEAR(I542),MONTH(I542),DAY(I542)),1,LISTAFERIADOS!$B$2:$B$194)</f>
        <v>2</v>
      </c>
      <c r="N542" s="170" t="str">
        <f>CONCATENATE(HOUR(Tabela13[[#This Row],[DATA INICIO]]),":",MINUTE(Tabela13[[#This Row],[DATA INICIO]]))</f>
        <v>18:51</v>
      </c>
      <c r="P542"/>
    </row>
    <row r="543" spans="1:16" ht="25.5" hidden="1" customHeight="1" x14ac:dyDescent="0.25">
      <c r="A543" s="6" t="s">
        <v>278</v>
      </c>
      <c r="B543" s="33" t="s">
        <v>393</v>
      </c>
      <c r="C543" s="34" t="s">
        <v>270</v>
      </c>
      <c r="D543" s="66" t="s">
        <v>1209</v>
      </c>
      <c r="E543" s="66" t="str">
        <f>CONCATENATE(Tabela13[[#This Row],[TRAMITE_SETOR]],"_Atualiz")</f>
        <v>CLC_Atualiz</v>
      </c>
      <c r="F543" s="35" t="s">
        <v>911</v>
      </c>
      <c r="G543" s="35"/>
      <c r="H543" s="36">
        <v>41794.576388888891</v>
      </c>
      <c r="I543" s="36">
        <v>41794.606249999997</v>
      </c>
      <c r="J543" s="1" t="s">
        <v>380</v>
      </c>
      <c r="K543" s="37">
        <f t="shared" si="16"/>
        <v>2.9861111106583849E-2</v>
      </c>
      <c r="L543" s="38">
        <f t="shared" si="17"/>
        <v>2.9861111106583849E-2</v>
      </c>
      <c r="M543" s="166">
        <f>NETWORKDAYS.INTL(DATE(YEAR(H543),MONTH(I543),DAY(H543)),DATE(YEAR(I543),MONTH(I543),DAY(I543)),1,LISTAFERIADOS!$B$2:$B$194)</f>
        <v>1</v>
      </c>
      <c r="N543" s="170" t="str">
        <f>CONCATENATE(HOUR(Tabela13[[#This Row],[DATA INICIO]]),":",MINUTE(Tabela13[[#This Row],[DATA INICIO]]))</f>
        <v>13:50</v>
      </c>
      <c r="P543"/>
    </row>
    <row r="544" spans="1:16" ht="25.5" customHeight="1" x14ac:dyDescent="0.25">
      <c r="A544" s="6" t="s">
        <v>278</v>
      </c>
      <c r="B544" s="33" t="s">
        <v>393</v>
      </c>
      <c r="C544" s="34" t="s">
        <v>270</v>
      </c>
      <c r="D544" s="66" t="s">
        <v>1243</v>
      </c>
      <c r="E544" s="66" t="str">
        <f>CONCATENATE(Tabela13[[#This Row],[TRAMITE_SETOR]],"_Atualiz")</f>
        <v>SAPRE_Atualiz</v>
      </c>
      <c r="F544" s="35" t="s">
        <v>272</v>
      </c>
      <c r="G544" s="90" t="s">
        <v>1105</v>
      </c>
      <c r="H544" s="36">
        <v>41794.606249999997</v>
      </c>
      <c r="I544" s="36">
        <v>41794.649305555555</v>
      </c>
      <c r="J544" s="1" t="s">
        <v>381</v>
      </c>
      <c r="K544" s="37">
        <f t="shared" si="16"/>
        <v>4.3055555557657499E-2</v>
      </c>
      <c r="L544" s="38">
        <f t="shared" si="17"/>
        <v>4.3055555557657499E-2</v>
      </c>
      <c r="M544" s="166">
        <f>NETWORKDAYS.INTL(DATE(YEAR(H544),MONTH(I544),DAY(H544)),DATE(YEAR(I544),MONTH(I544),DAY(I544)),1,LISTAFERIADOS!$B$2:$B$194)</f>
        <v>1</v>
      </c>
      <c r="N544" s="170" t="str">
        <f>CONCATENATE(HOUR(Tabela13[[#This Row],[DATA INICIO]]),":",MINUTE(Tabela13[[#This Row],[DATA INICIO]]))</f>
        <v>14:33</v>
      </c>
      <c r="P544"/>
    </row>
    <row r="545" spans="1:16" ht="25.5" hidden="1" customHeight="1" x14ac:dyDescent="0.25">
      <c r="A545" s="6" t="s">
        <v>278</v>
      </c>
      <c r="B545" s="33" t="s">
        <v>393</v>
      </c>
      <c r="C545" s="34" t="s">
        <v>270</v>
      </c>
      <c r="D545" s="66" t="s">
        <v>1209</v>
      </c>
      <c r="E545" s="66" t="str">
        <f>CONCATENATE(Tabela13[[#This Row],[TRAMITE_SETOR]],"_Atualiz")</f>
        <v>CLC_Atualiz</v>
      </c>
      <c r="F545" s="35" t="s">
        <v>911</v>
      </c>
      <c r="G545" s="35"/>
      <c r="H545" s="36">
        <v>41794.649305555555</v>
      </c>
      <c r="I545" s="36">
        <v>41794.665277777778</v>
      </c>
      <c r="J545" s="1" t="s">
        <v>382</v>
      </c>
      <c r="K545" s="37">
        <f t="shared" si="16"/>
        <v>1.5972222223354038E-2</v>
      </c>
      <c r="L545" s="38">
        <f t="shared" si="17"/>
        <v>1.5972222223354038E-2</v>
      </c>
      <c r="M545" s="166">
        <f>NETWORKDAYS.INTL(DATE(YEAR(H545),MONTH(I545),DAY(H545)),DATE(YEAR(I545),MONTH(I545),DAY(I545)),1,LISTAFERIADOS!$B$2:$B$194)</f>
        <v>1</v>
      </c>
      <c r="N545" s="170" t="str">
        <f>CONCATENATE(HOUR(Tabela13[[#This Row],[DATA INICIO]]),":",MINUTE(Tabela13[[#This Row],[DATA INICIO]]))</f>
        <v>15:35</v>
      </c>
      <c r="P545"/>
    </row>
    <row r="546" spans="1:16" ht="25.5" hidden="1" customHeight="1" x14ac:dyDescent="0.25">
      <c r="A546" s="6" t="s">
        <v>278</v>
      </c>
      <c r="B546" s="33" t="s">
        <v>393</v>
      </c>
      <c r="C546" s="34" t="s">
        <v>270</v>
      </c>
      <c r="D546" s="66" t="s">
        <v>1210</v>
      </c>
      <c r="E546" s="66" t="str">
        <f>CONCATENATE(Tabela13[[#This Row],[TRAMITE_SETOR]],"_Atualiz")</f>
        <v>SC_Atualiz</v>
      </c>
      <c r="F546" s="35" t="s">
        <v>912</v>
      </c>
      <c r="G546" s="35"/>
      <c r="H546" s="36">
        <v>41794.665277777778</v>
      </c>
      <c r="I546" s="36">
        <v>41795.789583333331</v>
      </c>
      <c r="J546" s="1" t="s">
        <v>383</v>
      </c>
      <c r="K546" s="37">
        <f t="shared" si="16"/>
        <v>1.1243055555532919</v>
      </c>
      <c r="L546" s="38">
        <f t="shared" si="17"/>
        <v>1.1243055555532919</v>
      </c>
      <c r="M546" s="166">
        <f>NETWORKDAYS.INTL(DATE(YEAR(H546),MONTH(I546),DAY(H546)),DATE(YEAR(I546),MONTH(I546),DAY(I546)),1,LISTAFERIADOS!$B$2:$B$194)</f>
        <v>2</v>
      </c>
      <c r="N546" s="170" t="str">
        <f>CONCATENATE(HOUR(Tabela13[[#This Row],[DATA INICIO]]),":",MINUTE(Tabela13[[#This Row],[DATA INICIO]]))</f>
        <v>15:58</v>
      </c>
      <c r="P546"/>
    </row>
    <row r="547" spans="1:16" ht="25.5" hidden="1" customHeight="1" x14ac:dyDescent="0.25">
      <c r="A547" s="6" t="s">
        <v>278</v>
      </c>
      <c r="B547" s="33" t="s">
        <v>393</v>
      </c>
      <c r="C547" s="34" t="s">
        <v>270</v>
      </c>
      <c r="D547" s="66" t="s">
        <v>1209</v>
      </c>
      <c r="E547" s="66" t="str">
        <f>CONCATENATE(Tabela13[[#This Row],[TRAMITE_SETOR]],"_Atualiz")</f>
        <v>CLC_Atualiz</v>
      </c>
      <c r="F547" s="35" t="s">
        <v>911</v>
      </c>
      <c r="G547" s="35"/>
      <c r="H547" s="36">
        <v>41795.789583333331</v>
      </c>
      <c r="I547" s="36">
        <v>41796.775694444441</v>
      </c>
      <c r="J547" s="1" t="s">
        <v>384</v>
      </c>
      <c r="K547" s="37">
        <f t="shared" si="16"/>
        <v>0.98611111110949423</v>
      </c>
      <c r="L547" s="38">
        <f t="shared" si="17"/>
        <v>0.98611111110949423</v>
      </c>
      <c r="M547" s="166">
        <f>NETWORKDAYS.INTL(DATE(YEAR(H547),MONTH(I547),DAY(H547)),DATE(YEAR(I547),MONTH(I547),DAY(I547)),1,LISTAFERIADOS!$B$2:$B$194)</f>
        <v>2</v>
      </c>
      <c r="N547" s="170" t="str">
        <f>CONCATENATE(HOUR(Tabela13[[#This Row],[DATA INICIO]]),":",MINUTE(Tabela13[[#This Row],[DATA INICIO]]))</f>
        <v>18:57</v>
      </c>
      <c r="P547"/>
    </row>
    <row r="548" spans="1:16" ht="25.5" hidden="1" customHeight="1" x14ac:dyDescent="0.25">
      <c r="A548" s="6" t="s">
        <v>278</v>
      </c>
      <c r="B548" s="33" t="s">
        <v>393</v>
      </c>
      <c r="C548" s="34" t="s">
        <v>270</v>
      </c>
      <c r="D548" s="66" t="s">
        <v>1230</v>
      </c>
      <c r="E548" s="66" t="str">
        <f>CONCATENATE(Tabela13[[#This Row],[TRAMITE_SETOR]],"_Atualiz")</f>
        <v>SLIC_Atualiz</v>
      </c>
      <c r="F548" s="35" t="s">
        <v>927</v>
      </c>
      <c r="G548" s="35"/>
      <c r="H548" s="36">
        <v>41796.775694444441</v>
      </c>
      <c r="I548" s="36">
        <v>41800.706250000003</v>
      </c>
      <c r="J548" s="1" t="s">
        <v>385</v>
      </c>
      <c r="K548" s="37">
        <f t="shared" si="16"/>
        <v>3.9305555555620231</v>
      </c>
      <c r="L548" s="38">
        <f t="shared" si="17"/>
        <v>3.9305555555620231</v>
      </c>
      <c r="M548" s="166">
        <f>NETWORKDAYS.INTL(DATE(YEAR(H548),MONTH(I548),DAY(H548)),DATE(YEAR(I548),MONTH(I548),DAY(I548)),1,LISTAFERIADOS!$B$2:$B$194)</f>
        <v>3</v>
      </c>
      <c r="N548" s="170" t="str">
        <f>CONCATENATE(HOUR(Tabela13[[#This Row],[DATA INICIO]]),":",MINUTE(Tabela13[[#This Row],[DATA INICIO]]))</f>
        <v>18:37</v>
      </c>
      <c r="P548"/>
    </row>
    <row r="549" spans="1:16" ht="25.5" hidden="1" customHeight="1" x14ac:dyDescent="0.25">
      <c r="A549" s="6" t="s">
        <v>278</v>
      </c>
      <c r="B549" s="33" t="s">
        <v>393</v>
      </c>
      <c r="C549" s="34" t="s">
        <v>270</v>
      </c>
      <c r="D549" s="66" t="s">
        <v>1209</v>
      </c>
      <c r="E549" s="66" t="str">
        <f>CONCATENATE(Tabela13[[#This Row],[TRAMITE_SETOR]],"_Atualiz")</f>
        <v>CLC_Atualiz</v>
      </c>
      <c r="F549" s="35" t="s">
        <v>911</v>
      </c>
      <c r="G549" s="35"/>
      <c r="H549" s="36">
        <v>41800.706250000003</v>
      </c>
      <c r="I549" s="36">
        <v>41801.621527777781</v>
      </c>
      <c r="J549" s="1" t="s">
        <v>386</v>
      </c>
      <c r="K549" s="37">
        <f t="shared" si="16"/>
        <v>0.91527777777810115</v>
      </c>
      <c r="L549" s="38">
        <f t="shared" si="17"/>
        <v>0.91527777777810115</v>
      </c>
      <c r="M549" s="166">
        <f>NETWORKDAYS.INTL(DATE(YEAR(H549),MONTH(I549),DAY(H549)),DATE(YEAR(I549),MONTH(I549),DAY(I549)),1,LISTAFERIADOS!$B$2:$B$194)</f>
        <v>2</v>
      </c>
      <c r="N549" s="170" t="str">
        <f>CONCATENATE(HOUR(Tabela13[[#This Row],[DATA INICIO]]),":",MINUTE(Tabela13[[#This Row],[DATA INICIO]]))</f>
        <v>16:57</v>
      </c>
      <c r="P549"/>
    </row>
    <row r="550" spans="1:16" ht="25.5" hidden="1" customHeight="1" x14ac:dyDescent="0.25">
      <c r="A550" s="6" t="s">
        <v>278</v>
      </c>
      <c r="B550" s="33" t="s">
        <v>393</v>
      </c>
      <c r="C550" s="34" t="s">
        <v>270</v>
      </c>
      <c r="D550" s="66" t="s">
        <v>1205</v>
      </c>
      <c r="E550" s="66" t="str">
        <f>CONCATENATE(Tabela13[[#This Row],[TRAMITE_SETOR]],"_Atualiz")</f>
        <v>SECADM_Atualiz</v>
      </c>
      <c r="F550" s="35" t="s">
        <v>907</v>
      </c>
      <c r="G550" s="35"/>
      <c r="H550" s="36">
        <v>41801.621527777781</v>
      </c>
      <c r="I550" s="36">
        <v>41802.473611111112</v>
      </c>
      <c r="J550" s="1" t="s">
        <v>289</v>
      </c>
      <c r="K550" s="37">
        <f t="shared" si="16"/>
        <v>0.85208333333139308</v>
      </c>
      <c r="L550" s="38">
        <f t="shared" si="17"/>
        <v>0.85208333333139308</v>
      </c>
      <c r="M550" s="166">
        <f>NETWORKDAYS.INTL(DATE(YEAR(H550),MONTH(I550),DAY(H550)),DATE(YEAR(I550),MONTH(I550),DAY(I550)),1,LISTAFERIADOS!$B$2:$B$194)</f>
        <v>2</v>
      </c>
      <c r="N550" s="170" t="str">
        <f>CONCATENATE(HOUR(Tabela13[[#This Row],[DATA INICIO]]),":",MINUTE(Tabela13[[#This Row],[DATA INICIO]]))</f>
        <v>14:55</v>
      </c>
      <c r="P550"/>
    </row>
    <row r="551" spans="1:16" ht="25.5" hidden="1" customHeight="1" x14ac:dyDescent="0.25">
      <c r="A551" s="6" t="s">
        <v>278</v>
      </c>
      <c r="B551" s="33" t="s">
        <v>393</v>
      </c>
      <c r="C551" s="34" t="s">
        <v>270</v>
      </c>
      <c r="D551" s="66" t="s">
        <v>1212</v>
      </c>
      <c r="E551" s="66" t="str">
        <f>CONCATENATE(Tabela13[[#This Row],[TRAMITE_SETOR]],"_Atualiz")</f>
        <v>CPL_Atualiz</v>
      </c>
      <c r="F551" s="35" t="s">
        <v>914</v>
      </c>
      <c r="G551" s="35"/>
      <c r="H551" s="36">
        <v>41802.473611111112</v>
      </c>
      <c r="I551" s="36">
        <v>41802.52847222222</v>
      </c>
      <c r="J551" s="1" t="s">
        <v>387</v>
      </c>
      <c r="K551" s="37">
        <f t="shared" si="16"/>
        <v>5.486111110803904E-2</v>
      </c>
      <c r="L551" s="38">
        <f t="shared" si="17"/>
        <v>5.486111110803904E-2</v>
      </c>
      <c r="M551" s="166">
        <f>NETWORKDAYS.INTL(DATE(YEAR(H551),MONTH(I551),DAY(H551)),DATE(YEAR(I551),MONTH(I551),DAY(I551)),1,LISTAFERIADOS!$B$2:$B$194)</f>
        <v>1</v>
      </c>
      <c r="N551" s="170" t="str">
        <f>CONCATENATE(HOUR(Tabela13[[#This Row],[DATA INICIO]]),":",MINUTE(Tabela13[[#This Row],[DATA INICIO]]))</f>
        <v>11:22</v>
      </c>
      <c r="P551"/>
    </row>
    <row r="552" spans="1:16" ht="25.5" hidden="1" customHeight="1" x14ac:dyDescent="0.25">
      <c r="A552" s="6" t="s">
        <v>278</v>
      </c>
      <c r="B552" s="33" t="s">
        <v>393</v>
      </c>
      <c r="C552" s="34" t="s">
        <v>270</v>
      </c>
      <c r="D552" s="66" t="s">
        <v>1213</v>
      </c>
      <c r="E552" s="66" t="str">
        <f>CONCATENATE(Tabela13[[#This Row],[TRAMITE_SETOR]],"_Atualiz")</f>
        <v>ASSDG_Atualiz</v>
      </c>
      <c r="F552" s="35" t="s">
        <v>915</v>
      </c>
      <c r="G552" s="35"/>
      <c r="H552" s="36">
        <v>41802.52847222222</v>
      </c>
      <c r="I552" s="36">
        <v>41803.663888888892</v>
      </c>
      <c r="J552" s="1" t="s">
        <v>223</v>
      </c>
      <c r="K552" s="37">
        <f t="shared" si="16"/>
        <v>1.1354166666715173</v>
      </c>
      <c r="L552" s="38">
        <f t="shared" si="17"/>
        <v>1.1354166666715173</v>
      </c>
      <c r="M552" s="166">
        <f>NETWORKDAYS.INTL(DATE(YEAR(H552),MONTH(I552),DAY(H552)),DATE(YEAR(I552),MONTH(I552),DAY(I552)),1,LISTAFERIADOS!$B$2:$B$194)</f>
        <v>2</v>
      </c>
      <c r="N552" s="170" t="str">
        <f>CONCATENATE(HOUR(Tabela13[[#This Row],[DATA INICIO]]),":",MINUTE(Tabela13[[#This Row],[DATA INICIO]]))</f>
        <v>12:41</v>
      </c>
      <c r="P552"/>
    </row>
    <row r="553" spans="1:16" ht="25.5" hidden="1" customHeight="1" x14ac:dyDescent="0.25">
      <c r="A553" s="6" t="s">
        <v>278</v>
      </c>
      <c r="B553" s="33" t="s">
        <v>393</v>
      </c>
      <c r="C553" s="34" t="s">
        <v>270</v>
      </c>
      <c r="D553" s="66" t="s">
        <v>1202</v>
      </c>
      <c r="E553" s="66" t="str">
        <f>CONCATENATE(Tabela13[[#This Row],[TRAMITE_SETOR]],"_Atualiz")</f>
        <v>DG_Atualiz</v>
      </c>
      <c r="F553" s="35" t="s">
        <v>905</v>
      </c>
      <c r="G553" s="35"/>
      <c r="H553" s="36">
        <v>41803.663888888892</v>
      </c>
      <c r="I553" s="36">
        <v>41803.780555555553</v>
      </c>
      <c r="J553" s="1" t="s">
        <v>388</v>
      </c>
      <c r="K553" s="37">
        <f t="shared" si="16"/>
        <v>0.11666666666133096</v>
      </c>
      <c r="L553" s="38">
        <f t="shared" si="17"/>
        <v>0.11666666666133096</v>
      </c>
      <c r="M553" s="166">
        <f>NETWORKDAYS.INTL(DATE(YEAR(H553),MONTH(I553),DAY(H553)),DATE(YEAR(I553),MONTH(I553),DAY(I553)),1,LISTAFERIADOS!$B$2:$B$194)</f>
        <v>1</v>
      </c>
      <c r="N553" s="170" t="str">
        <f>CONCATENATE(HOUR(Tabela13[[#This Row],[DATA INICIO]]),":",MINUTE(Tabela13[[#This Row],[DATA INICIO]]))</f>
        <v>15:56</v>
      </c>
      <c r="P553"/>
    </row>
    <row r="554" spans="1:16" ht="25.5" hidden="1" customHeight="1" x14ac:dyDescent="0.25">
      <c r="A554" s="6" t="s">
        <v>278</v>
      </c>
      <c r="B554" s="33" t="s">
        <v>393</v>
      </c>
      <c r="C554" s="34" t="s">
        <v>270</v>
      </c>
      <c r="D554" s="66" t="s">
        <v>1230</v>
      </c>
      <c r="E554" s="66" t="str">
        <f>CONCATENATE(Tabela13[[#This Row],[TRAMITE_SETOR]],"_Atualiz")</f>
        <v>SLIC_Atualiz</v>
      </c>
      <c r="F554" s="35" t="s">
        <v>927</v>
      </c>
      <c r="G554" s="35"/>
      <c r="H554" s="36">
        <v>41803.780555555553</v>
      </c>
      <c r="I554" s="36">
        <v>41806.486111111109</v>
      </c>
      <c r="J554" s="1" t="s">
        <v>389</v>
      </c>
      <c r="K554" s="37">
        <f t="shared" si="16"/>
        <v>2.7055555555562023</v>
      </c>
      <c r="L554" s="38">
        <f t="shared" si="17"/>
        <v>2.7055555555562023</v>
      </c>
      <c r="M554" s="166">
        <f>NETWORKDAYS.INTL(DATE(YEAR(H554),MONTH(I554),DAY(H554)),DATE(YEAR(I554),MONTH(I554),DAY(I554)),1,LISTAFERIADOS!$B$2:$B$194)</f>
        <v>2</v>
      </c>
      <c r="N554" s="170" t="str">
        <f>CONCATENATE(HOUR(Tabela13[[#This Row],[DATA INICIO]]),":",MINUTE(Tabela13[[#This Row],[DATA INICIO]]))</f>
        <v>18:44</v>
      </c>
      <c r="P554"/>
    </row>
    <row r="555" spans="1:16" ht="25.5" hidden="1" customHeight="1" x14ac:dyDescent="0.25">
      <c r="A555" s="6" t="s">
        <v>278</v>
      </c>
      <c r="B555" s="33" t="s">
        <v>393</v>
      </c>
      <c r="C555" s="34" t="s">
        <v>270</v>
      </c>
      <c r="D555" s="66" t="s">
        <v>1212</v>
      </c>
      <c r="E555" s="66" t="str">
        <f>CONCATENATE(Tabela13[[#This Row],[TRAMITE_SETOR]],"_Atualiz")</f>
        <v>CPL_Atualiz</v>
      </c>
      <c r="F555" s="35" t="s">
        <v>914</v>
      </c>
      <c r="G555" s="35"/>
      <c r="H555" s="36">
        <v>41806.486111111109</v>
      </c>
      <c r="I555" s="36">
        <v>41806.532638888886</v>
      </c>
      <c r="J555" s="1" t="s">
        <v>390</v>
      </c>
      <c r="K555" s="37">
        <f t="shared" si="16"/>
        <v>4.6527777776645962E-2</v>
      </c>
      <c r="L555" s="38">
        <f t="shared" si="17"/>
        <v>4.6527777776645962E-2</v>
      </c>
      <c r="M555" s="166">
        <f>NETWORKDAYS.INTL(DATE(YEAR(H555),MONTH(I555),DAY(H555)),DATE(YEAR(I555),MONTH(I555),DAY(I555)),1,LISTAFERIADOS!$B$2:$B$194)</f>
        <v>1</v>
      </c>
      <c r="N555" s="170" t="str">
        <f>CONCATENATE(HOUR(Tabela13[[#This Row],[DATA INICIO]]),":",MINUTE(Tabela13[[#This Row],[DATA INICIO]]))</f>
        <v>11:40</v>
      </c>
      <c r="P555"/>
    </row>
    <row r="556" spans="1:16" ht="25.5" hidden="1" customHeight="1" x14ac:dyDescent="0.25">
      <c r="A556" s="6" t="s">
        <v>278</v>
      </c>
      <c r="B556" s="33" t="s">
        <v>393</v>
      </c>
      <c r="C556" s="34" t="s">
        <v>270</v>
      </c>
      <c r="D556" s="66" t="s">
        <v>1230</v>
      </c>
      <c r="E556" s="66" t="str">
        <f>CONCATENATE(Tabela13[[#This Row],[TRAMITE_SETOR]],"_Atualiz")</f>
        <v>SLIC_Atualiz</v>
      </c>
      <c r="F556" s="35" t="s">
        <v>927</v>
      </c>
      <c r="G556" s="35"/>
      <c r="H556" s="36">
        <v>41806.532638888886</v>
      </c>
      <c r="I556" s="36">
        <v>41808.661805555559</v>
      </c>
      <c r="J556" s="1" t="s">
        <v>180</v>
      </c>
      <c r="K556" s="37">
        <f t="shared" si="16"/>
        <v>2.1291666666729725</v>
      </c>
      <c r="L556" s="38">
        <f t="shared" si="17"/>
        <v>2.1291666666729725</v>
      </c>
      <c r="M556" s="166">
        <f>NETWORKDAYS.INTL(DATE(YEAR(H556),MONTH(I556),DAY(H556)),DATE(YEAR(I556),MONTH(I556),DAY(I556)),1,LISTAFERIADOS!$B$2:$B$194)</f>
        <v>3</v>
      </c>
      <c r="N556" s="170" t="str">
        <f>CONCATENATE(HOUR(Tabela13[[#This Row],[DATA INICIO]]),":",MINUTE(Tabela13[[#This Row],[DATA INICIO]]))</f>
        <v>12:47</v>
      </c>
      <c r="P556"/>
    </row>
    <row r="557" spans="1:16" ht="25.5" hidden="1" customHeight="1" x14ac:dyDescent="0.25">
      <c r="A557" s="6" t="s">
        <v>278</v>
      </c>
      <c r="B557" s="33" t="s">
        <v>393</v>
      </c>
      <c r="C557" s="34" t="s">
        <v>270</v>
      </c>
      <c r="D557" s="66" t="s">
        <v>1212</v>
      </c>
      <c r="E557" s="66" t="str">
        <f>CONCATENATE(Tabela13[[#This Row],[TRAMITE_SETOR]],"_Atualiz")</f>
        <v>CPL_Atualiz</v>
      </c>
      <c r="F557" s="35" t="s">
        <v>914</v>
      </c>
      <c r="G557" s="35"/>
      <c r="H557" s="36">
        <v>41808.661805555559</v>
      </c>
      <c r="I557" s="36">
        <v>41829.712500000001</v>
      </c>
      <c r="J557" s="1" t="s">
        <v>181</v>
      </c>
      <c r="K557" s="37">
        <f t="shared" si="16"/>
        <v>21.050694444442343</v>
      </c>
      <c r="L557" s="38">
        <f t="shared" si="17"/>
        <v>21.050694444442343</v>
      </c>
      <c r="M557" s="166">
        <f>NETWORKDAYS.INTL(DATE(YEAR(H557),MONTH(I557),DAY(H557)),DATE(YEAR(I557),MONTH(I557),DAY(I557)),1,LISTAFERIADOS!$B$2:$B$194)</f>
        <v>-8</v>
      </c>
      <c r="N557" s="170" t="str">
        <f>CONCATENATE(HOUR(Tabela13[[#This Row],[DATA INICIO]]),":",MINUTE(Tabela13[[#This Row],[DATA INICIO]]))</f>
        <v>15:53</v>
      </c>
      <c r="P557"/>
    </row>
    <row r="558" spans="1:16" ht="25.5" hidden="1" customHeight="1" x14ac:dyDescent="0.25">
      <c r="A558" s="6" t="s">
        <v>278</v>
      </c>
      <c r="B558" s="33" t="s">
        <v>393</v>
      </c>
      <c r="C558" s="34" t="s">
        <v>270</v>
      </c>
      <c r="D558" s="66" t="s">
        <v>1213</v>
      </c>
      <c r="E558" s="66" t="str">
        <f>CONCATENATE(Tabela13[[#This Row],[TRAMITE_SETOR]],"_Atualiz")</f>
        <v>ASSDG_Atualiz</v>
      </c>
      <c r="F558" s="35" t="s">
        <v>915</v>
      </c>
      <c r="G558" s="35"/>
      <c r="H558" s="36">
        <v>41829.712500000001</v>
      </c>
      <c r="I558" s="36">
        <v>41831.797222222223</v>
      </c>
      <c r="J558" s="1" t="s">
        <v>391</v>
      </c>
      <c r="K558" s="37">
        <f t="shared" si="16"/>
        <v>2.0847222222218988</v>
      </c>
      <c r="L558" s="38">
        <f t="shared" si="17"/>
        <v>2.0847222222218988</v>
      </c>
      <c r="M558" s="166">
        <f>NETWORKDAYS.INTL(DATE(YEAR(H558),MONTH(I558),DAY(H558)),DATE(YEAR(I558),MONTH(I558),DAY(I558)),1,LISTAFERIADOS!$B$2:$B$194)</f>
        <v>3</v>
      </c>
      <c r="N558" s="170" t="str">
        <f>CONCATENATE(HOUR(Tabela13[[#This Row],[DATA INICIO]]),":",MINUTE(Tabela13[[#This Row],[DATA INICIO]]))</f>
        <v>17:6</v>
      </c>
      <c r="P558"/>
    </row>
    <row r="559" spans="1:16" ht="25.5" hidden="1" customHeight="1" x14ac:dyDescent="0.25">
      <c r="A559" s="6" t="s">
        <v>278</v>
      </c>
      <c r="B559" s="33" t="s">
        <v>393</v>
      </c>
      <c r="C559" s="34" t="s">
        <v>270</v>
      </c>
      <c r="D559" s="66" t="s">
        <v>1202</v>
      </c>
      <c r="E559" s="66" t="str">
        <f>CONCATENATE(Tabela13[[#This Row],[TRAMITE_SETOR]],"_Atualiz")</f>
        <v>DG_Atualiz</v>
      </c>
      <c r="F559" s="35" t="s">
        <v>905</v>
      </c>
      <c r="G559" s="35"/>
      <c r="H559" s="36">
        <v>41831.797222222223</v>
      </c>
      <c r="I559" s="36">
        <v>41834.820138888892</v>
      </c>
      <c r="J559" s="1" t="s">
        <v>224</v>
      </c>
      <c r="K559" s="37">
        <f t="shared" si="16"/>
        <v>3.0229166666686069</v>
      </c>
      <c r="L559" s="38">
        <f t="shared" si="17"/>
        <v>3.0229166666686069</v>
      </c>
      <c r="M559" s="166">
        <f>NETWORKDAYS.INTL(DATE(YEAR(H559),MONTH(I559),DAY(H559)),DATE(YEAR(I559),MONTH(I559),DAY(I559)),1,LISTAFERIADOS!$B$2:$B$194)</f>
        <v>2</v>
      </c>
      <c r="N559" s="170" t="str">
        <f>CONCATENATE(HOUR(Tabela13[[#This Row],[DATA INICIO]]),":",MINUTE(Tabela13[[#This Row],[DATA INICIO]]))</f>
        <v>19:8</v>
      </c>
      <c r="P559"/>
    </row>
    <row r="560" spans="1:16" ht="25.5" hidden="1" customHeight="1" x14ac:dyDescent="0.25">
      <c r="A560" s="6" t="s">
        <v>278</v>
      </c>
      <c r="B560" s="33" t="s">
        <v>393</v>
      </c>
      <c r="C560" s="34" t="s">
        <v>270</v>
      </c>
      <c r="D560" s="66" t="s">
        <v>1207</v>
      </c>
      <c r="E560" s="66" t="str">
        <f>CONCATENATE(Tabela13[[#This Row],[TRAMITE_SETOR]],"_Atualiz")</f>
        <v>CO_Atualiz</v>
      </c>
      <c r="F560" s="35" t="s">
        <v>909</v>
      </c>
      <c r="G560" s="35"/>
      <c r="H560" s="36">
        <v>41834.820138888892</v>
      </c>
      <c r="I560" s="36">
        <v>41835.529861111114</v>
      </c>
      <c r="J560" s="1" t="s">
        <v>57</v>
      </c>
      <c r="K560" s="37">
        <f t="shared" si="16"/>
        <v>0.70972222222189885</v>
      </c>
      <c r="L560" s="38">
        <f t="shared" si="17"/>
        <v>0.70972222222189885</v>
      </c>
      <c r="M560" s="166">
        <f>NETWORKDAYS.INTL(DATE(YEAR(H560),MONTH(I560),DAY(H560)),DATE(YEAR(I560),MONTH(I560),DAY(I560)),1,LISTAFERIADOS!$B$2:$B$194)</f>
        <v>2</v>
      </c>
      <c r="N560" s="170" t="str">
        <f>CONCATENATE(HOUR(Tabela13[[#This Row],[DATA INICIO]]),":",MINUTE(Tabela13[[#This Row],[DATA INICIO]]))</f>
        <v>19:41</v>
      </c>
      <c r="P560"/>
    </row>
    <row r="561" spans="1:16" ht="25.5" hidden="1" customHeight="1" x14ac:dyDescent="0.25">
      <c r="A561" s="6" t="s">
        <v>278</v>
      </c>
      <c r="B561" s="33" t="s">
        <v>393</v>
      </c>
      <c r="C561" s="34" t="s">
        <v>270</v>
      </c>
      <c r="D561" s="66" t="s">
        <v>1214</v>
      </c>
      <c r="E561" s="66" t="str">
        <f>CONCATENATE(Tabela13[[#This Row],[TRAMITE_SETOR]],"_Atualiz")</f>
        <v>ACO_Atualiz</v>
      </c>
      <c r="F561" s="35" t="s">
        <v>916</v>
      </c>
      <c r="G561" s="35"/>
      <c r="H561" s="36">
        <v>41835.529861111114</v>
      </c>
      <c r="I561" s="36">
        <v>41835.743750000001</v>
      </c>
      <c r="J561" s="1" t="s">
        <v>392</v>
      </c>
      <c r="K561" s="37">
        <f t="shared" si="16"/>
        <v>0.21388888888759539</v>
      </c>
      <c r="L561" s="38">
        <f t="shared" si="17"/>
        <v>0.21388888888759539</v>
      </c>
      <c r="M561" s="166">
        <f>NETWORKDAYS.INTL(DATE(YEAR(H561),MONTH(I561),DAY(H561)),DATE(YEAR(I561),MONTH(I561),DAY(I561)),1,LISTAFERIADOS!$B$2:$B$194)</f>
        <v>1</v>
      </c>
      <c r="N561" s="170" t="str">
        <f>CONCATENATE(HOUR(Tabela13[[#This Row],[DATA INICIO]]),":",MINUTE(Tabela13[[#This Row],[DATA INICIO]]))</f>
        <v>12:43</v>
      </c>
      <c r="P561"/>
    </row>
    <row r="562" spans="1:16" ht="25.5" customHeight="1" x14ac:dyDescent="0.25">
      <c r="A562" s="6" t="s">
        <v>278</v>
      </c>
      <c r="B562" s="33" t="s">
        <v>393</v>
      </c>
      <c r="C562" s="34" t="s">
        <v>270</v>
      </c>
      <c r="D562" s="66" t="s">
        <v>1243</v>
      </c>
      <c r="E562" s="66" t="str">
        <f>CONCATENATE(Tabela13[[#This Row],[TRAMITE_SETOR]],"_Atualiz")</f>
        <v>SAPRE_Atualiz</v>
      </c>
      <c r="F562" s="35" t="s">
        <v>272</v>
      </c>
      <c r="G562" s="90" t="s">
        <v>1105</v>
      </c>
      <c r="H562" s="36">
        <v>41835.743750000001</v>
      </c>
      <c r="I562" s="36">
        <v>41928.599305555559</v>
      </c>
      <c r="J562" s="1" t="s">
        <v>202</v>
      </c>
      <c r="K562" s="37">
        <f t="shared" si="16"/>
        <v>92.855555555557657</v>
      </c>
      <c r="L562" s="38">
        <f t="shared" si="17"/>
        <v>92.855555555557657</v>
      </c>
      <c r="M562" s="166">
        <f>NETWORKDAYS.INTL(DATE(YEAR(H562),MONTH(I562),DAY(H562)),DATE(YEAR(I562),MONTH(I562),DAY(I562)),1,LISTAFERIADOS!$B$2:$B$194)</f>
        <v>2</v>
      </c>
      <c r="N562" s="170" t="str">
        <f>CONCATENATE(HOUR(Tabela13[[#This Row],[DATA INICIO]]),":",MINUTE(Tabela13[[#This Row],[DATA INICIO]]))</f>
        <v>17:51</v>
      </c>
      <c r="P562"/>
    </row>
    <row r="563" spans="1:16" ht="25.5" hidden="1" customHeight="1" x14ac:dyDescent="0.25">
      <c r="A563" s="6" t="s">
        <v>278</v>
      </c>
      <c r="B563" s="33" t="s">
        <v>393</v>
      </c>
      <c r="C563" s="34" t="s">
        <v>270</v>
      </c>
      <c r="D563" s="66" t="s">
        <v>1244</v>
      </c>
      <c r="E563" s="66" t="str">
        <f>CONCATENATE(Tabela13[[#This Row],[TRAMITE_SETOR]],"_Atualiz")</f>
        <v>COBRAS_Atualiz</v>
      </c>
      <c r="F563" s="35" t="s">
        <v>934</v>
      </c>
      <c r="G563" s="35"/>
      <c r="H563" s="36">
        <v>41928.599305555559</v>
      </c>
      <c r="I563" s="36">
        <v>41928.727083333331</v>
      </c>
      <c r="J563" s="1" t="s">
        <v>93</v>
      </c>
      <c r="K563" s="37">
        <f t="shared" si="16"/>
        <v>0.12777777777228039</v>
      </c>
      <c r="L563" s="38">
        <f t="shared" si="17"/>
        <v>0.12777777777228039</v>
      </c>
      <c r="M563" s="166">
        <f>NETWORKDAYS.INTL(DATE(YEAR(H563),MONTH(I563),DAY(H563)),DATE(YEAR(I563),MONTH(I563),DAY(I563)),1,LISTAFERIADOS!$B$2:$B$194)</f>
        <v>1</v>
      </c>
      <c r="N563" s="170" t="str">
        <f>CONCATENATE(HOUR(Tabela13[[#This Row],[DATA INICIO]]),":",MINUTE(Tabela13[[#This Row],[DATA INICIO]]))</f>
        <v>14:23</v>
      </c>
      <c r="P563"/>
    </row>
    <row r="564" spans="1:16" ht="25.5" customHeight="1" x14ac:dyDescent="0.25">
      <c r="A564" s="6" t="s">
        <v>278</v>
      </c>
      <c r="B564" s="33" t="s">
        <v>393</v>
      </c>
      <c r="C564" s="34" t="s">
        <v>270</v>
      </c>
      <c r="D564" s="66" t="s">
        <v>1243</v>
      </c>
      <c r="E564" s="66" t="str">
        <f>CONCATENATE(Tabela13[[#This Row],[TRAMITE_SETOR]],"_Atualiz")</f>
        <v>SAPRE_Atualiz</v>
      </c>
      <c r="F564" s="35" t="s">
        <v>272</v>
      </c>
      <c r="G564" s="90" t="s">
        <v>1105</v>
      </c>
      <c r="H564" s="36">
        <v>41928.727083333331</v>
      </c>
      <c r="I564" s="36">
        <v>41929.715277777781</v>
      </c>
      <c r="J564" s="1" t="s">
        <v>27</v>
      </c>
      <c r="K564" s="37">
        <f t="shared" si="16"/>
        <v>0.98819444444961846</v>
      </c>
      <c r="L564" s="38">
        <f t="shared" si="17"/>
        <v>0.98819444444961846</v>
      </c>
      <c r="M564" s="166">
        <f>NETWORKDAYS.INTL(DATE(YEAR(H564),MONTH(I564),DAY(H564)),DATE(YEAR(I564),MONTH(I564),DAY(I564)),1,LISTAFERIADOS!$B$2:$B$194)</f>
        <v>2</v>
      </c>
      <c r="N564" s="170" t="str">
        <f>CONCATENATE(HOUR(Tabela13[[#This Row],[DATA INICIO]]),":",MINUTE(Tabela13[[#This Row],[DATA INICIO]]))</f>
        <v>17:27</v>
      </c>
      <c r="P564"/>
    </row>
    <row r="565" spans="1:16" ht="25.5" hidden="1" customHeight="1" x14ac:dyDescent="0.25">
      <c r="A565" s="6" t="s">
        <v>278</v>
      </c>
      <c r="B565" s="33" t="s">
        <v>393</v>
      </c>
      <c r="C565" s="34" t="s">
        <v>270</v>
      </c>
      <c r="D565" s="66" t="s">
        <v>1206</v>
      </c>
      <c r="E565" s="66" t="str">
        <f>CONCATENATE(Tabela13[[#This Row],[TRAMITE_SETOR]],"_Atualiz")</f>
        <v>SPO_Atualiz</v>
      </c>
      <c r="F565" s="35" t="s">
        <v>908</v>
      </c>
      <c r="G565" s="35"/>
      <c r="H565" s="36">
        <v>41929.715277777781</v>
      </c>
      <c r="I565" s="36">
        <v>41929.729861111111</v>
      </c>
      <c r="J565" s="1" t="s">
        <v>382</v>
      </c>
      <c r="K565" s="37">
        <f t="shared" si="16"/>
        <v>1.4583333329937886E-2</v>
      </c>
      <c r="L565" s="38">
        <f t="shared" si="17"/>
        <v>1.4583333329937886E-2</v>
      </c>
      <c r="M565" s="166">
        <f>NETWORKDAYS.INTL(DATE(YEAR(H565),MONTH(I565),DAY(H565)),DATE(YEAR(I565),MONTH(I565),DAY(I565)),1,LISTAFERIADOS!$B$2:$B$194)</f>
        <v>1</v>
      </c>
      <c r="N565" s="170" t="str">
        <f>CONCATENATE(HOUR(Tabela13[[#This Row],[DATA INICIO]]),":",MINUTE(Tabela13[[#This Row],[DATA INICIO]]))</f>
        <v>17:10</v>
      </c>
      <c r="P565"/>
    </row>
    <row r="566" spans="1:16" ht="25.5" hidden="1" customHeight="1" x14ac:dyDescent="0.25">
      <c r="A566" s="6" t="s">
        <v>278</v>
      </c>
      <c r="B566" s="33" t="s">
        <v>393</v>
      </c>
      <c r="C566" s="34" t="s">
        <v>270</v>
      </c>
      <c r="D566" s="66" t="s">
        <v>1207</v>
      </c>
      <c r="E566" s="66" t="str">
        <f>CONCATENATE(Tabela13[[#This Row],[TRAMITE_SETOR]],"_Atualiz")</f>
        <v>CO_Atualiz</v>
      </c>
      <c r="F566" s="35" t="s">
        <v>909</v>
      </c>
      <c r="G566" s="35"/>
      <c r="H566" s="36">
        <v>41929.729861111111</v>
      </c>
      <c r="I566" s="36">
        <v>41929.750694444447</v>
      </c>
      <c r="J566" s="1" t="s">
        <v>27</v>
      </c>
      <c r="K566" s="37">
        <f t="shared" si="16"/>
        <v>2.0833333335758653E-2</v>
      </c>
      <c r="L566" s="38">
        <f t="shared" si="17"/>
        <v>2.0833333335758653E-2</v>
      </c>
      <c r="M566" s="166">
        <f>NETWORKDAYS.INTL(DATE(YEAR(H566),MONTH(I566),DAY(H566)),DATE(YEAR(I566),MONTH(I566),DAY(I566)),1,LISTAFERIADOS!$B$2:$B$194)</f>
        <v>1</v>
      </c>
      <c r="N566" s="170" t="str">
        <f>CONCATENATE(HOUR(Tabela13[[#This Row],[DATA INICIO]]),":",MINUTE(Tabela13[[#This Row],[DATA INICIO]]))</f>
        <v>17:31</v>
      </c>
      <c r="P566"/>
    </row>
    <row r="567" spans="1:16" ht="25.5" hidden="1" customHeight="1" x14ac:dyDescent="0.25">
      <c r="A567" s="6" t="s">
        <v>278</v>
      </c>
      <c r="B567" s="33" t="s">
        <v>393</v>
      </c>
      <c r="C567" s="34" t="s">
        <v>270</v>
      </c>
      <c r="D567" s="66" t="s">
        <v>1214</v>
      </c>
      <c r="E567" s="66" t="str">
        <f>CONCATENATE(Tabela13[[#This Row],[TRAMITE_SETOR]],"_Atualiz")</f>
        <v>ACO_Atualiz</v>
      </c>
      <c r="F567" s="35" t="s">
        <v>916</v>
      </c>
      <c r="G567" s="35"/>
      <c r="H567" s="36">
        <v>41929.750694444447</v>
      </c>
      <c r="I567" s="36">
        <v>41932.551388888889</v>
      </c>
      <c r="J567" s="1" t="s">
        <v>228</v>
      </c>
      <c r="K567" s="37">
        <f t="shared" si="16"/>
        <v>2.8006944444423425</v>
      </c>
      <c r="L567" s="38">
        <f t="shared" si="17"/>
        <v>2.8006944444423425</v>
      </c>
      <c r="M567" s="166">
        <f>NETWORKDAYS.INTL(DATE(YEAR(H567),MONTH(I567),DAY(H567)),DATE(YEAR(I567),MONTH(I567),DAY(I567)),1,LISTAFERIADOS!$B$2:$B$194)</f>
        <v>2</v>
      </c>
      <c r="N567" s="170" t="str">
        <f>CONCATENATE(HOUR(Tabela13[[#This Row],[DATA INICIO]]),":",MINUTE(Tabela13[[#This Row],[DATA INICIO]]))</f>
        <v>18:1</v>
      </c>
      <c r="P567"/>
    </row>
    <row r="568" spans="1:16" ht="25.5" customHeight="1" x14ac:dyDescent="0.25">
      <c r="A568" s="6" t="s">
        <v>278</v>
      </c>
      <c r="B568" s="33" t="s">
        <v>416</v>
      </c>
      <c r="C568" s="34" t="s">
        <v>270</v>
      </c>
      <c r="D568" s="66" t="s">
        <v>1245</v>
      </c>
      <c r="E568" s="66" t="str">
        <f>CONCATENATE(Tabela13[[#This Row],[TRAMITE_SETOR]],"_Atualiz")</f>
        <v>SMIC_Atualiz</v>
      </c>
      <c r="F568" s="35" t="s">
        <v>891</v>
      </c>
      <c r="G568" s="90" t="s">
        <v>1105</v>
      </c>
      <c r="H568" s="36">
        <v>41148.490277777775</v>
      </c>
      <c r="I568" s="36">
        <v>41149.490277777775</v>
      </c>
      <c r="J568" s="1" t="s">
        <v>7</v>
      </c>
      <c r="K568" s="37">
        <f t="shared" si="16"/>
        <v>1</v>
      </c>
      <c r="L568" s="38">
        <f t="shared" si="17"/>
        <v>1</v>
      </c>
      <c r="M568" s="166">
        <f>NETWORKDAYS.INTL(DATE(YEAR(H568),MONTH(I568),DAY(H568)),DATE(YEAR(I568),MONTH(I568),DAY(I568)),1,LISTAFERIADOS!$B$2:$B$194)</f>
        <v>2</v>
      </c>
      <c r="N568" s="170" t="str">
        <f>CONCATENATE(HOUR(Tabela13[[#This Row],[DATA INICIO]]),":",MINUTE(Tabela13[[#This Row],[DATA INICIO]]))</f>
        <v>11:46</v>
      </c>
      <c r="P568"/>
    </row>
    <row r="569" spans="1:16" ht="25.5" customHeight="1" x14ac:dyDescent="0.25">
      <c r="A569" s="6" t="s">
        <v>278</v>
      </c>
      <c r="B569" s="33" t="s">
        <v>416</v>
      </c>
      <c r="C569" s="34" t="s">
        <v>270</v>
      </c>
      <c r="D569" s="66" t="s">
        <v>1204</v>
      </c>
      <c r="E569" s="66" t="str">
        <f>CONCATENATE(Tabela13[[#This Row],[TRAMITE_SETOR]],"_Atualiz")</f>
        <v>CIP_Atualiz</v>
      </c>
      <c r="F569" s="35" t="s">
        <v>884</v>
      </c>
      <c r="G569" s="90" t="s">
        <v>1105</v>
      </c>
      <c r="H569" s="36">
        <v>41149.490277777775</v>
      </c>
      <c r="I569" s="36">
        <v>41150.712500000001</v>
      </c>
      <c r="J569" s="1" t="s">
        <v>394</v>
      </c>
      <c r="K569" s="37">
        <f t="shared" si="16"/>
        <v>1.2222222222262644</v>
      </c>
      <c r="L569" s="38">
        <f t="shared" si="17"/>
        <v>1.2222222222262644</v>
      </c>
      <c r="M569" s="166">
        <f>NETWORKDAYS.INTL(DATE(YEAR(H569),MONTH(I569),DAY(H569)),DATE(YEAR(I569),MONTH(I569),DAY(I569)),1,LISTAFERIADOS!$B$2:$B$194)</f>
        <v>2</v>
      </c>
      <c r="N569" s="170" t="str">
        <f>CONCATENATE(HOUR(Tabela13[[#This Row],[DATA INICIO]]),":",MINUTE(Tabela13[[#This Row],[DATA INICIO]]))</f>
        <v>11:46</v>
      </c>
      <c r="P569"/>
    </row>
    <row r="570" spans="1:16" ht="25.5" customHeight="1" x14ac:dyDescent="0.25">
      <c r="A570" s="6" t="s">
        <v>278</v>
      </c>
      <c r="B570" s="33" t="s">
        <v>416</v>
      </c>
      <c r="C570" s="34" t="s">
        <v>270</v>
      </c>
      <c r="D570" s="66" t="s">
        <v>1245</v>
      </c>
      <c r="E570" s="66" t="str">
        <f>CONCATENATE(Tabela13[[#This Row],[TRAMITE_SETOR]],"_Atualiz")</f>
        <v>SMIC_Atualiz</v>
      </c>
      <c r="F570" s="35" t="s">
        <v>891</v>
      </c>
      <c r="G570" s="90" t="s">
        <v>1105</v>
      </c>
      <c r="H570" s="36">
        <v>41150.712500000001</v>
      </c>
      <c r="I570" s="36">
        <v>41202.606249999997</v>
      </c>
      <c r="J570" s="1" t="s">
        <v>395</v>
      </c>
      <c r="K570" s="37">
        <f t="shared" si="16"/>
        <v>51.893749999995634</v>
      </c>
      <c r="L570" s="38">
        <f t="shared" si="17"/>
        <v>51.893749999995634</v>
      </c>
      <c r="M570" s="166">
        <f>NETWORKDAYS.INTL(DATE(YEAR(H570),MONTH(I570),DAY(H570)),DATE(YEAR(I570),MONTH(I570),DAY(I570)),1,LISTAFERIADOS!$B$2:$B$194)</f>
        <v>-6</v>
      </c>
      <c r="N570" s="170" t="str">
        <f>CONCATENATE(HOUR(Tabela13[[#This Row],[DATA INICIO]]),":",MINUTE(Tabela13[[#This Row],[DATA INICIO]]))</f>
        <v>17:6</v>
      </c>
      <c r="P570"/>
    </row>
    <row r="571" spans="1:16" ht="25.5" customHeight="1" x14ac:dyDescent="0.25">
      <c r="A571" s="6" t="s">
        <v>278</v>
      </c>
      <c r="B571" s="33" t="s">
        <v>416</v>
      </c>
      <c r="C571" s="34" t="s">
        <v>270</v>
      </c>
      <c r="D571" s="66" t="s">
        <v>1204</v>
      </c>
      <c r="E571" s="66" t="str">
        <f>CONCATENATE(Tabela13[[#This Row],[TRAMITE_SETOR]],"_Atualiz")</f>
        <v>CIP_Atualiz</v>
      </c>
      <c r="F571" s="35" t="s">
        <v>884</v>
      </c>
      <c r="G571" s="90" t="s">
        <v>1105</v>
      </c>
      <c r="H571" s="36">
        <v>41202.606249999997</v>
      </c>
      <c r="I571" s="36">
        <v>41202.67291666667</v>
      </c>
      <c r="J571" s="1" t="s">
        <v>396</v>
      </c>
      <c r="K571" s="37">
        <f t="shared" si="16"/>
        <v>6.6666666672972497E-2</v>
      </c>
      <c r="L571" s="38">
        <f t="shared" si="17"/>
        <v>6.6666666672972497E-2</v>
      </c>
      <c r="M571" s="166">
        <f>NETWORKDAYS.INTL(DATE(YEAR(H571),MONTH(I571),DAY(H571)),DATE(YEAR(I571),MONTH(I571),DAY(I571)),1,LISTAFERIADOS!$B$2:$B$194)</f>
        <v>0</v>
      </c>
      <c r="N571" s="170" t="str">
        <f>CONCATENATE(HOUR(Tabela13[[#This Row],[DATA INICIO]]),":",MINUTE(Tabela13[[#This Row],[DATA INICIO]]))</f>
        <v>14:33</v>
      </c>
      <c r="P571"/>
    </row>
    <row r="572" spans="1:16" ht="25.5" hidden="1" customHeight="1" x14ac:dyDescent="0.25">
      <c r="A572" s="6" t="s">
        <v>278</v>
      </c>
      <c r="B572" s="33" t="s">
        <v>416</v>
      </c>
      <c r="C572" s="34" t="s">
        <v>270</v>
      </c>
      <c r="D572" s="66" t="s">
        <v>1205</v>
      </c>
      <c r="E572" s="66" t="str">
        <f>CONCATENATE(Tabela13[[#This Row],[TRAMITE_SETOR]],"_Atualiz")</f>
        <v>SECADM_Atualiz</v>
      </c>
      <c r="F572" s="35" t="s">
        <v>907</v>
      </c>
      <c r="G572" s="35"/>
      <c r="H572" s="36">
        <v>41202.67291666667</v>
      </c>
      <c r="I572" s="36">
        <v>41204.618055555555</v>
      </c>
      <c r="J572" s="1" t="s">
        <v>397</v>
      </c>
      <c r="K572" s="37">
        <f t="shared" si="16"/>
        <v>1.945138888884685</v>
      </c>
      <c r="L572" s="38">
        <f t="shared" si="17"/>
        <v>1.945138888884685</v>
      </c>
      <c r="M572" s="166">
        <f>NETWORKDAYS.INTL(DATE(YEAR(H572),MONTH(I572),DAY(H572)),DATE(YEAR(I572),MONTH(I572),DAY(I572)),1,LISTAFERIADOS!$B$2:$B$194)</f>
        <v>1</v>
      </c>
      <c r="N572" s="170" t="str">
        <f>CONCATENATE(HOUR(Tabela13[[#This Row],[DATA INICIO]]),":",MINUTE(Tabela13[[#This Row],[DATA INICIO]]))</f>
        <v>16:9</v>
      </c>
      <c r="P572"/>
    </row>
    <row r="573" spans="1:16" ht="25.5" hidden="1" customHeight="1" x14ac:dyDescent="0.25">
      <c r="A573" s="6" t="s">
        <v>278</v>
      </c>
      <c r="B573" s="33" t="s">
        <v>416</v>
      </c>
      <c r="C573" s="34" t="s">
        <v>270</v>
      </c>
      <c r="D573" s="66" t="s">
        <v>1214</v>
      </c>
      <c r="E573" s="66" t="str">
        <f>CONCATENATE(Tabela13[[#This Row],[TRAMITE_SETOR]],"_Atualiz")</f>
        <v>ACO_Atualiz</v>
      </c>
      <c r="F573" s="35" t="s">
        <v>916</v>
      </c>
      <c r="G573" s="35"/>
      <c r="H573" s="36">
        <v>41204.618055555555</v>
      </c>
      <c r="I573" s="36">
        <v>41205.729861111111</v>
      </c>
      <c r="J573" s="1" t="s">
        <v>18</v>
      </c>
      <c r="K573" s="37">
        <f t="shared" si="16"/>
        <v>1.1118055555562023</v>
      </c>
      <c r="L573" s="38">
        <f t="shared" si="17"/>
        <v>1.1118055555562023</v>
      </c>
      <c r="M573" s="166">
        <f>NETWORKDAYS.INTL(DATE(YEAR(H573),MONTH(I573),DAY(H573)),DATE(YEAR(I573),MONTH(I573),DAY(I573)),1,LISTAFERIADOS!$B$2:$B$194)</f>
        <v>2</v>
      </c>
      <c r="N573" s="170" t="str">
        <f>CONCATENATE(HOUR(Tabela13[[#This Row],[DATA INICIO]]),":",MINUTE(Tabela13[[#This Row],[DATA INICIO]]))</f>
        <v>14:50</v>
      </c>
      <c r="P573"/>
    </row>
    <row r="574" spans="1:16" ht="25.5" hidden="1" customHeight="1" x14ac:dyDescent="0.25">
      <c r="A574" s="6" t="s">
        <v>278</v>
      </c>
      <c r="B574" s="33" t="s">
        <v>416</v>
      </c>
      <c r="C574" s="34" t="s">
        <v>270</v>
      </c>
      <c r="D574" s="66" t="s">
        <v>1207</v>
      </c>
      <c r="E574" s="66" t="str">
        <f>CONCATENATE(Tabela13[[#This Row],[TRAMITE_SETOR]],"_Atualiz")</f>
        <v>CO_Atualiz</v>
      </c>
      <c r="F574" s="35" t="s">
        <v>909</v>
      </c>
      <c r="G574" s="35"/>
      <c r="H574" s="36">
        <v>41205.729861111111</v>
      </c>
      <c r="I574" s="36">
        <v>41205.768055555556</v>
      </c>
      <c r="J574" s="1" t="s">
        <v>398</v>
      </c>
      <c r="K574" s="37">
        <f t="shared" si="16"/>
        <v>3.8194444445252884E-2</v>
      </c>
      <c r="L574" s="38">
        <f t="shared" si="17"/>
        <v>3.8194444445252884E-2</v>
      </c>
      <c r="M574" s="166">
        <f>NETWORKDAYS.INTL(DATE(YEAR(H574),MONTH(I574),DAY(H574)),DATE(YEAR(I574),MONTH(I574),DAY(I574)),1,LISTAFERIADOS!$B$2:$B$194)</f>
        <v>1</v>
      </c>
      <c r="N574" s="170" t="str">
        <f>CONCATENATE(HOUR(Tabela13[[#This Row],[DATA INICIO]]),":",MINUTE(Tabela13[[#This Row],[DATA INICIO]]))</f>
        <v>17:31</v>
      </c>
      <c r="P574"/>
    </row>
    <row r="575" spans="1:16" ht="25.5" hidden="1" customHeight="1" x14ac:dyDescent="0.25">
      <c r="A575" s="6" t="s">
        <v>278</v>
      </c>
      <c r="B575" s="33" t="s">
        <v>416</v>
      </c>
      <c r="C575" s="34" t="s">
        <v>270</v>
      </c>
      <c r="D575" s="66" t="s">
        <v>1208</v>
      </c>
      <c r="E575" s="66" t="str">
        <f>CONCATENATE(Tabela13[[#This Row],[TRAMITE_SETOR]],"_Atualiz")</f>
        <v>SECOFC_Atualiz</v>
      </c>
      <c r="F575" s="35" t="s">
        <v>910</v>
      </c>
      <c r="G575" s="35"/>
      <c r="H575" s="36">
        <v>41205.768055555556</v>
      </c>
      <c r="I575" s="36">
        <v>41205.890277777777</v>
      </c>
      <c r="J575" s="1" t="s">
        <v>20</v>
      </c>
      <c r="K575" s="37">
        <f t="shared" si="16"/>
        <v>0.12222222222044365</v>
      </c>
      <c r="L575" s="38">
        <f t="shared" si="17"/>
        <v>0.12222222222044365</v>
      </c>
      <c r="M575" s="166">
        <f>NETWORKDAYS.INTL(DATE(YEAR(H575),MONTH(I575),DAY(H575)),DATE(YEAR(I575),MONTH(I575),DAY(I575)),1,LISTAFERIADOS!$B$2:$B$194)</f>
        <v>1</v>
      </c>
      <c r="N575" s="170" t="str">
        <f>CONCATENATE(HOUR(Tabela13[[#This Row],[DATA INICIO]]),":",MINUTE(Tabela13[[#This Row],[DATA INICIO]]))</f>
        <v>18:26</v>
      </c>
      <c r="P575"/>
    </row>
    <row r="576" spans="1:16" ht="25.5" hidden="1" customHeight="1" x14ac:dyDescent="0.25">
      <c r="A576" s="6" t="s">
        <v>278</v>
      </c>
      <c r="B576" s="33" t="s">
        <v>416</v>
      </c>
      <c r="C576" s="34" t="s">
        <v>270</v>
      </c>
      <c r="D576" s="66" t="s">
        <v>1209</v>
      </c>
      <c r="E576" s="66" t="str">
        <f>CONCATENATE(Tabela13[[#This Row],[TRAMITE_SETOR]],"_Atualiz")</f>
        <v>CLC_Atualiz</v>
      </c>
      <c r="F576" s="35" t="s">
        <v>911</v>
      </c>
      <c r="G576" s="35"/>
      <c r="H576" s="36">
        <v>41205.890277777777</v>
      </c>
      <c r="I576" s="36">
        <v>41206.634722222225</v>
      </c>
      <c r="J576" s="1" t="s">
        <v>14</v>
      </c>
      <c r="K576" s="37">
        <f t="shared" si="16"/>
        <v>0.74444444444816327</v>
      </c>
      <c r="L576" s="38">
        <f t="shared" si="17"/>
        <v>0.74444444444816327</v>
      </c>
      <c r="M576" s="166">
        <f>NETWORKDAYS.INTL(DATE(YEAR(H576),MONTH(I576),DAY(H576)),DATE(YEAR(I576),MONTH(I576),DAY(I576)),1,LISTAFERIADOS!$B$2:$B$194)</f>
        <v>2</v>
      </c>
      <c r="N576" s="170" t="str">
        <f>CONCATENATE(HOUR(Tabela13[[#This Row],[DATA INICIO]]),":",MINUTE(Tabela13[[#This Row],[DATA INICIO]]))</f>
        <v>21:22</v>
      </c>
      <c r="P576"/>
    </row>
    <row r="577" spans="1:16" ht="25.5" hidden="1" customHeight="1" x14ac:dyDescent="0.25">
      <c r="A577" s="6" t="s">
        <v>278</v>
      </c>
      <c r="B577" s="33" t="s">
        <v>416</v>
      </c>
      <c r="C577" s="34" t="s">
        <v>270</v>
      </c>
      <c r="D577" s="66" t="s">
        <v>1210</v>
      </c>
      <c r="E577" s="66" t="str">
        <f>CONCATENATE(Tabela13[[#This Row],[TRAMITE_SETOR]],"_Atualiz")</f>
        <v>SC_Atualiz</v>
      </c>
      <c r="F577" s="35" t="s">
        <v>912</v>
      </c>
      <c r="G577" s="35"/>
      <c r="H577" s="36">
        <v>41206.634722222225</v>
      </c>
      <c r="I577" s="36">
        <v>41247.565972222219</v>
      </c>
      <c r="J577" s="1" t="s">
        <v>399</v>
      </c>
      <c r="K577" s="37">
        <f t="shared" si="16"/>
        <v>40.931249999994179</v>
      </c>
      <c r="L577" s="38">
        <f t="shared" si="17"/>
        <v>40.931249999994179</v>
      </c>
      <c r="M577" s="166">
        <f>NETWORKDAYS.INTL(DATE(YEAR(H577),MONTH(I577),DAY(H577)),DATE(YEAR(I577),MONTH(I577),DAY(I577)),1,LISTAFERIADOS!$B$2:$B$194)</f>
        <v>-11</v>
      </c>
      <c r="N577" s="170" t="str">
        <f>CONCATENATE(HOUR(Tabela13[[#This Row],[DATA INICIO]]),":",MINUTE(Tabela13[[#This Row],[DATA INICIO]]))</f>
        <v>15:14</v>
      </c>
      <c r="P577"/>
    </row>
    <row r="578" spans="1:16" ht="25.5" hidden="1" customHeight="1" x14ac:dyDescent="0.25">
      <c r="A578" s="6" t="s">
        <v>278</v>
      </c>
      <c r="B578" s="33" t="s">
        <v>416</v>
      </c>
      <c r="C578" s="34" t="s">
        <v>270</v>
      </c>
      <c r="D578" s="66" t="s">
        <v>1209</v>
      </c>
      <c r="E578" s="66" t="str">
        <f>CONCATENATE(Tabela13[[#This Row],[TRAMITE_SETOR]],"_Atualiz")</f>
        <v>CLC_Atualiz</v>
      </c>
      <c r="F578" s="35" t="s">
        <v>911</v>
      </c>
      <c r="G578" s="35"/>
      <c r="H578" s="36">
        <v>41247.565972222219</v>
      </c>
      <c r="I578" s="36">
        <v>41248.586805555555</v>
      </c>
      <c r="J578" s="1" t="s">
        <v>27</v>
      </c>
      <c r="K578" s="37">
        <f t="shared" si="16"/>
        <v>1.0208333333357587</v>
      </c>
      <c r="L578" s="38">
        <f t="shared" si="17"/>
        <v>1.0208333333357587</v>
      </c>
      <c r="M578" s="166">
        <f>NETWORKDAYS.INTL(DATE(YEAR(H578),MONTH(I578),DAY(H578)),DATE(YEAR(I578),MONTH(I578),DAY(I578)),1,LISTAFERIADOS!$B$2:$B$194)</f>
        <v>2</v>
      </c>
      <c r="N578" s="170" t="str">
        <f>CONCATENATE(HOUR(Tabela13[[#This Row],[DATA INICIO]]),":",MINUTE(Tabela13[[#This Row],[DATA INICIO]]))</f>
        <v>13:35</v>
      </c>
      <c r="P578"/>
    </row>
    <row r="579" spans="1:16" ht="25.5" hidden="1" customHeight="1" x14ac:dyDescent="0.25">
      <c r="A579" s="6" t="s">
        <v>278</v>
      </c>
      <c r="B579" s="33" t="s">
        <v>416</v>
      </c>
      <c r="C579" s="34" t="s">
        <v>270</v>
      </c>
      <c r="D579" s="66" t="s">
        <v>1206</v>
      </c>
      <c r="E579" s="66" t="str">
        <f>CONCATENATE(Tabela13[[#This Row],[TRAMITE_SETOR]],"_Atualiz")</f>
        <v>SPO_Atualiz</v>
      </c>
      <c r="F579" s="35" t="s">
        <v>908</v>
      </c>
      <c r="G579" s="35"/>
      <c r="H579" s="36">
        <v>41248.586805555555</v>
      </c>
      <c r="I579" s="36">
        <v>41248.800000000003</v>
      </c>
      <c r="J579" s="1" t="s">
        <v>400</v>
      </c>
      <c r="K579" s="37">
        <f t="shared" ref="K579:K642" si="18">IF(OR(H579="-",I579="-"),0,I579-H579)</f>
        <v>0.21319444444816327</v>
      </c>
      <c r="L579" s="38">
        <f t="shared" ref="L579:L642" si="19">K579</f>
        <v>0.21319444444816327</v>
      </c>
      <c r="M579" s="166">
        <f>NETWORKDAYS.INTL(DATE(YEAR(H579),MONTH(I579),DAY(H579)),DATE(YEAR(I579),MONTH(I579),DAY(I579)),1,LISTAFERIADOS!$B$2:$B$194)</f>
        <v>1</v>
      </c>
      <c r="N579" s="170" t="str">
        <f>CONCATENATE(HOUR(Tabela13[[#This Row],[DATA INICIO]]),":",MINUTE(Tabela13[[#This Row],[DATA INICIO]]))</f>
        <v>14:5</v>
      </c>
      <c r="P579"/>
    </row>
    <row r="580" spans="1:16" ht="25.5" hidden="1" customHeight="1" x14ac:dyDescent="0.25">
      <c r="A580" s="6" t="s">
        <v>278</v>
      </c>
      <c r="B580" s="33" t="s">
        <v>416</v>
      </c>
      <c r="C580" s="34" t="s">
        <v>270</v>
      </c>
      <c r="D580" s="66" t="s">
        <v>1210</v>
      </c>
      <c r="E580" s="66" t="str">
        <f>CONCATENATE(Tabela13[[#This Row],[TRAMITE_SETOR]],"_Atualiz")</f>
        <v>SC_Atualiz</v>
      </c>
      <c r="F580" s="35" t="s">
        <v>912</v>
      </c>
      <c r="G580" s="35"/>
      <c r="H580" s="36">
        <v>41248.800000000003</v>
      </c>
      <c r="I580" s="36">
        <v>41254.731944444444</v>
      </c>
      <c r="J580" s="1" t="s">
        <v>401</v>
      </c>
      <c r="K580" s="37">
        <f t="shared" si="18"/>
        <v>5.9319444444408873</v>
      </c>
      <c r="L580" s="38">
        <f t="shared" si="19"/>
        <v>5.9319444444408873</v>
      </c>
      <c r="M580" s="166">
        <f>NETWORKDAYS.INTL(DATE(YEAR(H580),MONTH(I580),DAY(H580)),DATE(YEAR(I580),MONTH(I580),DAY(I580)),1,LISTAFERIADOS!$B$2:$B$194)</f>
        <v>5</v>
      </c>
      <c r="N580" s="170" t="str">
        <f>CONCATENATE(HOUR(Tabela13[[#This Row],[DATA INICIO]]),":",MINUTE(Tabela13[[#This Row],[DATA INICIO]]))</f>
        <v>19:12</v>
      </c>
      <c r="P580"/>
    </row>
    <row r="581" spans="1:16" ht="25.5" hidden="1" customHeight="1" x14ac:dyDescent="0.25">
      <c r="A581" s="6" t="s">
        <v>278</v>
      </c>
      <c r="B581" s="33" t="s">
        <v>416</v>
      </c>
      <c r="C581" s="34" t="s">
        <v>270</v>
      </c>
      <c r="D581" s="66" t="s">
        <v>1209</v>
      </c>
      <c r="E581" s="66" t="str">
        <f>CONCATENATE(Tabela13[[#This Row],[TRAMITE_SETOR]],"_Atualiz")</f>
        <v>CLC_Atualiz</v>
      </c>
      <c r="F581" s="35" t="s">
        <v>911</v>
      </c>
      <c r="G581" s="35"/>
      <c r="H581" s="36">
        <v>41254.731944444444</v>
      </c>
      <c r="I581" s="36">
        <v>41255.574305555558</v>
      </c>
      <c r="J581" s="1" t="s">
        <v>27</v>
      </c>
      <c r="K581" s="37">
        <f t="shared" si="18"/>
        <v>0.84236111111385981</v>
      </c>
      <c r="L581" s="38">
        <f t="shared" si="19"/>
        <v>0.84236111111385981</v>
      </c>
      <c r="M581" s="166">
        <f>NETWORKDAYS.INTL(DATE(YEAR(H581),MONTH(I581),DAY(H581)),DATE(YEAR(I581),MONTH(I581),DAY(I581)),1,LISTAFERIADOS!$B$2:$B$194)</f>
        <v>2</v>
      </c>
      <c r="N581" s="170" t="str">
        <f>CONCATENATE(HOUR(Tabela13[[#This Row],[DATA INICIO]]),":",MINUTE(Tabela13[[#This Row],[DATA INICIO]]))</f>
        <v>17:34</v>
      </c>
      <c r="P581"/>
    </row>
    <row r="582" spans="1:16" ht="25.5" customHeight="1" x14ac:dyDescent="0.25">
      <c r="A582" s="6" t="s">
        <v>278</v>
      </c>
      <c r="B582" s="33" t="s">
        <v>416</v>
      </c>
      <c r="C582" s="34" t="s">
        <v>270</v>
      </c>
      <c r="D582" s="66" t="s">
        <v>1245</v>
      </c>
      <c r="E582" s="66" t="str">
        <f>CONCATENATE(Tabela13[[#This Row],[TRAMITE_SETOR]],"_Atualiz")</f>
        <v>SMIC_Atualiz</v>
      </c>
      <c r="F582" s="35" t="s">
        <v>891</v>
      </c>
      <c r="G582" s="90" t="s">
        <v>1105</v>
      </c>
      <c r="H582" s="36">
        <v>41255.574305555558</v>
      </c>
      <c r="I582" s="36">
        <v>41256.736111111109</v>
      </c>
      <c r="J582" s="1" t="s">
        <v>26</v>
      </c>
      <c r="K582" s="37">
        <f t="shared" si="18"/>
        <v>1.1618055555518367</v>
      </c>
      <c r="L582" s="38">
        <f t="shared" si="19"/>
        <v>1.1618055555518367</v>
      </c>
      <c r="M582" s="166">
        <f>NETWORKDAYS.INTL(DATE(YEAR(H582),MONTH(I582),DAY(H582)),DATE(YEAR(I582),MONTH(I582),DAY(I582)),1,LISTAFERIADOS!$B$2:$B$194)</f>
        <v>2</v>
      </c>
      <c r="N582" s="170" t="str">
        <f>CONCATENATE(HOUR(Tabela13[[#This Row],[DATA INICIO]]),":",MINUTE(Tabela13[[#This Row],[DATA INICIO]]))</f>
        <v>13:47</v>
      </c>
      <c r="P582"/>
    </row>
    <row r="583" spans="1:16" ht="25.5" hidden="1" customHeight="1" x14ac:dyDescent="0.25">
      <c r="A583" s="6" t="s">
        <v>278</v>
      </c>
      <c r="B583" s="33" t="s">
        <v>416</v>
      </c>
      <c r="C583" s="34" t="s">
        <v>270</v>
      </c>
      <c r="D583" s="66" t="s">
        <v>1209</v>
      </c>
      <c r="E583" s="66" t="str">
        <f>CONCATENATE(Tabela13[[#This Row],[TRAMITE_SETOR]],"_Atualiz")</f>
        <v>CLC_Atualiz</v>
      </c>
      <c r="F583" s="35" t="s">
        <v>911</v>
      </c>
      <c r="G583" s="35"/>
      <c r="H583" s="36">
        <v>41256.736111111109</v>
      </c>
      <c r="I583" s="36">
        <v>41256.836805555555</v>
      </c>
      <c r="J583" s="1" t="s">
        <v>402</v>
      </c>
      <c r="K583" s="37">
        <f t="shared" si="18"/>
        <v>0.10069444444525288</v>
      </c>
      <c r="L583" s="38">
        <f t="shared" si="19"/>
        <v>0.10069444444525288</v>
      </c>
      <c r="M583" s="166">
        <f>NETWORKDAYS.INTL(DATE(YEAR(H583),MONTH(I583),DAY(H583)),DATE(YEAR(I583),MONTH(I583),DAY(I583)),1,LISTAFERIADOS!$B$2:$B$194)</f>
        <v>1</v>
      </c>
      <c r="N583" s="170" t="str">
        <f>CONCATENATE(HOUR(Tabela13[[#This Row],[DATA INICIO]]),":",MINUTE(Tabela13[[#This Row],[DATA INICIO]]))</f>
        <v>17:40</v>
      </c>
      <c r="P583"/>
    </row>
    <row r="584" spans="1:16" ht="25.5" customHeight="1" x14ac:dyDescent="0.25">
      <c r="A584" s="6" t="s">
        <v>278</v>
      </c>
      <c r="B584" s="33" t="s">
        <v>416</v>
      </c>
      <c r="C584" s="34" t="s">
        <v>270</v>
      </c>
      <c r="D584" s="66" t="s">
        <v>1245</v>
      </c>
      <c r="E584" s="66" t="str">
        <f>CONCATENATE(Tabela13[[#This Row],[TRAMITE_SETOR]],"_Atualiz")</f>
        <v>SMIC_Atualiz</v>
      </c>
      <c r="F584" s="35" t="s">
        <v>891</v>
      </c>
      <c r="G584" s="90" t="s">
        <v>1105</v>
      </c>
      <c r="H584" s="36">
        <v>41256.836805555555</v>
      </c>
      <c r="I584" s="36">
        <v>41264.767361111109</v>
      </c>
      <c r="J584" s="1" t="s">
        <v>403</v>
      </c>
      <c r="K584" s="37">
        <f t="shared" si="18"/>
        <v>7.9305555555547471</v>
      </c>
      <c r="L584" s="38">
        <f t="shared" si="19"/>
        <v>7.9305555555547471</v>
      </c>
      <c r="M584" s="166">
        <f>NETWORKDAYS.INTL(DATE(YEAR(H584),MONTH(I584),DAY(H584)),DATE(YEAR(I584),MONTH(I584),DAY(I584)),1,LISTAFERIADOS!$B$2:$B$194)</f>
        <v>4</v>
      </c>
      <c r="N584" s="170" t="str">
        <f>CONCATENATE(HOUR(Tabela13[[#This Row],[DATA INICIO]]),":",MINUTE(Tabela13[[#This Row],[DATA INICIO]]))</f>
        <v>20:5</v>
      </c>
      <c r="P584"/>
    </row>
    <row r="585" spans="1:16" ht="25.5" hidden="1" customHeight="1" x14ac:dyDescent="0.25">
      <c r="A585" s="6" t="s">
        <v>278</v>
      </c>
      <c r="B585" s="33" t="s">
        <v>416</v>
      </c>
      <c r="C585" s="34" t="s">
        <v>270</v>
      </c>
      <c r="D585" s="66" t="s">
        <v>1207</v>
      </c>
      <c r="E585" s="66" t="str">
        <f>CONCATENATE(Tabela13[[#This Row],[TRAMITE_SETOR]],"_Atualiz")</f>
        <v>CO_Atualiz</v>
      </c>
      <c r="F585" s="35" t="s">
        <v>909</v>
      </c>
      <c r="G585" s="35"/>
      <c r="H585" s="36">
        <v>41264.767361111109</v>
      </c>
      <c r="I585" s="36">
        <v>41264.78125</v>
      </c>
      <c r="J585" s="1" t="s">
        <v>404</v>
      </c>
      <c r="K585" s="37">
        <f t="shared" si="18"/>
        <v>1.3888888890505768E-2</v>
      </c>
      <c r="L585" s="38">
        <f t="shared" si="19"/>
        <v>1.3888888890505768E-2</v>
      </c>
      <c r="M585" s="166">
        <f>NETWORKDAYS.INTL(DATE(YEAR(H585),MONTH(I585),DAY(H585)),DATE(YEAR(I585),MONTH(I585),DAY(I585)),1,LISTAFERIADOS!$B$2:$B$194)</f>
        <v>0</v>
      </c>
      <c r="N585" s="170" t="str">
        <f>CONCATENATE(HOUR(Tabela13[[#This Row],[DATA INICIO]]),":",MINUTE(Tabela13[[#This Row],[DATA INICIO]]))</f>
        <v>18:25</v>
      </c>
      <c r="P585"/>
    </row>
    <row r="586" spans="1:16" ht="25.5" hidden="1" customHeight="1" x14ac:dyDescent="0.25">
      <c r="A586" s="6" t="s">
        <v>278</v>
      </c>
      <c r="B586" s="33" t="s">
        <v>416</v>
      </c>
      <c r="C586" s="34" t="s">
        <v>270</v>
      </c>
      <c r="D586" s="66" t="s">
        <v>1206</v>
      </c>
      <c r="E586" s="66" t="str">
        <f>CONCATENATE(Tabela13[[#This Row],[TRAMITE_SETOR]],"_Atualiz")</f>
        <v>SPO_Atualiz</v>
      </c>
      <c r="F586" s="35" t="s">
        <v>908</v>
      </c>
      <c r="G586" s="35"/>
      <c r="H586" s="36">
        <v>41264.78125</v>
      </c>
      <c r="I586" s="36">
        <v>41269.50277777778</v>
      </c>
      <c r="J586" s="1" t="s">
        <v>405</v>
      </c>
      <c r="K586" s="37">
        <f t="shared" si="18"/>
        <v>4.7215277777795563</v>
      </c>
      <c r="L586" s="38">
        <f t="shared" si="19"/>
        <v>4.7215277777795563</v>
      </c>
      <c r="M586" s="166">
        <f>NETWORKDAYS.INTL(DATE(YEAR(H586),MONTH(I586),DAY(H586)),DATE(YEAR(I586),MONTH(I586),DAY(I586)),1,LISTAFERIADOS!$B$2:$B$194)</f>
        <v>0</v>
      </c>
      <c r="N586" s="170" t="str">
        <f>CONCATENATE(HOUR(Tabela13[[#This Row],[DATA INICIO]]),":",MINUTE(Tabela13[[#This Row],[DATA INICIO]]))</f>
        <v>18:45</v>
      </c>
      <c r="P586"/>
    </row>
    <row r="587" spans="1:16" ht="25.5" hidden="1" customHeight="1" x14ac:dyDescent="0.25">
      <c r="A587" s="6" t="s">
        <v>278</v>
      </c>
      <c r="B587" s="33" t="s">
        <v>416</v>
      </c>
      <c r="C587" s="34" t="s">
        <v>270</v>
      </c>
      <c r="D587" s="66" t="s">
        <v>1208</v>
      </c>
      <c r="E587" s="66" t="str">
        <f>CONCATENATE(Tabela13[[#This Row],[TRAMITE_SETOR]],"_Atualiz")</f>
        <v>SECOFC_Atualiz</v>
      </c>
      <c r="F587" s="35" t="s">
        <v>910</v>
      </c>
      <c r="G587" s="35"/>
      <c r="H587" s="36">
        <v>41269.50277777778</v>
      </c>
      <c r="I587" s="36">
        <v>41269.636805555558</v>
      </c>
      <c r="J587" s="1" t="s">
        <v>27</v>
      </c>
      <c r="K587" s="37">
        <f t="shared" si="18"/>
        <v>0.13402777777810115</v>
      </c>
      <c r="L587" s="38">
        <f t="shared" si="19"/>
        <v>0.13402777777810115</v>
      </c>
      <c r="M587" s="166">
        <f>NETWORKDAYS.INTL(DATE(YEAR(H587),MONTH(I587),DAY(H587)),DATE(YEAR(I587),MONTH(I587),DAY(I587)),1,LISTAFERIADOS!$B$2:$B$194)</f>
        <v>0</v>
      </c>
      <c r="N587" s="170" t="str">
        <f>CONCATENATE(HOUR(Tabela13[[#This Row],[DATA INICIO]]),":",MINUTE(Tabela13[[#This Row],[DATA INICIO]]))</f>
        <v>12:4</v>
      </c>
      <c r="P587"/>
    </row>
    <row r="588" spans="1:16" ht="25.5" hidden="1" customHeight="1" x14ac:dyDescent="0.25">
      <c r="A588" s="6" t="s">
        <v>278</v>
      </c>
      <c r="B588" s="33" t="s">
        <v>416</v>
      </c>
      <c r="C588" s="34" t="s">
        <v>270</v>
      </c>
      <c r="D588" s="66" t="s">
        <v>1205</v>
      </c>
      <c r="E588" s="66" t="str">
        <f>CONCATENATE(Tabela13[[#This Row],[TRAMITE_SETOR]],"_Atualiz")</f>
        <v>SECADM_Atualiz</v>
      </c>
      <c r="F588" s="35" t="s">
        <v>907</v>
      </c>
      <c r="G588" s="35"/>
      <c r="H588" s="36">
        <v>41269.636805555558</v>
      </c>
      <c r="I588" s="36">
        <v>41269.703472222223</v>
      </c>
      <c r="J588" s="1" t="s">
        <v>403</v>
      </c>
      <c r="K588" s="37">
        <f t="shared" si="18"/>
        <v>6.6666666665696539E-2</v>
      </c>
      <c r="L588" s="38">
        <f t="shared" si="19"/>
        <v>6.6666666665696539E-2</v>
      </c>
      <c r="M588" s="166">
        <f>NETWORKDAYS.INTL(DATE(YEAR(H588),MONTH(I588),DAY(H588)),DATE(YEAR(I588),MONTH(I588),DAY(I588)),1,LISTAFERIADOS!$B$2:$B$194)</f>
        <v>0</v>
      </c>
      <c r="N588" s="170" t="str">
        <f>CONCATENATE(HOUR(Tabela13[[#This Row],[DATA INICIO]]),":",MINUTE(Tabela13[[#This Row],[DATA INICIO]]))</f>
        <v>15:17</v>
      </c>
      <c r="P588"/>
    </row>
    <row r="589" spans="1:16" ht="25.5" customHeight="1" x14ac:dyDescent="0.25">
      <c r="A589" s="6" t="s">
        <v>278</v>
      </c>
      <c r="B589" s="33" t="s">
        <v>416</v>
      </c>
      <c r="C589" s="34" t="s">
        <v>270</v>
      </c>
      <c r="D589" s="66" t="s">
        <v>1204</v>
      </c>
      <c r="E589" s="66" t="str">
        <f>CONCATENATE(Tabela13[[#This Row],[TRAMITE_SETOR]],"_Atualiz")</f>
        <v>CIP_Atualiz</v>
      </c>
      <c r="F589" s="35" t="s">
        <v>884</v>
      </c>
      <c r="G589" s="90" t="s">
        <v>1105</v>
      </c>
      <c r="H589" s="36">
        <v>41269.703472222223</v>
      </c>
      <c r="I589" s="36">
        <v>41288.751388888886</v>
      </c>
      <c r="J589" s="1" t="s">
        <v>406</v>
      </c>
      <c r="K589" s="37">
        <f t="shared" si="18"/>
        <v>19.047916666662786</v>
      </c>
      <c r="L589" s="38">
        <f t="shared" si="19"/>
        <v>19.047916666662786</v>
      </c>
      <c r="M589" s="166">
        <f>NETWORKDAYS.INTL(DATE(YEAR(H589),MONTH(I589),DAY(H589)),DATE(YEAR(I589),MONTH(I589),DAY(I589)),1,LISTAFERIADOS!$B$2:$B$194)</f>
        <v>228</v>
      </c>
      <c r="N589" s="170" t="str">
        <f>CONCATENATE(HOUR(Tabela13[[#This Row],[DATA INICIO]]),":",MINUTE(Tabela13[[#This Row],[DATA INICIO]]))</f>
        <v>16:53</v>
      </c>
      <c r="P589"/>
    </row>
    <row r="590" spans="1:16" ht="25.5" customHeight="1" x14ac:dyDescent="0.25">
      <c r="A590" s="6" t="s">
        <v>278</v>
      </c>
      <c r="B590" s="33" t="s">
        <v>416</v>
      </c>
      <c r="C590" s="34" t="s">
        <v>270</v>
      </c>
      <c r="D590" s="66" t="s">
        <v>1245</v>
      </c>
      <c r="E590" s="66" t="str">
        <f>CONCATENATE(Tabela13[[#This Row],[TRAMITE_SETOR]],"_Atualiz")</f>
        <v>SMIC_Atualiz</v>
      </c>
      <c r="F590" s="35" t="s">
        <v>891</v>
      </c>
      <c r="G590" s="90" t="s">
        <v>1105</v>
      </c>
      <c r="H590" s="36">
        <v>41288.751388888886</v>
      </c>
      <c r="I590" s="36">
        <v>41288.781944444447</v>
      </c>
      <c r="J590" s="1" t="s">
        <v>407</v>
      </c>
      <c r="K590" s="37">
        <f t="shared" si="18"/>
        <v>3.0555555560567882E-2</v>
      </c>
      <c r="L590" s="38">
        <f t="shared" si="19"/>
        <v>3.0555555560567882E-2</v>
      </c>
      <c r="M590" s="166">
        <f>NETWORKDAYS.INTL(DATE(YEAR(H590),MONTH(I590),DAY(H590)),DATE(YEAR(I590),MONTH(I590),DAY(I590)),1,LISTAFERIADOS!$B$2:$B$194)</f>
        <v>1</v>
      </c>
      <c r="N590" s="170" t="str">
        <f>CONCATENATE(HOUR(Tabela13[[#This Row],[DATA INICIO]]),":",MINUTE(Tabela13[[#This Row],[DATA INICIO]]))</f>
        <v>18:2</v>
      </c>
      <c r="P590"/>
    </row>
    <row r="591" spans="1:16" ht="25.5" customHeight="1" x14ac:dyDescent="0.25">
      <c r="A591" s="6" t="s">
        <v>278</v>
      </c>
      <c r="B591" s="33" t="s">
        <v>416</v>
      </c>
      <c r="C591" s="34" t="s">
        <v>270</v>
      </c>
      <c r="D591" s="66" t="s">
        <v>1204</v>
      </c>
      <c r="E591" s="66" t="str">
        <f>CONCATENATE(Tabela13[[#This Row],[TRAMITE_SETOR]],"_Atualiz")</f>
        <v>CIP_Atualiz</v>
      </c>
      <c r="F591" s="35" t="s">
        <v>884</v>
      </c>
      <c r="G591" s="90" t="s">
        <v>1105</v>
      </c>
      <c r="H591" s="36">
        <v>41288.781944444447</v>
      </c>
      <c r="I591" s="36">
        <v>41289.537499999999</v>
      </c>
      <c r="J591" s="1" t="s">
        <v>408</v>
      </c>
      <c r="K591" s="37">
        <f t="shared" si="18"/>
        <v>0.75555555555183673</v>
      </c>
      <c r="L591" s="38">
        <f t="shared" si="19"/>
        <v>0.75555555555183673</v>
      </c>
      <c r="M591" s="166">
        <f>NETWORKDAYS.INTL(DATE(YEAR(H591),MONTH(I591),DAY(H591)),DATE(YEAR(I591),MONTH(I591),DAY(I591)),1,LISTAFERIADOS!$B$2:$B$194)</f>
        <v>2</v>
      </c>
      <c r="N591" s="170" t="str">
        <f>CONCATENATE(HOUR(Tabela13[[#This Row],[DATA INICIO]]),":",MINUTE(Tabela13[[#This Row],[DATA INICIO]]))</f>
        <v>18:46</v>
      </c>
      <c r="P591"/>
    </row>
    <row r="592" spans="1:16" ht="25.5" hidden="1" customHeight="1" x14ac:dyDescent="0.25">
      <c r="A592" s="6" t="s">
        <v>278</v>
      </c>
      <c r="B592" s="33" t="s">
        <v>416</v>
      </c>
      <c r="C592" s="34" t="s">
        <v>270</v>
      </c>
      <c r="D592" s="66" t="s">
        <v>1209</v>
      </c>
      <c r="E592" s="66" t="str">
        <f>CONCATENATE(Tabela13[[#This Row],[TRAMITE_SETOR]],"_Atualiz")</f>
        <v>CLC_Atualiz</v>
      </c>
      <c r="F592" s="35" t="s">
        <v>911</v>
      </c>
      <c r="G592" s="35"/>
      <c r="H592" s="36">
        <v>41289.537499999999</v>
      </c>
      <c r="I592" s="36">
        <v>41289.661805555559</v>
      </c>
      <c r="J592" s="1" t="s">
        <v>409</v>
      </c>
      <c r="K592" s="37">
        <f t="shared" si="18"/>
        <v>0.12430555556056788</v>
      </c>
      <c r="L592" s="38">
        <f t="shared" si="19"/>
        <v>0.12430555556056788</v>
      </c>
      <c r="M592" s="166">
        <f>NETWORKDAYS.INTL(DATE(YEAR(H592),MONTH(I592),DAY(H592)),DATE(YEAR(I592),MONTH(I592),DAY(I592)),1,LISTAFERIADOS!$B$2:$B$194)</f>
        <v>1</v>
      </c>
      <c r="N592" s="170" t="str">
        <f>CONCATENATE(HOUR(Tabela13[[#This Row],[DATA INICIO]]),":",MINUTE(Tabela13[[#This Row],[DATA INICIO]]))</f>
        <v>12:54</v>
      </c>
      <c r="P592"/>
    </row>
    <row r="593" spans="1:16" ht="25.5" hidden="1" customHeight="1" x14ac:dyDescent="0.25">
      <c r="A593" s="6" t="s">
        <v>278</v>
      </c>
      <c r="B593" s="33" t="s">
        <v>416</v>
      </c>
      <c r="C593" s="34" t="s">
        <v>270</v>
      </c>
      <c r="D593" s="66" t="s">
        <v>1206</v>
      </c>
      <c r="E593" s="66" t="str">
        <f>CONCATENATE(Tabela13[[#This Row],[TRAMITE_SETOR]],"_Atualiz")</f>
        <v>SPO_Atualiz</v>
      </c>
      <c r="F593" s="35" t="s">
        <v>908</v>
      </c>
      <c r="G593" s="35"/>
      <c r="H593" s="36">
        <v>41289.661805555559</v>
      </c>
      <c r="I593" s="36">
        <v>41289.699999999997</v>
      </c>
      <c r="J593" s="1" t="s">
        <v>284</v>
      </c>
      <c r="K593" s="37">
        <f t="shared" si="18"/>
        <v>3.8194444437976927E-2</v>
      </c>
      <c r="L593" s="38">
        <f t="shared" si="19"/>
        <v>3.8194444437976927E-2</v>
      </c>
      <c r="M593" s="166">
        <f>NETWORKDAYS.INTL(DATE(YEAR(H593),MONTH(I593),DAY(H593)),DATE(YEAR(I593),MONTH(I593),DAY(I593)),1,LISTAFERIADOS!$B$2:$B$194)</f>
        <v>1</v>
      </c>
      <c r="N593" s="170" t="str">
        <f>CONCATENATE(HOUR(Tabela13[[#This Row],[DATA INICIO]]),":",MINUTE(Tabela13[[#This Row],[DATA INICIO]]))</f>
        <v>15:53</v>
      </c>
      <c r="P593"/>
    </row>
    <row r="594" spans="1:16" ht="25.5" hidden="1" customHeight="1" x14ac:dyDescent="0.25">
      <c r="A594" s="6" t="s">
        <v>278</v>
      </c>
      <c r="B594" s="33" t="s">
        <v>416</v>
      </c>
      <c r="C594" s="34" t="s">
        <v>270</v>
      </c>
      <c r="D594" s="66" t="s">
        <v>1210</v>
      </c>
      <c r="E594" s="66" t="str">
        <f>CONCATENATE(Tabela13[[#This Row],[TRAMITE_SETOR]],"_Atualiz")</f>
        <v>SC_Atualiz</v>
      </c>
      <c r="F594" s="35" t="s">
        <v>912</v>
      </c>
      <c r="G594" s="35"/>
      <c r="H594" s="36">
        <v>41289.699999999997</v>
      </c>
      <c r="I594" s="36">
        <v>41296.615972222222</v>
      </c>
      <c r="J594" s="1" t="s">
        <v>410</v>
      </c>
      <c r="K594" s="37">
        <f t="shared" si="18"/>
        <v>6.9159722222248092</v>
      </c>
      <c r="L594" s="38">
        <f t="shared" si="19"/>
        <v>6.9159722222248092</v>
      </c>
      <c r="M594" s="166">
        <f>NETWORKDAYS.INTL(DATE(YEAR(H594),MONTH(I594),DAY(H594)),DATE(YEAR(I594),MONTH(I594),DAY(I594)),1,LISTAFERIADOS!$B$2:$B$194)</f>
        <v>6</v>
      </c>
      <c r="N594" s="170" t="str">
        <f>CONCATENATE(HOUR(Tabela13[[#This Row],[DATA INICIO]]),":",MINUTE(Tabela13[[#This Row],[DATA INICIO]]))</f>
        <v>16:48</v>
      </c>
      <c r="P594"/>
    </row>
    <row r="595" spans="1:16" ht="25.5" hidden="1" customHeight="1" x14ac:dyDescent="0.25">
      <c r="A595" s="6" t="s">
        <v>278</v>
      </c>
      <c r="B595" s="33" t="s">
        <v>416</v>
      </c>
      <c r="C595" s="34" t="s">
        <v>270</v>
      </c>
      <c r="D595" s="66" t="s">
        <v>1209</v>
      </c>
      <c r="E595" s="66" t="str">
        <f>CONCATENATE(Tabela13[[#This Row],[TRAMITE_SETOR]],"_Atualiz")</f>
        <v>CLC_Atualiz</v>
      </c>
      <c r="F595" s="35" t="s">
        <v>911</v>
      </c>
      <c r="G595" s="35"/>
      <c r="H595" s="36">
        <v>41296.615972222222</v>
      </c>
      <c r="I595" s="36">
        <v>41296.692361111112</v>
      </c>
      <c r="J595" s="1" t="s">
        <v>411</v>
      </c>
      <c r="K595" s="37">
        <f t="shared" si="18"/>
        <v>7.6388888890505768E-2</v>
      </c>
      <c r="L595" s="38">
        <f t="shared" si="19"/>
        <v>7.6388888890505768E-2</v>
      </c>
      <c r="M595" s="166">
        <f>NETWORKDAYS.INTL(DATE(YEAR(H595),MONTH(I595),DAY(H595)),DATE(YEAR(I595),MONTH(I595),DAY(I595)),1,LISTAFERIADOS!$B$2:$B$194)</f>
        <v>1</v>
      </c>
      <c r="N595" s="170" t="str">
        <f>CONCATENATE(HOUR(Tabela13[[#This Row],[DATA INICIO]]),":",MINUTE(Tabela13[[#This Row],[DATA INICIO]]))</f>
        <v>14:47</v>
      </c>
      <c r="P595"/>
    </row>
    <row r="596" spans="1:16" ht="25.5" hidden="1" customHeight="1" x14ac:dyDescent="0.25">
      <c r="A596" s="6" t="s">
        <v>278</v>
      </c>
      <c r="B596" s="33" t="s">
        <v>416</v>
      </c>
      <c r="C596" s="34" t="s">
        <v>270</v>
      </c>
      <c r="D596" s="66" t="s">
        <v>1206</v>
      </c>
      <c r="E596" s="66" t="str">
        <f>CONCATENATE(Tabela13[[#This Row],[TRAMITE_SETOR]],"_Atualiz")</f>
        <v>SPO_Atualiz</v>
      </c>
      <c r="F596" s="35" t="s">
        <v>908</v>
      </c>
      <c r="G596" s="35"/>
      <c r="H596" s="36">
        <v>41296.692361111112</v>
      </c>
      <c r="I596" s="36">
        <v>41334.824999999997</v>
      </c>
      <c r="J596" s="1" t="s">
        <v>18</v>
      </c>
      <c r="K596" s="37">
        <f t="shared" si="18"/>
        <v>38.132638888884685</v>
      </c>
      <c r="L596" s="38">
        <f t="shared" si="19"/>
        <v>38.132638888884685</v>
      </c>
      <c r="M596" s="166">
        <f>NETWORKDAYS.INTL(DATE(YEAR(H596),MONTH(I596),DAY(H596)),DATE(YEAR(I596),MONTH(I596),DAY(I596)),1,LISTAFERIADOS!$B$2:$B$194)</f>
        <v>-16</v>
      </c>
      <c r="N596" s="170" t="str">
        <f>CONCATENATE(HOUR(Tabela13[[#This Row],[DATA INICIO]]),":",MINUTE(Tabela13[[#This Row],[DATA INICIO]]))</f>
        <v>16:37</v>
      </c>
      <c r="P596"/>
    </row>
    <row r="597" spans="1:16" ht="25.5" hidden="1" customHeight="1" x14ac:dyDescent="0.25">
      <c r="A597" s="6" t="s">
        <v>278</v>
      </c>
      <c r="B597" s="33" t="s">
        <v>416</v>
      </c>
      <c r="C597" s="34" t="s">
        <v>270</v>
      </c>
      <c r="D597" s="66" t="s">
        <v>1207</v>
      </c>
      <c r="E597" s="66" t="str">
        <f>CONCATENATE(Tabela13[[#This Row],[TRAMITE_SETOR]],"_Atualiz")</f>
        <v>CO_Atualiz</v>
      </c>
      <c r="F597" s="35" t="s">
        <v>909</v>
      </c>
      <c r="G597" s="35"/>
      <c r="H597" s="36">
        <v>41334.824999999997</v>
      </c>
      <c r="I597" s="36">
        <v>41337.612500000003</v>
      </c>
      <c r="J597" s="1" t="s">
        <v>378</v>
      </c>
      <c r="K597" s="37">
        <f t="shared" si="18"/>
        <v>2.7875000000058208</v>
      </c>
      <c r="L597" s="38">
        <f t="shared" si="19"/>
        <v>2.7875000000058208</v>
      </c>
      <c r="M597" s="166">
        <f>NETWORKDAYS.INTL(DATE(YEAR(H597),MONTH(I597),DAY(H597)),DATE(YEAR(I597),MONTH(I597),DAY(I597)),1,LISTAFERIADOS!$B$2:$B$194)</f>
        <v>2</v>
      </c>
      <c r="N597" s="170" t="str">
        <f>CONCATENATE(HOUR(Tabela13[[#This Row],[DATA INICIO]]),":",MINUTE(Tabela13[[#This Row],[DATA INICIO]]))</f>
        <v>19:48</v>
      </c>
      <c r="P597"/>
    </row>
    <row r="598" spans="1:16" ht="25.5" hidden="1" customHeight="1" x14ac:dyDescent="0.25">
      <c r="A598" s="6" t="s">
        <v>278</v>
      </c>
      <c r="B598" s="33" t="s">
        <v>416</v>
      </c>
      <c r="C598" s="34" t="s">
        <v>270</v>
      </c>
      <c r="D598" s="66" t="s">
        <v>1208</v>
      </c>
      <c r="E598" s="66" t="str">
        <f>CONCATENATE(Tabela13[[#This Row],[TRAMITE_SETOR]],"_Atualiz")</f>
        <v>SECOFC_Atualiz</v>
      </c>
      <c r="F598" s="35" t="s">
        <v>910</v>
      </c>
      <c r="G598" s="35"/>
      <c r="H598" s="36">
        <v>41337.612500000003</v>
      </c>
      <c r="I598" s="36">
        <v>41337.643750000003</v>
      </c>
      <c r="J598" s="1" t="s">
        <v>321</v>
      </c>
      <c r="K598" s="37">
        <f t="shared" si="18"/>
        <v>3.125E-2</v>
      </c>
      <c r="L598" s="38">
        <f t="shared" si="19"/>
        <v>3.125E-2</v>
      </c>
      <c r="M598" s="166">
        <f>NETWORKDAYS.INTL(DATE(YEAR(H598),MONTH(I598),DAY(H598)),DATE(YEAR(I598),MONTH(I598),DAY(I598)),1,LISTAFERIADOS!$B$2:$B$194)</f>
        <v>1</v>
      </c>
      <c r="N598" s="170" t="str">
        <f>CONCATENATE(HOUR(Tabela13[[#This Row],[DATA INICIO]]),":",MINUTE(Tabela13[[#This Row],[DATA INICIO]]))</f>
        <v>14:42</v>
      </c>
      <c r="P598"/>
    </row>
    <row r="599" spans="1:16" ht="25.5" hidden="1" customHeight="1" x14ac:dyDescent="0.25">
      <c r="A599" s="6" t="s">
        <v>278</v>
      </c>
      <c r="B599" s="33" t="s">
        <v>416</v>
      </c>
      <c r="C599" s="34" t="s">
        <v>270</v>
      </c>
      <c r="D599" s="66" t="s">
        <v>1209</v>
      </c>
      <c r="E599" s="66" t="str">
        <f>CONCATENATE(Tabela13[[#This Row],[TRAMITE_SETOR]],"_Atualiz")</f>
        <v>CLC_Atualiz</v>
      </c>
      <c r="F599" s="35" t="s">
        <v>911</v>
      </c>
      <c r="G599" s="35"/>
      <c r="H599" s="36">
        <v>41337.643750000003</v>
      </c>
      <c r="I599" s="36">
        <v>41337.775000000001</v>
      </c>
      <c r="J599" s="1" t="s">
        <v>412</v>
      </c>
      <c r="K599" s="37">
        <f t="shared" si="18"/>
        <v>0.13124999999854481</v>
      </c>
      <c r="L599" s="38">
        <f t="shared" si="19"/>
        <v>0.13124999999854481</v>
      </c>
      <c r="M599" s="166">
        <f>NETWORKDAYS.INTL(DATE(YEAR(H599),MONTH(I599),DAY(H599)),DATE(YEAR(I599),MONTH(I599),DAY(I599)),1,LISTAFERIADOS!$B$2:$B$194)</f>
        <v>1</v>
      </c>
      <c r="N599" s="170" t="str">
        <f>CONCATENATE(HOUR(Tabela13[[#This Row],[DATA INICIO]]),":",MINUTE(Tabela13[[#This Row],[DATA INICIO]]))</f>
        <v>15:27</v>
      </c>
      <c r="P599"/>
    </row>
    <row r="600" spans="1:16" ht="25.5" hidden="1" customHeight="1" x14ac:dyDescent="0.25">
      <c r="A600" s="6" t="s">
        <v>278</v>
      </c>
      <c r="B600" s="33" t="s">
        <v>416</v>
      </c>
      <c r="C600" s="34" t="s">
        <v>270</v>
      </c>
      <c r="D600" s="66" t="s">
        <v>1210</v>
      </c>
      <c r="E600" s="66" t="str">
        <f>CONCATENATE(Tabela13[[#This Row],[TRAMITE_SETOR]],"_Atualiz")</f>
        <v>SC_Atualiz</v>
      </c>
      <c r="F600" s="35" t="s">
        <v>912</v>
      </c>
      <c r="G600" s="35"/>
      <c r="H600" s="36">
        <v>41337.775000000001</v>
      </c>
      <c r="I600" s="36">
        <v>41344.773611111108</v>
      </c>
      <c r="J600" s="1" t="s">
        <v>413</v>
      </c>
      <c r="K600" s="37">
        <f t="shared" si="18"/>
        <v>6.9986111111065838</v>
      </c>
      <c r="L600" s="38">
        <f t="shared" si="19"/>
        <v>6.9986111111065838</v>
      </c>
      <c r="M600" s="166">
        <f>NETWORKDAYS.INTL(DATE(YEAR(H600),MONTH(I600),DAY(H600)),DATE(YEAR(I600),MONTH(I600),DAY(I600)),1,LISTAFERIADOS!$B$2:$B$194)</f>
        <v>6</v>
      </c>
      <c r="N600" s="170" t="str">
        <f>CONCATENATE(HOUR(Tabela13[[#This Row],[DATA INICIO]]),":",MINUTE(Tabela13[[#This Row],[DATA INICIO]]))</f>
        <v>18:36</v>
      </c>
      <c r="P600"/>
    </row>
    <row r="601" spans="1:16" ht="25.5" hidden="1" customHeight="1" x14ac:dyDescent="0.25">
      <c r="A601" s="6" t="s">
        <v>278</v>
      </c>
      <c r="B601" s="33" t="s">
        <v>416</v>
      </c>
      <c r="C601" s="34" t="s">
        <v>270</v>
      </c>
      <c r="D601" s="66" t="s">
        <v>1209</v>
      </c>
      <c r="E601" s="66" t="str">
        <f>CONCATENATE(Tabela13[[#This Row],[TRAMITE_SETOR]],"_Atualiz")</f>
        <v>CLC_Atualiz</v>
      </c>
      <c r="F601" s="35" t="s">
        <v>911</v>
      </c>
      <c r="G601" s="35"/>
      <c r="H601" s="36">
        <v>41344.773611111108</v>
      </c>
      <c r="I601" s="36">
        <v>41345.589583333334</v>
      </c>
      <c r="J601" s="1" t="s">
        <v>27</v>
      </c>
      <c r="K601" s="37">
        <f t="shared" si="18"/>
        <v>0.81597222222626442</v>
      </c>
      <c r="L601" s="38">
        <f t="shared" si="19"/>
        <v>0.81597222222626442</v>
      </c>
      <c r="M601" s="166">
        <f>NETWORKDAYS.INTL(DATE(YEAR(H601),MONTH(I601),DAY(H601)),DATE(YEAR(I601),MONTH(I601),DAY(I601)),1,LISTAFERIADOS!$B$2:$B$194)</f>
        <v>2</v>
      </c>
      <c r="N601" s="170" t="str">
        <f>CONCATENATE(HOUR(Tabela13[[#This Row],[DATA INICIO]]),":",MINUTE(Tabela13[[#This Row],[DATA INICIO]]))</f>
        <v>18:34</v>
      </c>
      <c r="P601"/>
    </row>
    <row r="602" spans="1:16" ht="25.5" hidden="1" customHeight="1" x14ac:dyDescent="0.25">
      <c r="A602" s="6" t="s">
        <v>278</v>
      </c>
      <c r="B602" s="33" t="s">
        <v>416</v>
      </c>
      <c r="C602" s="34" t="s">
        <v>270</v>
      </c>
      <c r="D602" s="66" t="s">
        <v>1205</v>
      </c>
      <c r="E602" s="66" t="str">
        <f>CONCATENATE(Tabela13[[#This Row],[TRAMITE_SETOR]],"_Atualiz")</f>
        <v>SECADM_Atualiz</v>
      </c>
      <c r="F602" s="35" t="s">
        <v>907</v>
      </c>
      <c r="G602" s="35"/>
      <c r="H602" s="36">
        <v>41345.589583333334</v>
      </c>
      <c r="I602" s="36">
        <v>41345.725694444445</v>
      </c>
      <c r="J602" s="1" t="s">
        <v>414</v>
      </c>
      <c r="K602" s="37">
        <f t="shared" si="18"/>
        <v>0.13611111111094942</v>
      </c>
      <c r="L602" s="38">
        <f t="shared" si="19"/>
        <v>0.13611111111094942</v>
      </c>
      <c r="M602" s="166">
        <f>NETWORKDAYS.INTL(DATE(YEAR(H602),MONTH(I602),DAY(H602)),DATE(YEAR(I602),MONTH(I602),DAY(I602)),1,LISTAFERIADOS!$B$2:$B$194)</f>
        <v>1</v>
      </c>
      <c r="N602" s="170" t="str">
        <f>CONCATENATE(HOUR(Tabela13[[#This Row],[DATA INICIO]]),":",MINUTE(Tabela13[[#This Row],[DATA INICIO]]))</f>
        <v>14:9</v>
      </c>
      <c r="P602"/>
    </row>
    <row r="603" spans="1:16" ht="25.5" hidden="1" customHeight="1" x14ac:dyDescent="0.25">
      <c r="A603" s="6" t="s">
        <v>278</v>
      </c>
      <c r="B603" s="33" t="s">
        <v>416</v>
      </c>
      <c r="C603" s="34" t="s">
        <v>270</v>
      </c>
      <c r="D603" s="66" t="s">
        <v>1202</v>
      </c>
      <c r="E603" s="66" t="str">
        <f>CONCATENATE(Tabela13[[#This Row],[TRAMITE_SETOR]],"_Atualiz")</f>
        <v>DG_Atualiz</v>
      </c>
      <c r="F603" s="35" t="s">
        <v>905</v>
      </c>
      <c r="G603" s="35"/>
      <c r="H603" s="36">
        <v>41345.725694444445</v>
      </c>
      <c r="I603" s="36">
        <v>41345.841666666667</v>
      </c>
      <c r="J603" s="1" t="s">
        <v>415</v>
      </c>
      <c r="K603" s="37">
        <f t="shared" si="18"/>
        <v>0.11597222222189885</v>
      </c>
      <c r="L603" s="38">
        <f t="shared" si="19"/>
        <v>0.11597222222189885</v>
      </c>
      <c r="M603" s="166">
        <f>NETWORKDAYS.INTL(DATE(YEAR(H603),MONTH(I603),DAY(H603)),DATE(YEAR(I603),MONTH(I603),DAY(I603)),1,LISTAFERIADOS!$B$2:$B$194)</f>
        <v>1</v>
      </c>
      <c r="N603" s="170" t="str">
        <f>CONCATENATE(HOUR(Tabela13[[#This Row],[DATA INICIO]]),":",MINUTE(Tabela13[[#This Row],[DATA INICIO]]))</f>
        <v>17:25</v>
      </c>
      <c r="P603"/>
    </row>
    <row r="604" spans="1:16" ht="25.5" hidden="1" customHeight="1" x14ac:dyDescent="0.25">
      <c r="A604" s="6" t="s">
        <v>278</v>
      </c>
      <c r="B604" s="33" t="s">
        <v>416</v>
      </c>
      <c r="C604" s="34" t="s">
        <v>270</v>
      </c>
      <c r="D604" s="66" t="s">
        <v>1207</v>
      </c>
      <c r="E604" s="66" t="str">
        <f>CONCATENATE(Tabela13[[#This Row],[TRAMITE_SETOR]],"_Atualiz")</f>
        <v>CO_Atualiz</v>
      </c>
      <c r="F604" s="35" t="s">
        <v>909</v>
      </c>
      <c r="G604" s="35"/>
      <c r="H604" s="36">
        <v>41345.841666666667</v>
      </c>
      <c r="I604" s="36">
        <v>41346.552777777775</v>
      </c>
      <c r="J604" s="1" t="s">
        <v>365</v>
      </c>
      <c r="K604" s="37">
        <f t="shared" si="18"/>
        <v>0.71111111110803904</v>
      </c>
      <c r="L604" s="38">
        <f t="shared" si="19"/>
        <v>0.71111111110803904</v>
      </c>
      <c r="M604" s="166">
        <f>NETWORKDAYS.INTL(DATE(YEAR(H604),MONTH(I604),DAY(H604)),DATE(YEAR(I604),MONTH(I604),DAY(I604)),1,LISTAFERIADOS!$B$2:$B$194)</f>
        <v>2</v>
      </c>
      <c r="N604" s="170" t="str">
        <f>CONCATENATE(HOUR(Tabela13[[#This Row],[DATA INICIO]]),":",MINUTE(Tabela13[[#This Row],[DATA INICIO]]))</f>
        <v>20:12</v>
      </c>
      <c r="P604"/>
    </row>
    <row r="605" spans="1:16" ht="25.5" customHeight="1" x14ac:dyDescent="0.25">
      <c r="A605" s="6" t="s">
        <v>278</v>
      </c>
      <c r="B605" s="33" t="s">
        <v>452</v>
      </c>
      <c r="C605" s="34" t="s">
        <v>270</v>
      </c>
      <c r="D605" s="66" t="s">
        <v>1245</v>
      </c>
      <c r="E605" s="66" t="str">
        <f>CONCATENATE(Tabela13[[#This Row],[TRAMITE_SETOR]],"_Atualiz")</f>
        <v>SMIC_Atualiz</v>
      </c>
      <c r="F605" s="35" t="s">
        <v>891</v>
      </c>
      <c r="G605" s="90" t="s">
        <v>1105</v>
      </c>
      <c r="H605" s="36">
        <v>42272.732638888891</v>
      </c>
      <c r="I605" s="36">
        <v>42277.732638888891</v>
      </c>
      <c r="J605" s="1" t="s">
        <v>7</v>
      </c>
      <c r="K605" s="37">
        <f t="shared" si="18"/>
        <v>5</v>
      </c>
      <c r="L605" s="38">
        <f t="shared" si="19"/>
        <v>5</v>
      </c>
      <c r="M605" s="166">
        <f>NETWORKDAYS.INTL(DATE(YEAR(H605),MONTH(I605),DAY(H605)),DATE(YEAR(I605),MONTH(I605),DAY(I605)),1,LISTAFERIADOS!$B$2:$B$194)</f>
        <v>4</v>
      </c>
      <c r="N605" s="170" t="str">
        <f>CONCATENATE(HOUR(Tabela13[[#This Row],[DATA INICIO]]),":",MINUTE(Tabela13[[#This Row],[DATA INICIO]]))</f>
        <v>17:35</v>
      </c>
      <c r="P605"/>
    </row>
    <row r="606" spans="1:16" ht="25.5" customHeight="1" x14ac:dyDescent="0.25">
      <c r="A606" s="6" t="s">
        <v>278</v>
      </c>
      <c r="B606" s="33" t="s">
        <v>452</v>
      </c>
      <c r="C606" s="34" t="s">
        <v>270</v>
      </c>
      <c r="D606" s="66" t="s">
        <v>1204</v>
      </c>
      <c r="E606" s="66" t="str">
        <f>CONCATENATE(Tabela13[[#This Row],[TRAMITE_SETOR]],"_Atualiz")</f>
        <v>CIP_Atualiz</v>
      </c>
      <c r="F606" s="35" t="s">
        <v>884</v>
      </c>
      <c r="G606" s="90" t="s">
        <v>1105</v>
      </c>
      <c r="H606" s="36">
        <v>42277.732638888891</v>
      </c>
      <c r="I606" s="36">
        <v>42278.647916666669</v>
      </c>
      <c r="J606" s="1" t="s">
        <v>417</v>
      </c>
      <c r="K606" s="37">
        <f t="shared" si="18"/>
        <v>0.91527777777810115</v>
      </c>
      <c r="L606" s="38">
        <f t="shared" si="19"/>
        <v>0.91527777777810115</v>
      </c>
      <c r="M606" s="166">
        <f>NETWORKDAYS.INTL(DATE(YEAR(H606),MONTH(I606),DAY(H606)),DATE(YEAR(I606),MONTH(I606),DAY(I606)),1,LISTAFERIADOS!$B$2:$B$194)</f>
        <v>-20</v>
      </c>
      <c r="N606" s="170" t="str">
        <f>CONCATENATE(HOUR(Tabela13[[#This Row],[DATA INICIO]]),":",MINUTE(Tabela13[[#This Row],[DATA INICIO]]))</f>
        <v>17:35</v>
      </c>
      <c r="P606"/>
    </row>
    <row r="607" spans="1:16" ht="25.5" customHeight="1" x14ac:dyDescent="0.25">
      <c r="A607" s="6" t="s">
        <v>278</v>
      </c>
      <c r="B607" s="33" t="s">
        <v>452</v>
      </c>
      <c r="C607" s="34" t="s">
        <v>270</v>
      </c>
      <c r="D607" s="66" t="s">
        <v>1245</v>
      </c>
      <c r="E607" s="66" t="str">
        <f>CONCATENATE(Tabela13[[#This Row],[TRAMITE_SETOR]],"_Atualiz")</f>
        <v>SMIC_Atualiz</v>
      </c>
      <c r="F607" s="35" t="s">
        <v>891</v>
      </c>
      <c r="G607" s="90" t="s">
        <v>1105</v>
      </c>
      <c r="H607" s="36">
        <v>42278.647916666669</v>
      </c>
      <c r="I607" s="36">
        <v>42285.636805555558</v>
      </c>
      <c r="J607" s="1" t="s">
        <v>157</v>
      </c>
      <c r="K607" s="37">
        <f t="shared" si="18"/>
        <v>6.9888888888890506</v>
      </c>
      <c r="L607" s="38">
        <f t="shared" si="19"/>
        <v>6.9888888888890506</v>
      </c>
      <c r="M607" s="166">
        <f>NETWORKDAYS.INTL(DATE(YEAR(H607),MONTH(I607),DAY(H607)),DATE(YEAR(I607),MONTH(I607),DAY(I607)),1,LISTAFERIADOS!$B$2:$B$194)</f>
        <v>6</v>
      </c>
      <c r="N607" s="170" t="str">
        <f>CONCATENATE(HOUR(Tabela13[[#This Row],[DATA INICIO]]),":",MINUTE(Tabela13[[#This Row],[DATA INICIO]]))</f>
        <v>15:33</v>
      </c>
      <c r="P607"/>
    </row>
    <row r="608" spans="1:16" ht="25.5" customHeight="1" x14ac:dyDescent="0.25">
      <c r="A608" s="6" t="s">
        <v>278</v>
      </c>
      <c r="B608" s="33" t="s">
        <v>452</v>
      </c>
      <c r="C608" s="34" t="s">
        <v>270</v>
      </c>
      <c r="D608" s="66" t="s">
        <v>1204</v>
      </c>
      <c r="E608" s="66" t="str">
        <f>CONCATENATE(Tabela13[[#This Row],[TRAMITE_SETOR]],"_Atualiz")</f>
        <v>CIP_Atualiz</v>
      </c>
      <c r="F608" s="35" t="s">
        <v>884</v>
      </c>
      <c r="G608" s="90" t="s">
        <v>1105</v>
      </c>
      <c r="H608" s="36">
        <v>42285.636805555558</v>
      </c>
      <c r="I608" s="36">
        <v>42296.518750000003</v>
      </c>
      <c r="J608" s="1" t="s">
        <v>408</v>
      </c>
      <c r="K608" s="37">
        <f t="shared" si="18"/>
        <v>10.881944444445253</v>
      </c>
      <c r="L608" s="38">
        <f t="shared" si="19"/>
        <v>10.881944444445253</v>
      </c>
      <c r="M608" s="166">
        <f>NETWORKDAYS.INTL(DATE(YEAR(H608),MONTH(I608),DAY(H608)),DATE(YEAR(I608),MONTH(I608),DAY(I608)),1,LISTAFERIADOS!$B$2:$B$194)</f>
        <v>7</v>
      </c>
      <c r="N608" s="170" t="str">
        <f>CONCATENATE(HOUR(Tabela13[[#This Row],[DATA INICIO]]),":",MINUTE(Tabela13[[#This Row],[DATA INICIO]]))</f>
        <v>15:17</v>
      </c>
      <c r="P608"/>
    </row>
    <row r="609" spans="1:16" ht="25.5" hidden="1" customHeight="1" x14ac:dyDescent="0.25">
      <c r="A609" s="6" t="s">
        <v>278</v>
      </c>
      <c r="B609" s="33" t="s">
        <v>452</v>
      </c>
      <c r="C609" s="34" t="s">
        <v>270</v>
      </c>
      <c r="D609" s="66" t="s">
        <v>1205</v>
      </c>
      <c r="E609" s="66" t="str">
        <f>CONCATENATE(Tabela13[[#This Row],[TRAMITE_SETOR]],"_Atualiz")</f>
        <v>SECADM_Atualiz</v>
      </c>
      <c r="F609" s="35" t="s">
        <v>907</v>
      </c>
      <c r="G609" s="35"/>
      <c r="H609" s="36">
        <v>42296.518750000003</v>
      </c>
      <c r="I609" s="36">
        <v>42296.787499999999</v>
      </c>
      <c r="J609" s="1" t="s">
        <v>17</v>
      </c>
      <c r="K609" s="37">
        <f t="shared" si="18"/>
        <v>0.26874999999563443</v>
      </c>
      <c r="L609" s="38">
        <f t="shared" si="19"/>
        <v>0.26874999999563443</v>
      </c>
      <c r="M609" s="166">
        <f>NETWORKDAYS.INTL(DATE(YEAR(H609),MONTH(I609),DAY(H609)),DATE(YEAR(I609),MONTH(I609),DAY(I609)),1,LISTAFERIADOS!$B$2:$B$194)</f>
        <v>1</v>
      </c>
      <c r="N609" s="170" t="str">
        <f>CONCATENATE(HOUR(Tabela13[[#This Row],[DATA INICIO]]),":",MINUTE(Tabela13[[#This Row],[DATA INICIO]]))</f>
        <v>12:27</v>
      </c>
      <c r="P609"/>
    </row>
    <row r="610" spans="1:16" ht="25.5" hidden="1" customHeight="1" x14ac:dyDescent="0.25">
      <c r="A610" s="6" t="s">
        <v>278</v>
      </c>
      <c r="B610" s="33" t="s">
        <v>452</v>
      </c>
      <c r="C610" s="34" t="s">
        <v>270</v>
      </c>
      <c r="D610" s="66" t="s">
        <v>1246</v>
      </c>
      <c r="E610" s="66" t="str">
        <f>CONCATENATE(Tabela13[[#This Row],[TRAMITE_SETOR]],"_Atualiz")</f>
        <v>SECTI_Atualiz</v>
      </c>
      <c r="F610" s="35" t="s">
        <v>935</v>
      </c>
      <c r="G610" s="35"/>
      <c r="H610" s="36">
        <v>42296.787499999999</v>
      </c>
      <c r="I610" s="36">
        <v>42297.59375</v>
      </c>
      <c r="J610" s="1" t="s">
        <v>418</v>
      </c>
      <c r="K610" s="37">
        <f t="shared" si="18"/>
        <v>0.80625000000145519</v>
      </c>
      <c r="L610" s="38">
        <f t="shared" si="19"/>
        <v>0.80625000000145519</v>
      </c>
      <c r="M610" s="166">
        <f>NETWORKDAYS.INTL(DATE(YEAR(H610),MONTH(I610),DAY(H610)),DATE(YEAR(I610),MONTH(I610),DAY(I610)),1,LISTAFERIADOS!$B$2:$B$194)</f>
        <v>2</v>
      </c>
      <c r="N610" s="170" t="str">
        <f>CONCATENATE(HOUR(Tabela13[[#This Row],[DATA INICIO]]),":",MINUTE(Tabela13[[#This Row],[DATA INICIO]]))</f>
        <v>18:54</v>
      </c>
      <c r="P610"/>
    </row>
    <row r="611" spans="1:16" ht="25.5" hidden="1" customHeight="1" x14ac:dyDescent="0.25">
      <c r="A611" s="6" t="s">
        <v>278</v>
      </c>
      <c r="B611" s="33" t="s">
        <v>452</v>
      </c>
      <c r="C611" s="34" t="s">
        <v>270</v>
      </c>
      <c r="D611" s="66" t="s">
        <v>1247</v>
      </c>
      <c r="E611" s="66" t="str">
        <f>CONCATENATE(Tabela13[[#This Row],[TRAMITE_SETOR]],"_Atualiz")</f>
        <v>ASSTI_Atualiz</v>
      </c>
      <c r="F611" s="35" t="s">
        <v>936</v>
      </c>
      <c r="G611" s="35"/>
      <c r="H611" s="36">
        <v>42297.59375</v>
      </c>
      <c r="I611" s="36">
        <v>42297.81527777778</v>
      </c>
      <c r="J611" s="1" t="s">
        <v>419</v>
      </c>
      <c r="K611" s="37">
        <f t="shared" si="18"/>
        <v>0.22152777777955635</v>
      </c>
      <c r="L611" s="38">
        <f t="shared" si="19"/>
        <v>0.22152777777955635</v>
      </c>
      <c r="M611" s="166">
        <f>NETWORKDAYS.INTL(DATE(YEAR(H611),MONTH(I611),DAY(H611)),DATE(YEAR(I611),MONTH(I611),DAY(I611)),1,LISTAFERIADOS!$B$2:$B$194)</f>
        <v>1</v>
      </c>
      <c r="N611" s="170" t="str">
        <f>CONCATENATE(HOUR(Tabela13[[#This Row],[DATA INICIO]]),":",MINUTE(Tabela13[[#This Row],[DATA INICIO]]))</f>
        <v>14:15</v>
      </c>
      <c r="P611"/>
    </row>
    <row r="612" spans="1:16" ht="25.5" hidden="1" customHeight="1" x14ac:dyDescent="0.25">
      <c r="A612" s="6" t="s">
        <v>278</v>
      </c>
      <c r="B612" s="33" t="s">
        <v>452</v>
      </c>
      <c r="C612" s="34" t="s">
        <v>270</v>
      </c>
      <c r="D612" s="66" t="s">
        <v>1246</v>
      </c>
      <c r="E612" s="66" t="str">
        <f>CONCATENATE(Tabela13[[#This Row],[TRAMITE_SETOR]],"_Atualiz")</f>
        <v>SECTI_Atualiz</v>
      </c>
      <c r="F612" s="35" t="s">
        <v>935</v>
      </c>
      <c r="G612" s="35"/>
      <c r="H612" s="36">
        <v>42297.81527777778</v>
      </c>
      <c r="I612" s="36">
        <v>42299.315972222219</v>
      </c>
      <c r="J612" s="1" t="s">
        <v>420</v>
      </c>
      <c r="K612" s="37">
        <f t="shared" si="18"/>
        <v>1.5006944444394321</v>
      </c>
      <c r="L612" s="38">
        <f t="shared" si="19"/>
        <v>1.5006944444394321</v>
      </c>
      <c r="M612" s="166">
        <f>NETWORKDAYS.INTL(DATE(YEAR(H612),MONTH(I612),DAY(H612)),DATE(YEAR(I612),MONTH(I612),DAY(I612)),1,LISTAFERIADOS!$B$2:$B$194)</f>
        <v>3</v>
      </c>
      <c r="N612" s="170" t="str">
        <f>CONCATENATE(HOUR(Tabela13[[#This Row],[DATA INICIO]]),":",MINUTE(Tabela13[[#This Row],[DATA INICIO]]))</f>
        <v>19:34</v>
      </c>
      <c r="P612"/>
    </row>
    <row r="613" spans="1:16" ht="25.5" hidden="1" customHeight="1" x14ac:dyDescent="0.25">
      <c r="A613" s="6" t="s">
        <v>278</v>
      </c>
      <c r="B613" s="33" t="s">
        <v>452</v>
      </c>
      <c r="C613" s="34" t="s">
        <v>270</v>
      </c>
      <c r="D613" s="66" t="s">
        <v>1248</v>
      </c>
      <c r="E613" s="66" t="str">
        <f>CONCATENATE(Tabela13[[#This Row],[TRAMITE_SETOR]],"_Atualiz")</f>
        <v>CSUP_Atualiz</v>
      </c>
      <c r="F613" s="35" t="s">
        <v>937</v>
      </c>
      <c r="G613" s="35"/>
      <c r="H613" s="36">
        <v>42299.315972222219</v>
      </c>
      <c r="I613" s="36">
        <v>42299.617361111108</v>
      </c>
      <c r="J613" s="1" t="s">
        <v>1537</v>
      </c>
      <c r="K613" s="37">
        <f t="shared" si="18"/>
        <v>0.30138888888905058</v>
      </c>
      <c r="L613" s="38">
        <f t="shared" si="19"/>
        <v>0.30138888888905058</v>
      </c>
      <c r="M613" s="166">
        <f>NETWORKDAYS.INTL(DATE(YEAR(H613),MONTH(I613),DAY(H613)),DATE(YEAR(I613),MONTH(I613),DAY(I613)),1,LISTAFERIADOS!$B$2:$B$194)</f>
        <v>1</v>
      </c>
      <c r="N613" s="170" t="str">
        <f>CONCATENATE(HOUR(Tabela13[[#This Row],[DATA INICIO]]),":",MINUTE(Tabela13[[#This Row],[DATA INICIO]]))</f>
        <v>7:35</v>
      </c>
      <c r="P613"/>
    </row>
    <row r="614" spans="1:16" ht="25.5" hidden="1" customHeight="1" x14ac:dyDescent="0.25">
      <c r="A614" s="6" t="s">
        <v>278</v>
      </c>
      <c r="B614" s="33" t="s">
        <v>452</v>
      </c>
      <c r="C614" s="34" t="s">
        <v>270</v>
      </c>
      <c r="D614" s="66" t="s">
        <v>1249</v>
      </c>
      <c r="E614" s="66" t="str">
        <f>CONCATENATE(Tabela13[[#This Row],[TRAMITE_SETOR]],"_Atualiz")</f>
        <v>SESOP_Atualiz</v>
      </c>
      <c r="F614" s="35" t="s">
        <v>938</v>
      </c>
      <c r="G614" s="35"/>
      <c r="H614" s="36">
        <v>42299.617361111108</v>
      </c>
      <c r="I614" s="36">
        <v>42349.647916666669</v>
      </c>
      <c r="J614" s="1" t="s">
        <v>422</v>
      </c>
      <c r="K614" s="37">
        <f t="shared" si="18"/>
        <v>50.030555555560568</v>
      </c>
      <c r="L614" s="38">
        <f t="shared" si="19"/>
        <v>50.030555555560568</v>
      </c>
      <c r="M614" s="166">
        <f>NETWORKDAYS.INTL(DATE(YEAR(H614),MONTH(I614),DAY(H614)),DATE(YEAR(I614),MONTH(I614),DAY(I614)),1,LISTAFERIADOS!$B$2:$B$194)</f>
        <v>-6</v>
      </c>
      <c r="N614" s="170" t="str">
        <f>CONCATENATE(HOUR(Tabela13[[#This Row],[DATA INICIO]]),":",MINUTE(Tabela13[[#This Row],[DATA INICIO]]))</f>
        <v>14:49</v>
      </c>
      <c r="P614"/>
    </row>
    <row r="615" spans="1:16" ht="25.5" hidden="1" customHeight="1" x14ac:dyDescent="0.25">
      <c r="A615" s="6" t="s">
        <v>278</v>
      </c>
      <c r="B615" s="33" t="s">
        <v>452</v>
      </c>
      <c r="C615" s="34" t="s">
        <v>270</v>
      </c>
      <c r="D615" s="66" t="s">
        <v>1248</v>
      </c>
      <c r="E615" s="66" t="str">
        <f>CONCATENATE(Tabela13[[#This Row],[TRAMITE_SETOR]],"_Atualiz")</f>
        <v>CSUP_Atualiz</v>
      </c>
      <c r="F615" s="35" t="s">
        <v>937</v>
      </c>
      <c r="G615" s="35"/>
      <c r="H615" s="36">
        <v>42349.647916666669</v>
      </c>
      <c r="I615" s="36">
        <v>42349.669444444444</v>
      </c>
      <c r="J615" s="1" t="s">
        <v>423</v>
      </c>
      <c r="K615" s="37">
        <f t="shared" si="18"/>
        <v>2.1527777775190771E-2</v>
      </c>
      <c r="L615" s="38">
        <f t="shared" si="19"/>
        <v>2.1527777775190771E-2</v>
      </c>
      <c r="M615" s="166">
        <f>NETWORKDAYS.INTL(DATE(YEAR(H615),MONTH(I615),DAY(H615)),DATE(YEAR(I615),MONTH(I615),DAY(I615)),1,LISTAFERIADOS!$B$2:$B$194)</f>
        <v>1</v>
      </c>
      <c r="N615" s="170" t="str">
        <f>CONCATENATE(HOUR(Tabela13[[#This Row],[DATA INICIO]]),":",MINUTE(Tabela13[[#This Row],[DATA INICIO]]))</f>
        <v>15:33</v>
      </c>
      <c r="P615"/>
    </row>
    <row r="616" spans="1:16" ht="25.5" hidden="1" customHeight="1" x14ac:dyDescent="0.25">
      <c r="A616" s="6" t="s">
        <v>278</v>
      </c>
      <c r="B616" s="33" t="s">
        <v>452</v>
      </c>
      <c r="C616" s="34" t="s">
        <v>270</v>
      </c>
      <c r="D616" s="66" t="s">
        <v>1250</v>
      </c>
      <c r="E616" s="66" t="str">
        <f>CONCATENATE(Tabela13[[#This Row],[TRAMITE_SETOR]],"_Atualiz")</f>
        <v>CGEU_Atualiz</v>
      </c>
      <c r="F616" s="35" t="s">
        <v>939</v>
      </c>
      <c r="G616" s="35"/>
      <c r="H616" s="36">
        <v>42349.669444444444</v>
      </c>
      <c r="I616" s="36">
        <v>42354.628472222219</v>
      </c>
      <c r="J616" s="1" t="s">
        <v>26</v>
      </c>
      <c r="K616" s="37">
        <f t="shared" si="18"/>
        <v>4.9590277777751908</v>
      </c>
      <c r="L616" s="38">
        <f t="shared" si="19"/>
        <v>4.9590277777751908</v>
      </c>
      <c r="M616" s="166">
        <f>NETWORKDAYS.INTL(DATE(YEAR(H616),MONTH(I616),DAY(H616)),DATE(YEAR(I616),MONTH(I616),DAY(I616)),1,LISTAFERIADOS!$B$2:$B$194)</f>
        <v>4</v>
      </c>
      <c r="N616" s="170" t="str">
        <f>CONCATENATE(HOUR(Tabela13[[#This Row],[DATA INICIO]]),":",MINUTE(Tabela13[[#This Row],[DATA INICIO]]))</f>
        <v>16:4</v>
      </c>
      <c r="P616"/>
    </row>
    <row r="617" spans="1:16" ht="25.5" hidden="1" customHeight="1" x14ac:dyDescent="0.25">
      <c r="A617" s="6" t="s">
        <v>278</v>
      </c>
      <c r="B617" s="33" t="s">
        <v>452</v>
      </c>
      <c r="C617" s="34" t="s">
        <v>270</v>
      </c>
      <c r="D617" s="66" t="s">
        <v>1246</v>
      </c>
      <c r="E617" s="66" t="str">
        <f>CONCATENATE(Tabela13[[#This Row],[TRAMITE_SETOR]],"_Atualiz")</f>
        <v>SECTI_Atualiz</v>
      </c>
      <c r="F617" s="35" t="s">
        <v>935</v>
      </c>
      <c r="G617" s="35"/>
      <c r="H617" s="36">
        <v>42354.628472222219</v>
      </c>
      <c r="I617" s="36">
        <v>42355.540277777778</v>
      </c>
      <c r="J617" s="1" t="s">
        <v>14</v>
      </c>
      <c r="K617" s="37">
        <f t="shared" si="18"/>
        <v>0.91180555555911269</v>
      </c>
      <c r="L617" s="38">
        <f t="shared" si="19"/>
        <v>0.91180555555911269</v>
      </c>
      <c r="M617" s="166">
        <f>NETWORKDAYS.INTL(DATE(YEAR(H617),MONTH(I617),DAY(H617)),DATE(YEAR(I617),MONTH(I617),DAY(I617)),1,LISTAFERIADOS!$B$2:$B$194)</f>
        <v>2</v>
      </c>
      <c r="N617" s="170" t="str">
        <f>CONCATENATE(HOUR(Tabela13[[#This Row],[DATA INICIO]]),":",MINUTE(Tabela13[[#This Row],[DATA INICIO]]))</f>
        <v>15:5</v>
      </c>
      <c r="P617"/>
    </row>
    <row r="618" spans="1:16" ht="25.5" hidden="1" customHeight="1" x14ac:dyDescent="0.25">
      <c r="A618" s="6" t="s">
        <v>278</v>
      </c>
      <c r="B618" s="33" t="s">
        <v>452</v>
      </c>
      <c r="C618" s="34" t="s">
        <v>270</v>
      </c>
      <c r="D618" s="66" t="s">
        <v>1205</v>
      </c>
      <c r="E618" s="66" t="str">
        <f>CONCATENATE(Tabela13[[#This Row],[TRAMITE_SETOR]],"_Atualiz")</f>
        <v>SECADM_Atualiz</v>
      </c>
      <c r="F618" s="35" t="s">
        <v>907</v>
      </c>
      <c r="G618" s="35"/>
      <c r="H618" s="36">
        <v>42355.540277777778</v>
      </c>
      <c r="I618" s="36">
        <v>42355.672222222223</v>
      </c>
      <c r="J618" s="1" t="s">
        <v>27</v>
      </c>
      <c r="K618" s="37">
        <f t="shared" si="18"/>
        <v>0.13194444444525288</v>
      </c>
      <c r="L618" s="38">
        <f t="shared" si="19"/>
        <v>0.13194444444525288</v>
      </c>
      <c r="M618" s="166">
        <f>NETWORKDAYS.INTL(DATE(YEAR(H618),MONTH(I618),DAY(H618)),DATE(YEAR(I618),MONTH(I618),DAY(I618)),1,LISTAFERIADOS!$B$2:$B$194)</f>
        <v>1</v>
      </c>
      <c r="N618" s="170" t="str">
        <f>CONCATENATE(HOUR(Tabela13[[#This Row],[DATA INICIO]]),":",MINUTE(Tabela13[[#This Row],[DATA INICIO]]))</f>
        <v>12:58</v>
      </c>
      <c r="P618"/>
    </row>
    <row r="619" spans="1:16" ht="25.5" customHeight="1" x14ac:dyDescent="0.25">
      <c r="A619" s="6" t="s">
        <v>278</v>
      </c>
      <c r="B619" s="33" t="s">
        <v>452</v>
      </c>
      <c r="C619" s="34" t="s">
        <v>270</v>
      </c>
      <c r="D619" s="66" t="s">
        <v>1231</v>
      </c>
      <c r="E619" s="66" t="str">
        <f>CONCATENATE(Tabela13[[#This Row],[TRAMITE_SETOR]],"_Atualiz")</f>
        <v>SMIC_Atualiz</v>
      </c>
      <c r="F619" s="35" t="s">
        <v>891</v>
      </c>
      <c r="G619" s="90" t="s">
        <v>1105</v>
      </c>
      <c r="H619" s="36">
        <v>42355.672222222223</v>
      </c>
      <c r="I619" s="36">
        <v>42461.705555555556</v>
      </c>
      <c r="J619" s="1" t="s">
        <v>424</v>
      </c>
      <c r="K619" s="37">
        <f t="shared" si="18"/>
        <v>106.03333333333285</v>
      </c>
      <c r="L619" s="38">
        <f t="shared" si="19"/>
        <v>106.03333333333285</v>
      </c>
      <c r="M619" s="166">
        <f>NETWORKDAYS.INTL(DATE(YEAR(H619),MONTH(I619),DAY(H619)),DATE(YEAR(I619),MONTH(I619),DAY(I619)),1,LISTAFERIADOS!$B$2:$B$194)</f>
        <v>223</v>
      </c>
      <c r="N619" s="170" t="str">
        <f>CONCATENATE(HOUR(Tabela13[[#This Row],[DATA INICIO]]),":",MINUTE(Tabela13[[#This Row],[DATA INICIO]]))</f>
        <v>16:8</v>
      </c>
      <c r="P619"/>
    </row>
    <row r="620" spans="1:16" ht="25.5" customHeight="1" x14ac:dyDescent="0.25">
      <c r="A620" s="6" t="s">
        <v>278</v>
      </c>
      <c r="B620" s="33" t="s">
        <v>452</v>
      </c>
      <c r="C620" s="34" t="s">
        <v>270</v>
      </c>
      <c r="D620" s="66" t="s">
        <v>1226</v>
      </c>
      <c r="E620" s="66" t="str">
        <f>CONCATENATE(Tabela13[[#This Row],[TRAMITE_SETOR]],"_Atualiz")</f>
        <v>CIP_Atualiz</v>
      </c>
      <c r="F620" s="35" t="s">
        <v>884</v>
      </c>
      <c r="G620" s="90" t="s">
        <v>1105</v>
      </c>
      <c r="H620" s="36">
        <v>42461.705555555556</v>
      </c>
      <c r="I620" s="36">
        <v>42480.609027777777</v>
      </c>
      <c r="J620" s="1" t="s">
        <v>425</v>
      </c>
      <c r="K620" s="37">
        <f t="shared" si="18"/>
        <v>18.903472222220444</v>
      </c>
      <c r="L620" s="38">
        <f t="shared" si="19"/>
        <v>18.903472222220444</v>
      </c>
      <c r="M620" s="166">
        <f>NETWORKDAYS.INTL(DATE(YEAR(H620),MONTH(I620),DAY(H620)),DATE(YEAR(I620),MONTH(I620),DAY(I620)),1,LISTAFERIADOS!$B$2:$B$194)</f>
        <v>14</v>
      </c>
      <c r="N620" s="170" t="str">
        <f>CONCATENATE(HOUR(Tabela13[[#This Row],[DATA INICIO]]),":",MINUTE(Tabela13[[#This Row],[DATA INICIO]]))</f>
        <v>16:56</v>
      </c>
      <c r="P620"/>
    </row>
    <row r="621" spans="1:16" ht="25.5" hidden="1" customHeight="1" x14ac:dyDescent="0.25">
      <c r="A621" s="6" t="s">
        <v>278</v>
      </c>
      <c r="B621" s="33" t="s">
        <v>452</v>
      </c>
      <c r="C621" s="34" t="s">
        <v>270</v>
      </c>
      <c r="D621" s="66" t="s">
        <v>1205</v>
      </c>
      <c r="E621" s="66" t="str">
        <f>CONCATENATE(Tabela13[[#This Row],[TRAMITE_SETOR]],"_Atualiz")</f>
        <v>SECADM_Atualiz</v>
      </c>
      <c r="F621" s="35" t="s">
        <v>907</v>
      </c>
      <c r="G621" s="35"/>
      <c r="H621" s="36">
        <v>42480.609027777777</v>
      </c>
      <c r="I621" s="36">
        <v>42487.839583333334</v>
      </c>
      <c r="J621" s="1" t="s">
        <v>426</v>
      </c>
      <c r="K621" s="37">
        <f t="shared" si="18"/>
        <v>7.2305555555576575</v>
      </c>
      <c r="L621" s="38">
        <f t="shared" si="19"/>
        <v>7.2305555555576575</v>
      </c>
      <c r="M621" s="166">
        <f>NETWORKDAYS.INTL(DATE(YEAR(H621),MONTH(I621),DAY(H621)),DATE(YEAR(I621),MONTH(I621),DAY(I621)),1,LISTAFERIADOS!$B$2:$B$194)</f>
        <v>5</v>
      </c>
      <c r="N621" s="170" t="str">
        <f>CONCATENATE(HOUR(Tabela13[[#This Row],[DATA INICIO]]),":",MINUTE(Tabela13[[#This Row],[DATA INICIO]]))</f>
        <v>14:37</v>
      </c>
      <c r="P621"/>
    </row>
    <row r="622" spans="1:16" ht="25.5" hidden="1" customHeight="1" x14ac:dyDescent="0.25">
      <c r="A622" s="6" t="s">
        <v>278</v>
      </c>
      <c r="B622" s="33" t="s">
        <v>452</v>
      </c>
      <c r="C622" s="34" t="s">
        <v>270</v>
      </c>
      <c r="D622" s="66" t="s">
        <v>1246</v>
      </c>
      <c r="E622" s="66" t="str">
        <f>CONCATENATE(Tabela13[[#This Row],[TRAMITE_SETOR]],"_Atualiz")</f>
        <v>SECTI_Atualiz</v>
      </c>
      <c r="F622" s="35" t="s">
        <v>935</v>
      </c>
      <c r="G622" s="35"/>
      <c r="H622" s="36">
        <v>42487.839583333334</v>
      </c>
      <c r="I622" s="36">
        <v>42492.723611111112</v>
      </c>
      <c r="J622" s="1" t="s">
        <v>427</v>
      </c>
      <c r="K622" s="37">
        <f t="shared" si="18"/>
        <v>4.8840277777781012</v>
      </c>
      <c r="L622" s="38">
        <f t="shared" si="19"/>
        <v>4.8840277777781012</v>
      </c>
      <c r="M622" s="166">
        <f>NETWORKDAYS.INTL(DATE(YEAR(H622),MONTH(I622),DAY(H622)),DATE(YEAR(I622),MONTH(I622),DAY(I622)),1,LISTAFERIADOS!$B$2:$B$194)</f>
        <v>-18</v>
      </c>
      <c r="N622" s="170" t="str">
        <f>CONCATENATE(HOUR(Tabela13[[#This Row],[DATA INICIO]]),":",MINUTE(Tabela13[[#This Row],[DATA INICIO]]))</f>
        <v>20:9</v>
      </c>
      <c r="P622"/>
    </row>
    <row r="623" spans="1:16" ht="25.5" hidden="1" customHeight="1" x14ac:dyDescent="0.25">
      <c r="A623" s="6" t="s">
        <v>278</v>
      </c>
      <c r="B623" s="33" t="s">
        <v>452</v>
      </c>
      <c r="C623" s="34" t="s">
        <v>270</v>
      </c>
      <c r="D623" s="66" t="s">
        <v>1248</v>
      </c>
      <c r="E623" s="66" t="str">
        <f>CONCATENATE(Tabela13[[#This Row],[TRAMITE_SETOR]],"_Atualiz")</f>
        <v>CSUP_Atualiz</v>
      </c>
      <c r="F623" s="35" t="s">
        <v>937</v>
      </c>
      <c r="G623" s="35"/>
      <c r="H623" s="36">
        <v>42492.723611111112</v>
      </c>
      <c r="I623" s="36">
        <v>42493.615972222222</v>
      </c>
      <c r="J623" s="1" t="s">
        <v>1538</v>
      </c>
      <c r="K623" s="37">
        <f t="shared" si="18"/>
        <v>0.89236111110949423</v>
      </c>
      <c r="L623" s="38">
        <f t="shared" si="19"/>
        <v>0.89236111110949423</v>
      </c>
      <c r="M623" s="166">
        <f>NETWORKDAYS.INTL(DATE(YEAR(H623),MONTH(I623),DAY(H623)),DATE(YEAR(I623),MONTH(I623),DAY(I623)),1,LISTAFERIADOS!$B$2:$B$194)</f>
        <v>2</v>
      </c>
      <c r="N623" s="170" t="str">
        <f>CONCATENATE(HOUR(Tabela13[[#This Row],[DATA INICIO]]),":",MINUTE(Tabela13[[#This Row],[DATA INICIO]]))</f>
        <v>17:22</v>
      </c>
      <c r="P623"/>
    </row>
    <row r="624" spans="1:16" ht="25.5" hidden="1" customHeight="1" x14ac:dyDescent="0.25">
      <c r="A624" s="6" t="s">
        <v>278</v>
      </c>
      <c r="B624" s="33" t="s">
        <v>452</v>
      </c>
      <c r="C624" s="34" t="s">
        <v>270</v>
      </c>
      <c r="D624" s="66" t="s">
        <v>1249</v>
      </c>
      <c r="E624" s="66" t="str">
        <f>CONCATENATE(Tabela13[[#This Row],[TRAMITE_SETOR]],"_Atualiz")</f>
        <v>SESOP_Atualiz</v>
      </c>
      <c r="F624" s="35" t="s">
        <v>938</v>
      </c>
      <c r="G624" s="35"/>
      <c r="H624" s="36">
        <v>42493.615972222222</v>
      </c>
      <c r="I624" s="36">
        <v>42493.740972222222</v>
      </c>
      <c r="J624" s="1" t="s">
        <v>93</v>
      </c>
      <c r="K624" s="37">
        <f t="shared" si="18"/>
        <v>0.125</v>
      </c>
      <c r="L624" s="38">
        <f t="shared" si="19"/>
        <v>0.125</v>
      </c>
      <c r="M624" s="166">
        <f>NETWORKDAYS.INTL(DATE(YEAR(H624),MONTH(I624),DAY(H624)),DATE(YEAR(I624),MONTH(I624),DAY(I624)),1,LISTAFERIADOS!$B$2:$B$194)</f>
        <v>1</v>
      </c>
      <c r="N624" s="170" t="str">
        <f>CONCATENATE(HOUR(Tabela13[[#This Row],[DATA INICIO]]),":",MINUTE(Tabela13[[#This Row],[DATA INICIO]]))</f>
        <v>14:47</v>
      </c>
      <c r="P624"/>
    </row>
    <row r="625" spans="1:16" ht="25.5" hidden="1" customHeight="1" x14ac:dyDescent="0.25">
      <c r="A625" s="6" t="s">
        <v>278</v>
      </c>
      <c r="B625" s="33" t="s">
        <v>452</v>
      </c>
      <c r="C625" s="34" t="s">
        <v>270</v>
      </c>
      <c r="D625" s="66" t="s">
        <v>1250</v>
      </c>
      <c r="E625" s="66" t="str">
        <f>CONCATENATE(Tabela13[[#This Row],[TRAMITE_SETOR]],"_Atualiz")</f>
        <v>CGEU_Atualiz</v>
      </c>
      <c r="F625" s="35" t="s">
        <v>939</v>
      </c>
      <c r="G625" s="35"/>
      <c r="H625" s="36">
        <v>42493.740972222222</v>
      </c>
      <c r="I625" s="36">
        <v>42495.573611111111</v>
      </c>
      <c r="J625" s="1" t="s">
        <v>27</v>
      </c>
      <c r="K625" s="37">
        <f t="shared" si="18"/>
        <v>1.8326388888890506</v>
      </c>
      <c r="L625" s="38">
        <f t="shared" si="19"/>
        <v>1.8326388888890506</v>
      </c>
      <c r="M625" s="166">
        <f>NETWORKDAYS.INTL(DATE(YEAR(H625),MONTH(I625),DAY(H625)),DATE(YEAR(I625),MONTH(I625),DAY(I625)),1,LISTAFERIADOS!$B$2:$B$194)</f>
        <v>3</v>
      </c>
      <c r="N625" s="170" t="str">
        <f>CONCATENATE(HOUR(Tabela13[[#This Row],[DATA INICIO]]),":",MINUTE(Tabela13[[#This Row],[DATA INICIO]]))</f>
        <v>17:47</v>
      </c>
      <c r="P625"/>
    </row>
    <row r="626" spans="1:16" ht="25.5" hidden="1" customHeight="1" x14ac:dyDescent="0.25">
      <c r="A626" s="6" t="s">
        <v>278</v>
      </c>
      <c r="B626" s="33" t="s">
        <v>452</v>
      </c>
      <c r="C626" s="34" t="s">
        <v>270</v>
      </c>
      <c r="D626" s="66" t="s">
        <v>1246</v>
      </c>
      <c r="E626" s="66" t="str">
        <f>CONCATENATE(Tabela13[[#This Row],[TRAMITE_SETOR]],"_Atualiz")</f>
        <v>SECTI_Atualiz</v>
      </c>
      <c r="F626" s="35" t="s">
        <v>935</v>
      </c>
      <c r="G626" s="35"/>
      <c r="H626" s="36">
        <v>42495.573611111111</v>
      </c>
      <c r="I626" s="36">
        <v>42591.668749999997</v>
      </c>
      <c r="J626" s="1" t="s">
        <v>344</v>
      </c>
      <c r="K626" s="37">
        <f t="shared" si="18"/>
        <v>96.09513888888614</v>
      </c>
      <c r="L626" s="38">
        <f t="shared" si="19"/>
        <v>96.09513888888614</v>
      </c>
      <c r="M626" s="166">
        <f>NETWORKDAYS.INTL(DATE(YEAR(H626),MONTH(I626),DAY(H626)),DATE(YEAR(I626),MONTH(I626),DAY(I626)),1,LISTAFERIADOS!$B$2:$B$194)</f>
        <v>3</v>
      </c>
      <c r="N626" s="170" t="str">
        <f>CONCATENATE(HOUR(Tabela13[[#This Row],[DATA INICIO]]),":",MINUTE(Tabela13[[#This Row],[DATA INICIO]]))</f>
        <v>13:46</v>
      </c>
      <c r="P626"/>
    </row>
    <row r="627" spans="1:16" ht="25.5" hidden="1" customHeight="1" x14ac:dyDescent="0.25">
      <c r="A627" s="6" t="s">
        <v>278</v>
      </c>
      <c r="B627" s="33" t="s">
        <v>452</v>
      </c>
      <c r="C627" s="34" t="s">
        <v>270</v>
      </c>
      <c r="D627" s="66" t="s">
        <v>1222</v>
      </c>
      <c r="E627" s="66" t="str">
        <f>CONCATENATE(Tabela13[[#This Row],[TRAMITE_SETOR]],"_Atualiz")</f>
        <v>SECGA_Atualiz</v>
      </c>
      <c r="F627" s="35" t="s">
        <v>853</v>
      </c>
      <c r="G627" s="35"/>
      <c r="H627" s="36">
        <v>42591.668749999997</v>
      </c>
      <c r="I627" s="36">
        <v>42591.70416666667</v>
      </c>
      <c r="J627" s="1" t="s">
        <v>429</v>
      </c>
      <c r="K627" s="37">
        <f t="shared" si="18"/>
        <v>3.5416666672972497E-2</v>
      </c>
      <c r="L627" s="38">
        <f t="shared" si="19"/>
        <v>3.5416666672972497E-2</v>
      </c>
      <c r="M627" s="166">
        <f>NETWORKDAYS.INTL(DATE(YEAR(H627),MONTH(I627),DAY(H627)),DATE(YEAR(I627),MONTH(I627),DAY(I627)),1,LISTAFERIADOS!$B$2:$B$194)</f>
        <v>1</v>
      </c>
      <c r="N627" s="170" t="str">
        <f>CONCATENATE(HOUR(Tabela13[[#This Row],[DATA INICIO]]),":",MINUTE(Tabela13[[#This Row],[DATA INICIO]]))</f>
        <v>16:3</v>
      </c>
      <c r="P627"/>
    </row>
    <row r="628" spans="1:16" ht="25.5" customHeight="1" x14ac:dyDescent="0.25">
      <c r="A628" s="6" t="s">
        <v>278</v>
      </c>
      <c r="B628" s="33" t="s">
        <v>452</v>
      </c>
      <c r="C628" s="34" t="s">
        <v>270</v>
      </c>
      <c r="D628" s="66" t="s">
        <v>1220</v>
      </c>
      <c r="E628" s="66" t="str">
        <f>CONCATENATE(Tabela13[[#This Row],[TRAMITE_SETOR]],"_Atualiz")</f>
        <v>SECGS_Atualiz</v>
      </c>
      <c r="F628" s="35" t="s">
        <v>885</v>
      </c>
      <c r="G628" s="90" t="s">
        <v>1105</v>
      </c>
      <c r="H628" s="36">
        <v>42591.70416666667</v>
      </c>
      <c r="I628" s="36">
        <v>42591.719444444447</v>
      </c>
      <c r="J628" s="1" t="s">
        <v>430</v>
      </c>
      <c r="K628" s="37">
        <f t="shared" si="18"/>
        <v>1.5277777776645962E-2</v>
      </c>
      <c r="L628" s="38">
        <f t="shared" si="19"/>
        <v>1.5277777776645962E-2</v>
      </c>
      <c r="M628" s="166">
        <f>NETWORKDAYS.INTL(DATE(YEAR(H628),MONTH(I628),DAY(H628)),DATE(YEAR(I628),MONTH(I628),DAY(I628)),1,LISTAFERIADOS!$B$2:$B$194)</f>
        <v>1</v>
      </c>
      <c r="N628" s="170" t="str">
        <f>CONCATENATE(HOUR(Tabela13[[#This Row],[DATA INICIO]]),":",MINUTE(Tabela13[[#This Row],[DATA INICIO]]))</f>
        <v>16:54</v>
      </c>
      <c r="P628"/>
    </row>
    <row r="629" spans="1:16" ht="25.5" customHeight="1" x14ac:dyDescent="0.25">
      <c r="A629" s="6" t="s">
        <v>278</v>
      </c>
      <c r="B629" s="33" t="s">
        <v>452</v>
      </c>
      <c r="C629" s="34" t="s">
        <v>270</v>
      </c>
      <c r="D629" s="66" t="s">
        <v>1251</v>
      </c>
      <c r="E629" s="66" t="str">
        <f>CONCATENATE(Tabela13[[#This Row],[TRAMITE_SETOR]],"_Atualiz")</f>
        <v>SMIC_Atualiz</v>
      </c>
      <c r="F629" s="35" t="s">
        <v>891</v>
      </c>
      <c r="G629" s="90" t="s">
        <v>1105</v>
      </c>
      <c r="H629" s="36">
        <v>42591.719444444447</v>
      </c>
      <c r="I629" s="36">
        <v>42591.731249999997</v>
      </c>
      <c r="J629" s="1" t="s">
        <v>431</v>
      </c>
      <c r="K629" s="37">
        <f t="shared" si="18"/>
        <v>1.1805555550381541E-2</v>
      </c>
      <c r="L629" s="38">
        <f t="shared" si="19"/>
        <v>1.1805555550381541E-2</v>
      </c>
      <c r="M629" s="166">
        <f>NETWORKDAYS.INTL(DATE(YEAR(H629),MONTH(I629),DAY(H629)),DATE(YEAR(I629),MONTH(I629),DAY(I629)),1,LISTAFERIADOS!$B$2:$B$194)</f>
        <v>1</v>
      </c>
      <c r="N629" s="170" t="str">
        <f>CONCATENATE(HOUR(Tabela13[[#This Row],[DATA INICIO]]),":",MINUTE(Tabela13[[#This Row],[DATA INICIO]]))</f>
        <v>17:16</v>
      </c>
      <c r="P629"/>
    </row>
    <row r="630" spans="1:16" ht="25.5" hidden="1" customHeight="1" x14ac:dyDescent="0.25">
      <c r="A630" s="6" t="s">
        <v>278</v>
      </c>
      <c r="B630" s="33" t="s">
        <v>452</v>
      </c>
      <c r="C630" s="34" t="s">
        <v>270</v>
      </c>
      <c r="D630" s="66" t="s">
        <v>1209</v>
      </c>
      <c r="E630" s="66" t="str">
        <f>CONCATENATE(Tabela13[[#This Row],[TRAMITE_SETOR]],"_Atualiz")</f>
        <v>CLC_Atualiz</v>
      </c>
      <c r="F630" s="35" t="s">
        <v>911</v>
      </c>
      <c r="G630" s="35"/>
      <c r="H630" s="36">
        <v>42591.731249999997</v>
      </c>
      <c r="I630" s="36">
        <v>42593.793749999997</v>
      </c>
      <c r="J630" s="1" t="s">
        <v>432</v>
      </c>
      <c r="K630" s="37">
        <f t="shared" si="18"/>
        <v>2.0625</v>
      </c>
      <c r="L630" s="38">
        <f t="shared" si="19"/>
        <v>2.0625</v>
      </c>
      <c r="M630" s="166">
        <f>NETWORKDAYS.INTL(DATE(YEAR(H630),MONTH(I630),DAY(H630)),DATE(YEAR(I630),MONTH(I630),DAY(I630)),1,LISTAFERIADOS!$B$2:$B$194)</f>
        <v>3</v>
      </c>
      <c r="N630" s="170" t="str">
        <f>CONCATENATE(HOUR(Tabela13[[#This Row],[DATA INICIO]]),":",MINUTE(Tabela13[[#This Row],[DATA INICIO]]))</f>
        <v>17:33</v>
      </c>
      <c r="P630"/>
    </row>
    <row r="631" spans="1:16" ht="25.5" customHeight="1" x14ac:dyDescent="0.25">
      <c r="A631" s="6" t="s">
        <v>278</v>
      </c>
      <c r="B631" s="33" t="s">
        <v>452</v>
      </c>
      <c r="C631" s="34" t="s">
        <v>270</v>
      </c>
      <c r="D631" s="66" t="s">
        <v>1252</v>
      </c>
      <c r="E631" s="66" t="str">
        <f>CONCATENATE(Tabela13[[#This Row],[TRAMITE_SETOR]],"_Atualiz")</f>
        <v>SOP_Atualiz</v>
      </c>
      <c r="F631" s="35" t="s">
        <v>893</v>
      </c>
      <c r="G631" s="90" t="s">
        <v>1105</v>
      </c>
      <c r="H631" s="36">
        <v>42593.793749999997</v>
      </c>
      <c r="I631" s="36">
        <v>42607.693055555559</v>
      </c>
      <c r="J631" s="1" t="s">
        <v>202</v>
      </c>
      <c r="K631" s="37">
        <f t="shared" si="18"/>
        <v>13.899305555562023</v>
      </c>
      <c r="L631" s="38">
        <f t="shared" si="19"/>
        <v>13.899305555562023</v>
      </c>
      <c r="M631" s="166">
        <f>NETWORKDAYS.INTL(DATE(YEAR(H631),MONTH(I631),DAY(H631)),DATE(YEAR(I631),MONTH(I631),DAY(I631)),1,LISTAFERIADOS!$B$2:$B$194)</f>
        <v>11</v>
      </c>
      <c r="N631" s="170" t="str">
        <f>CONCATENATE(HOUR(Tabela13[[#This Row],[DATA INICIO]]),":",MINUTE(Tabela13[[#This Row],[DATA INICIO]]))</f>
        <v>19:3</v>
      </c>
      <c r="P631"/>
    </row>
    <row r="632" spans="1:16" ht="25.5" customHeight="1" x14ac:dyDescent="0.25">
      <c r="A632" s="6" t="s">
        <v>278</v>
      </c>
      <c r="B632" s="33" t="s">
        <v>452</v>
      </c>
      <c r="C632" s="34" t="s">
        <v>270</v>
      </c>
      <c r="D632" s="66" t="s">
        <v>1226</v>
      </c>
      <c r="E632" s="66" t="str">
        <f>CONCATENATE(Tabela13[[#This Row],[TRAMITE_SETOR]],"_Atualiz")</f>
        <v>CIP_Atualiz</v>
      </c>
      <c r="F632" s="35" t="s">
        <v>884</v>
      </c>
      <c r="G632" s="90" t="s">
        <v>1105</v>
      </c>
      <c r="H632" s="36">
        <v>42607.693055555559</v>
      </c>
      <c r="I632" s="36">
        <v>42609.655555555553</v>
      </c>
      <c r="J632" s="1" t="s">
        <v>294</v>
      </c>
      <c r="K632" s="37">
        <f t="shared" si="18"/>
        <v>1.9624999999941792</v>
      </c>
      <c r="L632" s="38">
        <f t="shared" si="19"/>
        <v>1.9624999999941792</v>
      </c>
      <c r="M632" s="166">
        <f>NETWORKDAYS.INTL(DATE(YEAR(H632),MONTH(I632),DAY(H632)),DATE(YEAR(I632),MONTH(I632),DAY(I632)),1,LISTAFERIADOS!$B$2:$B$194)</f>
        <v>2</v>
      </c>
      <c r="N632" s="170" t="str">
        <f>CONCATENATE(HOUR(Tabela13[[#This Row],[DATA INICIO]]),":",MINUTE(Tabela13[[#This Row],[DATA INICIO]]))</f>
        <v>16:38</v>
      </c>
      <c r="P632"/>
    </row>
    <row r="633" spans="1:16" ht="25.5" customHeight="1" x14ac:dyDescent="0.25">
      <c r="A633" s="6" t="s">
        <v>278</v>
      </c>
      <c r="B633" s="33" t="s">
        <v>452</v>
      </c>
      <c r="C633" s="34" t="s">
        <v>270</v>
      </c>
      <c r="D633" s="66" t="s">
        <v>1220</v>
      </c>
      <c r="E633" s="66" t="str">
        <f>CONCATENATE(Tabela13[[#This Row],[TRAMITE_SETOR]],"_Atualiz")</f>
        <v>SECGS_Atualiz</v>
      </c>
      <c r="F633" s="35" t="s">
        <v>885</v>
      </c>
      <c r="G633" s="90" t="s">
        <v>1105</v>
      </c>
      <c r="H633" s="36">
        <v>42609.655555555553</v>
      </c>
      <c r="I633" s="36">
        <v>42611.79791666667</v>
      </c>
      <c r="J633" s="1" t="s">
        <v>433</v>
      </c>
      <c r="K633" s="37">
        <f t="shared" si="18"/>
        <v>2.1423611111167702</v>
      </c>
      <c r="L633" s="38">
        <f t="shared" si="19"/>
        <v>2.1423611111167702</v>
      </c>
      <c r="M633" s="166">
        <f>NETWORKDAYS.INTL(DATE(YEAR(H633),MONTH(I633),DAY(H633)),DATE(YEAR(I633),MONTH(I633),DAY(I633)),1,LISTAFERIADOS!$B$2:$B$194)</f>
        <v>1</v>
      </c>
      <c r="N633" s="170" t="str">
        <f>CONCATENATE(HOUR(Tabela13[[#This Row],[DATA INICIO]]),":",MINUTE(Tabela13[[#This Row],[DATA INICIO]]))</f>
        <v>15:44</v>
      </c>
      <c r="P633"/>
    </row>
    <row r="634" spans="1:16" ht="25.5" hidden="1" customHeight="1" x14ac:dyDescent="0.25">
      <c r="A634" s="6" t="s">
        <v>278</v>
      </c>
      <c r="B634" s="33" t="s">
        <v>452</v>
      </c>
      <c r="C634" s="34" t="s">
        <v>270</v>
      </c>
      <c r="D634" s="66" t="s">
        <v>1209</v>
      </c>
      <c r="E634" s="66" t="str">
        <f>CONCATENATE(Tabela13[[#This Row],[TRAMITE_SETOR]],"_Atualiz")</f>
        <v>CLC_Atualiz</v>
      </c>
      <c r="F634" s="35" t="s">
        <v>911</v>
      </c>
      <c r="G634" s="35"/>
      <c r="H634" s="36">
        <v>42611.79791666667</v>
      </c>
      <c r="I634" s="36">
        <v>42615.619444444441</v>
      </c>
      <c r="J634" s="1" t="s">
        <v>434</v>
      </c>
      <c r="K634" s="37">
        <f t="shared" si="18"/>
        <v>3.8215277777708252</v>
      </c>
      <c r="L634" s="38">
        <f t="shared" si="19"/>
        <v>3.8215277777708252</v>
      </c>
      <c r="M634" s="166">
        <f>NETWORKDAYS.INTL(DATE(YEAR(H634),MONTH(I634),DAY(H634)),DATE(YEAR(I634),MONTH(I634),DAY(I634)),1,LISTAFERIADOS!$B$2:$B$194)</f>
        <v>-18</v>
      </c>
      <c r="N634" s="170" t="str">
        <f>CONCATENATE(HOUR(Tabela13[[#This Row],[DATA INICIO]]),":",MINUTE(Tabela13[[#This Row],[DATA INICIO]]))</f>
        <v>19:9</v>
      </c>
      <c r="P634"/>
    </row>
    <row r="635" spans="1:16" ht="25.5" hidden="1" customHeight="1" x14ac:dyDescent="0.25">
      <c r="A635" s="6" t="s">
        <v>278</v>
      </c>
      <c r="B635" s="33" t="s">
        <v>452</v>
      </c>
      <c r="C635" s="34" t="s">
        <v>270</v>
      </c>
      <c r="D635" s="66" t="s">
        <v>1246</v>
      </c>
      <c r="E635" s="66" t="str">
        <f>CONCATENATE(Tabela13[[#This Row],[TRAMITE_SETOR]],"_Atualiz")</f>
        <v>SECTI_Atualiz</v>
      </c>
      <c r="F635" s="35" t="s">
        <v>935</v>
      </c>
      <c r="G635" s="35"/>
      <c r="H635" s="36">
        <v>42615.619444444441</v>
      </c>
      <c r="I635" s="36">
        <v>42618.717361111114</v>
      </c>
      <c r="J635" s="1" t="s">
        <v>435</v>
      </c>
      <c r="K635" s="37">
        <f t="shared" si="18"/>
        <v>3.0979166666729725</v>
      </c>
      <c r="L635" s="38">
        <f t="shared" si="19"/>
        <v>3.0979166666729725</v>
      </c>
      <c r="M635" s="166">
        <f>NETWORKDAYS.INTL(DATE(YEAR(H635),MONTH(I635),DAY(H635)),DATE(YEAR(I635),MONTH(I635),DAY(I635)),1,LISTAFERIADOS!$B$2:$B$194)</f>
        <v>2</v>
      </c>
      <c r="N635" s="170" t="str">
        <f>CONCATENATE(HOUR(Tabela13[[#This Row],[DATA INICIO]]),":",MINUTE(Tabela13[[#This Row],[DATA INICIO]]))</f>
        <v>14:52</v>
      </c>
      <c r="P635"/>
    </row>
    <row r="636" spans="1:16" ht="25.5" hidden="1" customHeight="1" x14ac:dyDescent="0.25">
      <c r="A636" s="6" t="s">
        <v>278</v>
      </c>
      <c r="B636" s="33" t="s">
        <v>452</v>
      </c>
      <c r="C636" s="34" t="s">
        <v>270</v>
      </c>
      <c r="D636" s="66" t="s">
        <v>1250</v>
      </c>
      <c r="E636" s="66" t="str">
        <f>CONCATENATE(Tabela13[[#This Row],[TRAMITE_SETOR]],"_Atualiz")</f>
        <v>CGEU_Atualiz</v>
      </c>
      <c r="F636" s="35" t="s">
        <v>939</v>
      </c>
      <c r="G636" s="35"/>
      <c r="H636" s="36">
        <v>42618.717361111114</v>
      </c>
      <c r="I636" s="36">
        <v>42622.679166666669</v>
      </c>
      <c r="J636" s="1" t="s">
        <v>7</v>
      </c>
      <c r="K636" s="37">
        <f t="shared" si="18"/>
        <v>3.9618055555547471</v>
      </c>
      <c r="L636" s="38">
        <f t="shared" si="19"/>
        <v>3.9618055555547471</v>
      </c>
      <c r="M636" s="166">
        <f>NETWORKDAYS.INTL(DATE(YEAR(H636),MONTH(I636),DAY(H636)),DATE(YEAR(I636),MONTH(I636),DAY(I636)),1,LISTAFERIADOS!$B$2:$B$194)</f>
        <v>3</v>
      </c>
      <c r="N636" s="170" t="str">
        <f>CONCATENATE(HOUR(Tabela13[[#This Row],[DATA INICIO]]),":",MINUTE(Tabela13[[#This Row],[DATA INICIO]]))</f>
        <v>17:13</v>
      </c>
      <c r="P636"/>
    </row>
    <row r="637" spans="1:16" ht="25.5" hidden="1" customHeight="1" x14ac:dyDescent="0.25">
      <c r="A637" s="6" t="s">
        <v>278</v>
      </c>
      <c r="B637" s="33" t="s">
        <v>452</v>
      </c>
      <c r="C637" s="34" t="s">
        <v>270</v>
      </c>
      <c r="D637" s="66" t="s">
        <v>1249</v>
      </c>
      <c r="E637" s="66" t="str">
        <f>CONCATENATE(Tabela13[[#This Row],[TRAMITE_SETOR]],"_Atualiz")</f>
        <v>SESOP_Atualiz</v>
      </c>
      <c r="F637" s="35" t="s">
        <v>938</v>
      </c>
      <c r="G637" s="35"/>
      <c r="H637" s="36">
        <v>42618.717361111114</v>
      </c>
      <c r="I637" s="36">
        <v>42626.525694444441</v>
      </c>
      <c r="J637" s="1" t="s">
        <v>7</v>
      </c>
      <c r="K637" s="37">
        <f t="shared" si="18"/>
        <v>7.8083333333270275</v>
      </c>
      <c r="L637" s="38">
        <f t="shared" si="19"/>
        <v>7.8083333333270275</v>
      </c>
      <c r="M637" s="166">
        <f>NETWORKDAYS.INTL(DATE(YEAR(H637),MONTH(I637),DAY(H637)),DATE(YEAR(I637),MONTH(I637),DAY(I637)),1,LISTAFERIADOS!$B$2:$B$194)</f>
        <v>5</v>
      </c>
      <c r="N637" s="170" t="str">
        <f>CONCATENATE(HOUR(Tabela13[[#This Row],[DATA INICIO]]),":",MINUTE(Tabela13[[#This Row],[DATA INICIO]]))</f>
        <v>17:13</v>
      </c>
      <c r="P637"/>
    </row>
    <row r="638" spans="1:16" ht="25.5" hidden="1" customHeight="1" x14ac:dyDescent="0.25">
      <c r="A638" s="6" t="s">
        <v>278</v>
      </c>
      <c r="B638" s="33" t="s">
        <v>452</v>
      </c>
      <c r="C638" s="34" t="s">
        <v>270</v>
      </c>
      <c r="D638" s="66" t="s">
        <v>1246</v>
      </c>
      <c r="E638" s="66" t="str">
        <f>CONCATENATE(Tabela13[[#This Row],[TRAMITE_SETOR]],"_Atualiz")</f>
        <v>SECTI_Atualiz</v>
      </c>
      <c r="F638" s="35" t="s">
        <v>935</v>
      </c>
      <c r="G638" s="35"/>
      <c r="H638" s="36">
        <v>42626.525694444441</v>
      </c>
      <c r="I638" s="36">
        <v>42626.662499999999</v>
      </c>
      <c r="J638" s="1" t="s">
        <v>41</v>
      </c>
      <c r="K638" s="37">
        <f t="shared" si="18"/>
        <v>0.1368055555576575</v>
      </c>
      <c r="L638" s="38">
        <f t="shared" si="19"/>
        <v>0.1368055555576575</v>
      </c>
      <c r="M638" s="166">
        <f>NETWORKDAYS.INTL(DATE(YEAR(H638),MONTH(I638),DAY(H638)),DATE(YEAR(I638),MONTH(I638),DAY(I638)),1,LISTAFERIADOS!$B$2:$B$194)</f>
        <v>1</v>
      </c>
      <c r="N638" s="170" t="str">
        <f>CONCATENATE(HOUR(Tabela13[[#This Row],[DATA INICIO]]),":",MINUTE(Tabela13[[#This Row],[DATA INICIO]]))</f>
        <v>12:37</v>
      </c>
      <c r="P638"/>
    </row>
    <row r="639" spans="1:16" ht="25.5" customHeight="1" x14ac:dyDescent="0.25">
      <c r="A639" s="6" t="s">
        <v>278</v>
      </c>
      <c r="B639" s="33" t="s">
        <v>452</v>
      </c>
      <c r="C639" s="34" t="s">
        <v>270</v>
      </c>
      <c r="D639" s="66" t="s">
        <v>1252</v>
      </c>
      <c r="E639" s="66" t="str">
        <f>CONCATENATE(Tabela13[[#This Row],[TRAMITE_SETOR]],"_Atualiz")</f>
        <v>SOP_Atualiz</v>
      </c>
      <c r="F639" s="35" t="s">
        <v>893</v>
      </c>
      <c r="G639" s="90" t="s">
        <v>1105</v>
      </c>
      <c r="H639" s="36">
        <v>42626.662499999999</v>
      </c>
      <c r="I639" s="36">
        <v>42627.727083333331</v>
      </c>
      <c r="J639" s="1" t="s">
        <v>436</v>
      </c>
      <c r="K639" s="37">
        <f t="shared" si="18"/>
        <v>1.0645833333328483</v>
      </c>
      <c r="L639" s="38">
        <f t="shared" si="19"/>
        <v>1.0645833333328483</v>
      </c>
      <c r="M639" s="166">
        <f>NETWORKDAYS.INTL(DATE(YEAR(H639),MONTH(I639),DAY(H639)),DATE(YEAR(I639),MONTH(I639),DAY(I639)),1,LISTAFERIADOS!$B$2:$B$194)</f>
        <v>2</v>
      </c>
      <c r="N639" s="170" t="str">
        <f>CONCATENATE(HOUR(Tabela13[[#This Row],[DATA INICIO]]),":",MINUTE(Tabela13[[#This Row],[DATA INICIO]]))</f>
        <v>15:54</v>
      </c>
      <c r="P639"/>
    </row>
    <row r="640" spans="1:16" ht="25.5" hidden="1" customHeight="1" x14ac:dyDescent="0.25">
      <c r="A640" s="6" t="s">
        <v>278</v>
      </c>
      <c r="B640" s="33" t="s">
        <v>452</v>
      </c>
      <c r="C640" s="34" t="s">
        <v>270</v>
      </c>
      <c r="D640" s="66" t="s">
        <v>1209</v>
      </c>
      <c r="E640" s="66" t="str">
        <f>CONCATENATE(Tabela13[[#This Row],[TRAMITE_SETOR]],"_Atualiz")</f>
        <v>CLC_Atualiz</v>
      </c>
      <c r="F640" s="35" t="s">
        <v>911</v>
      </c>
      <c r="G640" s="35"/>
      <c r="H640" s="36">
        <v>42627.727083333331</v>
      </c>
      <c r="I640" s="36">
        <v>42636.67083333333</v>
      </c>
      <c r="J640" s="1" t="s">
        <v>437</v>
      </c>
      <c r="K640" s="37">
        <f t="shared" si="18"/>
        <v>8.9437499999985448</v>
      </c>
      <c r="L640" s="38">
        <f t="shared" si="19"/>
        <v>8.9437499999985448</v>
      </c>
      <c r="M640" s="166">
        <f>NETWORKDAYS.INTL(DATE(YEAR(H640),MONTH(I640),DAY(H640)),DATE(YEAR(I640),MONTH(I640),DAY(I640)),1,LISTAFERIADOS!$B$2:$B$194)</f>
        <v>8</v>
      </c>
      <c r="N640" s="170" t="str">
        <f>CONCATENATE(HOUR(Tabela13[[#This Row],[DATA INICIO]]),":",MINUTE(Tabela13[[#This Row],[DATA INICIO]]))</f>
        <v>17:27</v>
      </c>
      <c r="P640"/>
    </row>
    <row r="641" spans="1:16" ht="25.5" hidden="1" customHeight="1" x14ac:dyDescent="0.25">
      <c r="A641" s="6" t="s">
        <v>278</v>
      </c>
      <c r="B641" s="33" t="s">
        <v>452</v>
      </c>
      <c r="C641" s="34" t="s">
        <v>270</v>
      </c>
      <c r="D641" s="66" t="s">
        <v>1210</v>
      </c>
      <c r="E641" s="66" t="str">
        <f>CONCATENATE(Tabela13[[#This Row],[TRAMITE_SETOR]],"_Atualiz")</f>
        <v>SC_Atualiz</v>
      </c>
      <c r="F641" s="35" t="s">
        <v>912</v>
      </c>
      <c r="G641" s="35"/>
      <c r="H641" s="36">
        <v>42636.67083333333</v>
      </c>
      <c r="I641" s="36">
        <v>42642.740972222222</v>
      </c>
      <c r="J641" s="1" t="s">
        <v>438</v>
      </c>
      <c r="K641" s="37">
        <f t="shared" si="18"/>
        <v>6.070138888891961</v>
      </c>
      <c r="L641" s="38">
        <f t="shared" si="19"/>
        <v>6.070138888891961</v>
      </c>
      <c r="M641" s="166">
        <f>NETWORKDAYS.INTL(DATE(YEAR(H641),MONTH(I641),DAY(H641)),DATE(YEAR(I641),MONTH(I641),DAY(I641)),1,LISTAFERIADOS!$B$2:$B$194)</f>
        <v>5</v>
      </c>
      <c r="N641" s="170" t="str">
        <f>CONCATENATE(HOUR(Tabela13[[#This Row],[DATA INICIO]]),":",MINUTE(Tabela13[[#This Row],[DATA INICIO]]))</f>
        <v>16:6</v>
      </c>
      <c r="P641"/>
    </row>
    <row r="642" spans="1:16" ht="25.5" hidden="1" customHeight="1" x14ac:dyDescent="0.25">
      <c r="A642" s="6" t="s">
        <v>278</v>
      </c>
      <c r="B642" s="33" t="s">
        <v>452</v>
      </c>
      <c r="C642" s="34" t="s">
        <v>270</v>
      </c>
      <c r="D642" s="66" t="s">
        <v>1209</v>
      </c>
      <c r="E642" s="66" t="str">
        <f>CONCATENATE(Tabela13[[#This Row],[TRAMITE_SETOR]],"_Atualiz")</f>
        <v>CLC_Atualiz</v>
      </c>
      <c r="F642" s="35" t="s">
        <v>911</v>
      </c>
      <c r="G642" s="35"/>
      <c r="H642" s="36">
        <v>42642.740972222222</v>
      </c>
      <c r="I642" s="36">
        <v>42643.708333333336</v>
      </c>
      <c r="J642" s="1" t="s">
        <v>439</v>
      </c>
      <c r="K642" s="37">
        <f t="shared" si="18"/>
        <v>0.96736111111385981</v>
      </c>
      <c r="L642" s="38">
        <f t="shared" si="19"/>
        <v>0.96736111111385981</v>
      </c>
      <c r="M642" s="166">
        <f>NETWORKDAYS.INTL(DATE(YEAR(H642),MONTH(I642),DAY(H642)),DATE(YEAR(I642),MONTH(I642),DAY(I642)),1,LISTAFERIADOS!$B$2:$B$194)</f>
        <v>2</v>
      </c>
      <c r="N642" s="170" t="str">
        <f>CONCATENATE(HOUR(Tabela13[[#This Row],[DATA INICIO]]),":",MINUTE(Tabela13[[#This Row],[DATA INICIO]]))</f>
        <v>17:47</v>
      </c>
      <c r="P642"/>
    </row>
    <row r="643" spans="1:16" ht="25.5" hidden="1" customHeight="1" x14ac:dyDescent="0.25">
      <c r="A643" s="6" t="s">
        <v>278</v>
      </c>
      <c r="B643" s="33" t="s">
        <v>452</v>
      </c>
      <c r="C643" s="34" t="s">
        <v>270</v>
      </c>
      <c r="D643" s="66" t="s">
        <v>1206</v>
      </c>
      <c r="E643" s="66" t="str">
        <f>CONCATENATE(Tabela13[[#This Row],[TRAMITE_SETOR]],"_Atualiz")</f>
        <v>SPO_Atualiz</v>
      </c>
      <c r="F643" s="35" t="s">
        <v>908</v>
      </c>
      <c r="G643" s="35"/>
      <c r="H643" s="36">
        <v>42643.708333333336</v>
      </c>
      <c r="I643" s="36">
        <v>42643.798611111109</v>
      </c>
      <c r="J643" s="1" t="s">
        <v>440</v>
      </c>
      <c r="K643" s="37">
        <f t="shared" ref="K643:K706" si="20">IF(OR(H643="-",I643="-"),0,I643-H643)</f>
        <v>9.0277777773735579E-2</v>
      </c>
      <c r="L643" s="38">
        <f t="shared" ref="L643:L706" si="21">K643</f>
        <v>9.0277777773735579E-2</v>
      </c>
      <c r="M643" s="166">
        <f>NETWORKDAYS.INTL(DATE(YEAR(H643),MONTH(I643),DAY(H643)),DATE(YEAR(I643),MONTH(I643),DAY(I643)),1,LISTAFERIADOS!$B$2:$B$194)</f>
        <v>1</v>
      </c>
      <c r="N643" s="170" t="str">
        <f>CONCATENATE(HOUR(Tabela13[[#This Row],[DATA INICIO]]),":",MINUTE(Tabela13[[#This Row],[DATA INICIO]]))</f>
        <v>17:0</v>
      </c>
      <c r="P643"/>
    </row>
    <row r="644" spans="1:16" ht="25.5" hidden="1" customHeight="1" x14ac:dyDescent="0.25">
      <c r="A644" s="6" t="s">
        <v>278</v>
      </c>
      <c r="B644" s="33" t="s">
        <v>452</v>
      </c>
      <c r="C644" s="34" t="s">
        <v>270</v>
      </c>
      <c r="D644" s="66" t="s">
        <v>1207</v>
      </c>
      <c r="E644" s="66" t="str">
        <f>CONCATENATE(Tabela13[[#This Row],[TRAMITE_SETOR]],"_Atualiz")</f>
        <v>CO_Atualiz</v>
      </c>
      <c r="F644" s="35" t="s">
        <v>909</v>
      </c>
      <c r="G644" s="35"/>
      <c r="H644" s="36">
        <v>42643.798611111109</v>
      </c>
      <c r="I644" s="36">
        <v>42643.802083333336</v>
      </c>
      <c r="J644" s="1" t="s">
        <v>97</v>
      </c>
      <c r="K644" s="37">
        <f t="shared" si="20"/>
        <v>3.4722222262644209E-3</v>
      </c>
      <c r="L644" s="38">
        <f t="shared" si="21"/>
        <v>3.4722222262644209E-3</v>
      </c>
      <c r="M644" s="166">
        <f>NETWORKDAYS.INTL(DATE(YEAR(H644),MONTH(I644),DAY(H644)),DATE(YEAR(I644),MONTH(I644),DAY(I644)),1,LISTAFERIADOS!$B$2:$B$194)</f>
        <v>1</v>
      </c>
      <c r="N644" s="170" t="str">
        <f>CONCATENATE(HOUR(Tabela13[[#This Row],[DATA INICIO]]),":",MINUTE(Tabela13[[#This Row],[DATA INICIO]]))</f>
        <v>19:10</v>
      </c>
      <c r="P644"/>
    </row>
    <row r="645" spans="1:16" ht="25.5" hidden="1" customHeight="1" x14ac:dyDescent="0.25">
      <c r="A645" s="6" t="s">
        <v>278</v>
      </c>
      <c r="B645" s="33" t="s">
        <v>452</v>
      </c>
      <c r="C645" s="34" t="s">
        <v>270</v>
      </c>
      <c r="D645" s="66" t="s">
        <v>1208</v>
      </c>
      <c r="E645" s="66" t="str">
        <f>CONCATENATE(Tabela13[[#This Row],[TRAMITE_SETOR]],"_Atualiz")</f>
        <v>SECOFC_Atualiz</v>
      </c>
      <c r="F645" s="35" t="s">
        <v>910</v>
      </c>
      <c r="G645" s="35"/>
      <c r="H645" s="36">
        <v>42643.802083333336</v>
      </c>
      <c r="I645" s="36">
        <v>42644.70208333333</v>
      </c>
      <c r="J645" s="1" t="s">
        <v>441</v>
      </c>
      <c r="K645" s="37">
        <f t="shared" si="20"/>
        <v>0.89999999999417923</v>
      </c>
      <c r="L645" s="38">
        <f t="shared" si="21"/>
        <v>0.89999999999417923</v>
      </c>
      <c r="M645" s="166">
        <f>NETWORKDAYS.INTL(DATE(YEAR(H645),MONTH(I645),DAY(H645)),DATE(YEAR(I645),MONTH(I645),DAY(I645)),1,LISTAFERIADOS!$B$2:$B$194)</f>
        <v>-19</v>
      </c>
      <c r="N645" s="170" t="str">
        <f>CONCATENATE(HOUR(Tabela13[[#This Row],[DATA INICIO]]),":",MINUTE(Tabela13[[#This Row],[DATA INICIO]]))</f>
        <v>19:15</v>
      </c>
      <c r="P645"/>
    </row>
    <row r="646" spans="1:16" ht="25.5" hidden="1" customHeight="1" x14ac:dyDescent="0.25">
      <c r="A646" s="6" t="s">
        <v>278</v>
      </c>
      <c r="B646" s="33" t="s">
        <v>452</v>
      </c>
      <c r="C646" s="34" t="s">
        <v>270</v>
      </c>
      <c r="D646" s="66" t="s">
        <v>1209</v>
      </c>
      <c r="E646" s="66" t="str">
        <f>CONCATENATE(Tabela13[[#This Row],[TRAMITE_SETOR]],"_Atualiz")</f>
        <v>CLC_Atualiz</v>
      </c>
      <c r="F646" s="35" t="s">
        <v>911</v>
      </c>
      <c r="G646" s="35"/>
      <c r="H646" s="36">
        <v>42644.70208333333</v>
      </c>
      <c r="I646" s="36">
        <v>42645.642361111109</v>
      </c>
      <c r="J646" s="1" t="s">
        <v>21</v>
      </c>
      <c r="K646" s="37">
        <f t="shared" si="20"/>
        <v>0.94027777777955635</v>
      </c>
      <c r="L646" s="38">
        <f t="shared" si="21"/>
        <v>0.94027777777955635</v>
      </c>
      <c r="M646" s="166">
        <f>NETWORKDAYS.INTL(DATE(YEAR(H646),MONTH(I646),DAY(H646)),DATE(YEAR(I646),MONTH(I646),DAY(I646)),1,LISTAFERIADOS!$B$2:$B$194)</f>
        <v>0</v>
      </c>
      <c r="N646" s="170" t="str">
        <f>CONCATENATE(HOUR(Tabela13[[#This Row],[DATA INICIO]]),":",MINUTE(Tabela13[[#This Row],[DATA INICIO]]))</f>
        <v>16:51</v>
      </c>
      <c r="P646"/>
    </row>
    <row r="647" spans="1:16" ht="25.5" hidden="1" customHeight="1" x14ac:dyDescent="0.25">
      <c r="A647" s="6" t="s">
        <v>278</v>
      </c>
      <c r="B647" s="33" t="s">
        <v>452</v>
      </c>
      <c r="C647" s="34" t="s">
        <v>270</v>
      </c>
      <c r="D647" s="66" t="s">
        <v>1210</v>
      </c>
      <c r="E647" s="66" t="str">
        <f>CONCATENATE(Tabela13[[#This Row],[TRAMITE_SETOR]],"_Atualiz")</f>
        <v>SC_Atualiz</v>
      </c>
      <c r="F647" s="35" t="s">
        <v>912</v>
      </c>
      <c r="G647" s="35"/>
      <c r="H647" s="36">
        <v>42645.642361111109</v>
      </c>
      <c r="I647" s="36">
        <v>42646.638194444444</v>
      </c>
      <c r="J647" s="1" t="s">
        <v>166</v>
      </c>
      <c r="K647" s="37">
        <f t="shared" si="20"/>
        <v>0.99583333333430346</v>
      </c>
      <c r="L647" s="38">
        <f t="shared" si="21"/>
        <v>0.99583333333430346</v>
      </c>
      <c r="M647" s="166">
        <f>NETWORKDAYS.INTL(DATE(YEAR(H647),MONTH(I647),DAY(H647)),DATE(YEAR(I647),MONTH(I647),DAY(I647)),1,LISTAFERIADOS!$B$2:$B$194)</f>
        <v>1</v>
      </c>
      <c r="N647" s="170" t="str">
        <f>CONCATENATE(HOUR(Tabela13[[#This Row],[DATA INICIO]]),":",MINUTE(Tabela13[[#This Row],[DATA INICIO]]))</f>
        <v>15:25</v>
      </c>
      <c r="P647"/>
    </row>
    <row r="648" spans="1:16" ht="25.5" hidden="1" customHeight="1" x14ac:dyDescent="0.25">
      <c r="A648" s="6" t="s">
        <v>278</v>
      </c>
      <c r="B648" s="33" t="s">
        <v>452</v>
      </c>
      <c r="C648" s="34" t="s">
        <v>270</v>
      </c>
      <c r="D648" s="66" t="s">
        <v>1209</v>
      </c>
      <c r="E648" s="66" t="str">
        <f>CONCATENATE(Tabela13[[#This Row],[TRAMITE_SETOR]],"_Atualiz")</f>
        <v>CLC_Atualiz</v>
      </c>
      <c r="F648" s="35" t="s">
        <v>911</v>
      </c>
      <c r="G648" s="35"/>
      <c r="H648" s="36">
        <v>42646.638194444444</v>
      </c>
      <c r="I648" s="36">
        <v>42647.659722222219</v>
      </c>
      <c r="J648" s="1" t="s">
        <v>442</v>
      </c>
      <c r="K648" s="37">
        <f t="shared" si="20"/>
        <v>1.0215277777751908</v>
      </c>
      <c r="L648" s="38">
        <f t="shared" si="21"/>
        <v>1.0215277777751908</v>
      </c>
      <c r="M648" s="166">
        <f>NETWORKDAYS.INTL(DATE(YEAR(H648),MONTH(I648),DAY(H648)),DATE(YEAR(I648),MONTH(I648),DAY(I648)),1,LISTAFERIADOS!$B$2:$B$194)</f>
        <v>2</v>
      </c>
      <c r="N648" s="170" t="str">
        <f>CONCATENATE(HOUR(Tabela13[[#This Row],[DATA INICIO]]),":",MINUTE(Tabela13[[#This Row],[DATA INICIO]]))</f>
        <v>15:19</v>
      </c>
      <c r="P648"/>
    </row>
    <row r="649" spans="1:16" ht="25.5" hidden="1" customHeight="1" x14ac:dyDescent="0.25">
      <c r="A649" s="6" t="s">
        <v>278</v>
      </c>
      <c r="B649" s="33" t="s">
        <v>452</v>
      </c>
      <c r="C649" s="34" t="s">
        <v>270</v>
      </c>
      <c r="D649" s="66" t="s">
        <v>1222</v>
      </c>
      <c r="E649" s="66" t="str">
        <f>CONCATENATE(Tabela13[[#This Row],[TRAMITE_SETOR]],"_Atualiz")</f>
        <v>SECGA_Atualiz</v>
      </c>
      <c r="F649" s="35" t="s">
        <v>853</v>
      </c>
      <c r="G649" s="35"/>
      <c r="H649" s="36">
        <v>42647.659722222219</v>
      </c>
      <c r="I649" s="36">
        <v>42649.779861111114</v>
      </c>
      <c r="J649" s="1" t="s">
        <v>443</v>
      </c>
      <c r="K649" s="37">
        <f t="shared" si="20"/>
        <v>2.1201388888948713</v>
      </c>
      <c r="L649" s="38">
        <f t="shared" si="21"/>
        <v>2.1201388888948713</v>
      </c>
      <c r="M649" s="166">
        <f>NETWORKDAYS.INTL(DATE(YEAR(H649),MONTH(I649),DAY(H649)),DATE(YEAR(I649),MONTH(I649),DAY(I649)),1,LISTAFERIADOS!$B$2:$B$194)</f>
        <v>3</v>
      </c>
      <c r="N649" s="170" t="str">
        <f>CONCATENATE(HOUR(Tabela13[[#This Row],[DATA INICIO]]),":",MINUTE(Tabela13[[#This Row],[DATA INICIO]]))</f>
        <v>15:50</v>
      </c>
      <c r="P649"/>
    </row>
    <row r="650" spans="1:16" ht="25.5" hidden="1" customHeight="1" x14ac:dyDescent="0.25">
      <c r="A650" s="6" t="s">
        <v>278</v>
      </c>
      <c r="B650" s="33" t="s">
        <v>452</v>
      </c>
      <c r="C650" s="34" t="s">
        <v>270</v>
      </c>
      <c r="D650" s="66" t="s">
        <v>1209</v>
      </c>
      <c r="E650" s="66" t="str">
        <f>CONCATENATE(Tabela13[[#This Row],[TRAMITE_SETOR]],"_Atualiz")</f>
        <v>CLC_Atualiz</v>
      </c>
      <c r="F650" s="35" t="s">
        <v>911</v>
      </c>
      <c r="G650" s="35"/>
      <c r="H650" s="36">
        <v>42649.779861111114</v>
      </c>
      <c r="I650" s="36">
        <v>42650.675000000003</v>
      </c>
      <c r="J650" s="1" t="s">
        <v>444</v>
      </c>
      <c r="K650" s="37">
        <f t="shared" si="20"/>
        <v>0.89513888888905058</v>
      </c>
      <c r="L650" s="38">
        <f t="shared" si="21"/>
        <v>0.89513888888905058</v>
      </c>
      <c r="M650" s="166">
        <f>NETWORKDAYS.INTL(DATE(YEAR(H650),MONTH(I650),DAY(H650)),DATE(YEAR(I650),MONTH(I650),DAY(I650)),1,LISTAFERIADOS!$B$2:$B$194)</f>
        <v>2</v>
      </c>
      <c r="N650" s="170" t="str">
        <f>CONCATENATE(HOUR(Tabela13[[#This Row],[DATA INICIO]]),":",MINUTE(Tabela13[[#This Row],[DATA INICIO]]))</f>
        <v>18:43</v>
      </c>
      <c r="P650"/>
    </row>
    <row r="651" spans="1:16" ht="25.5" hidden="1" customHeight="1" x14ac:dyDescent="0.25">
      <c r="A651" s="6" t="s">
        <v>278</v>
      </c>
      <c r="B651" s="33" t="s">
        <v>452</v>
      </c>
      <c r="C651" s="34" t="s">
        <v>270</v>
      </c>
      <c r="D651" s="66" t="s">
        <v>1230</v>
      </c>
      <c r="E651" s="66" t="str">
        <f>CONCATENATE(Tabela13[[#This Row],[TRAMITE_SETOR]],"_Atualiz")</f>
        <v>SLIC_Atualiz</v>
      </c>
      <c r="F651" s="35" t="s">
        <v>927</v>
      </c>
      <c r="G651" s="35"/>
      <c r="H651" s="36">
        <v>42650.675000000003</v>
      </c>
      <c r="I651" s="36">
        <v>42656.705555555556</v>
      </c>
      <c r="J651" s="1" t="s">
        <v>445</v>
      </c>
      <c r="K651" s="37">
        <f t="shared" si="20"/>
        <v>6.0305555555532919</v>
      </c>
      <c r="L651" s="38">
        <f t="shared" si="21"/>
        <v>6.0305555555532919</v>
      </c>
      <c r="M651" s="166">
        <f>NETWORKDAYS.INTL(DATE(YEAR(H651),MONTH(I651),DAY(H651)),DATE(YEAR(I651),MONTH(I651),DAY(I651)),1,LISTAFERIADOS!$B$2:$B$194)</f>
        <v>4</v>
      </c>
      <c r="N651" s="170" t="str">
        <f>CONCATENATE(HOUR(Tabela13[[#This Row],[DATA INICIO]]),":",MINUTE(Tabela13[[#This Row],[DATA INICIO]]))</f>
        <v>16:12</v>
      </c>
      <c r="P651"/>
    </row>
    <row r="652" spans="1:16" ht="25.5" hidden="1" customHeight="1" x14ac:dyDescent="0.25">
      <c r="A652" s="6" t="s">
        <v>278</v>
      </c>
      <c r="B652" s="33" t="s">
        <v>452</v>
      </c>
      <c r="C652" s="34" t="s">
        <v>270</v>
      </c>
      <c r="D652" s="66" t="s">
        <v>1209</v>
      </c>
      <c r="E652" s="66" t="str">
        <f>CONCATENATE(Tabela13[[#This Row],[TRAMITE_SETOR]],"_Atualiz")</f>
        <v>CLC_Atualiz</v>
      </c>
      <c r="F652" s="35" t="s">
        <v>911</v>
      </c>
      <c r="G652" s="35"/>
      <c r="H652" s="36">
        <v>42656.705555555556</v>
      </c>
      <c r="I652" s="36">
        <v>42656.768750000003</v>
      </c>
      <c r="J652" s="1" t="s">
        <v>446</v>
      </c>
      <c r="K652" s="37">
        <f t="shared" si="20"/>
        <v>6.3194444446708076E-2</v>
      </c>
      <c r="L652" s="38">
        <f t="shared" si="21"/>
        <v>6.3194444446708076E-2</v>
      </c>
      <c r="M652" s="166">
        <f>NETWORKDAYS.INTL(DATE(YEAR(H652),MONTH(I652),DAY(H652)),DATE(YEAR(I652),MONTH(I652),DAY(I652)),1,LISTAFERIADOS!$B$2:$B$194)</f>
        <v>1</v>
      </c>
      <c r="N652" s="170" t="str">
        <f>CONCATENATE(HOUR(Tabela13[[#This Row],[DATA INICIO]]),":",MINUTE(Tabela13[[#This Row],[DATA INICIO]]))</f>
        <v>16:56</v>
      </c>
      <c r="P652"/>
    </row>
    <row r="653" spans="1:16" ht="25.5" hidden="1" customHeight="1" x14ac:dyDescent="0.25">
      <c r="A653" s="6" t="s">
        <v>278</v>
      </c>
      <c r="B653" s="33" t="s">
        <v>452</v>
      </c>
      <c r="C653" s="34" t="s">
        <v>270</v>
      </c>
      <c r="D653" s="66" t="s">
        <v>1222</v>
      </c>
      <c r="E653" s="66" t="str">
        <f>CONCATENATE(Tabela13[[#This Row],[TRAMITE_SETOR]],"_Atualiz")</f>
        <v>SECGA_Atualiz</v>
      </c>
      <c r="F653" s="35" t="s">
        <v>853</v>
      </c>
      <c r="G653" s="35"/>
      <c r="H653" s="36">
        <v>42656.768750000003</v>
      </c>
      <c r="I653" s="36">
        <v>42656.776388888888</v>
      </c>
      <c r="J653" s="1" t="s">
        <v>447</v>
      </c>
      <c r="K653" s="37">
        <f t="shared" si="20"/>
        <v>7.6388888846850023E-3</v>
      </c>
      <c r="L653" s="38">
        <f t="shared" si="21"/>
        <v>7.6388888846850023E-3</v>
      </c>
      <c r="M653" s="166">
        <f>NETWORKDAYS.INTL(DATE(YEAR(H653),MONTH(I653),DAY(H653)),DATE(YEAR(I653),MONTH(I653),DAY(I653)),1,LISTAFERIADOS!$B$2:$B$194)</f>
        <v>1</v>
      </c>
      <c r="N653" s="170" t="str">
        <f>CONCATENATE(HOUR(Tabela13[[#This Row],[DATA INICIO]]),":",MINUTE(Tabela13[[#This Row],[DATA INICIO]]))</f>
        <v>18:27</v>
      </c>
      <c r="P653"/>
    </row>
    <row r="654" spans="1:16" ht="25.5" hidden="1" customHeight="1" x14ac:dyDescent="0.25">
      <c r="A654" s="6" t="s">
        <v>278</v>
      </c>
      <c r="B654" s="33" t="s">
        <v>452</v>
      </c>
      <c r="C654" s="34" t="s">
        <v>270</v>
      </c>
      <c r="D654" s="66" t="s">
        <v>1212</v>
      </c>
      <c r="E654" s="66" t="str">
        <f>CONCATENATE(Tabela13[[#This Row],[TRAMITE_SETOR]],"_Atualiz")</f>
        <v>CPL_Atualiz</v>
      </c>
      <c r="F654" s="35" t="s">
        <v>914</v>
      </c>
      <c r="G654" s="35"/>
      <c r="H654" s="36">
        <v>42656.776388888888</v>
      </c>
      <c r="I654" s="36">
        <v>42656.801388888889</v>
      </c>
      <c r="J654" s="1" t="s">
        <v>448</v>
      </c>
      <c r="K654" s="37">
        <f t="shared" si="20"/>
        <v>2.5000000001455192E-2</v>
      </c>
      <c r="L654" s="38">
        <f t="shared" si="21"/>
        <v>2.5000000001455192E-2</v>
      </c>
      <c r="M654" s="166">
        <f>NETWORKDAYS.INTL(DATE(YEAR(H654),MONTH(I654),DAY(H654)),DATE(YEAR(I654),MONTH(I654),DAY(I654)),1,LISTAFERIADOS!$B$2:$B$194)</f>
        <v>1</v>
      </c>
      <c r="N654" s="170" t="str">
        <f>CONCATENATE(HOUR(Tabela13[[#This Row],[DATA INICIO]]),":",MINUTE(Tabela13[[#This Row],[DATA INICIO]]))</f>
        <v>18:38</v>
      </c>
      <c r="P654"/>
    </row>
    <row r="655" spans="1:16" ht="25.5" hidden="1" customHeight="1" x14ac:dyDescent="0.25">
      <c r="A655" s="6" t="s">
        <v>278</v>
      </c>
      <c r="B655" s="33" t="s">
        <v>452</v>
      </c>
      <c r="C655" s="34" t="s">
        <v>270</v>
      </c>
      <c r="D655" s="66" t="s">
        <v>1213</v>
      </c>
      <c r="E655" s="66" t="str">
        <f>CONCATENATE(Tabela13[[#This Row],[TRAMITE_SETOR]],"_Atualiz")</f>
        <v>ASSDG_Atualiz</v>
      </c>
      <c r="F655" s="35" t="s">
        <v>915</v>
      </c>
      <c r="G655" s="35"/>
      <c r="H655" s="36">
        <v>42656.801388888889</v>
      </c>
      <c r="I655" s="36">
        <v>42659.490972222222</v>
      </c>
      <c r="J655" s="1" t="s">
        <v>213</v>
      </c>
      <c r="K655" s="37">
        <f t="shared" si="20"/>
        <v>2.6895833333328483</v>
      </c>
      <c r="L655" s="38">
        <f t="shared" si="21"/>
        <v>2.6895833333328483</v>
      </c>
      <c r="M655" s="166">
        <f>NETWORKDAYS.INTL(DATE(YEAR(H655),MONTH(I655),DAY(H655)),DATE(YEAR(I655),MONTH(I655),DAY(I655)),1,LISTAFERIADOS!$B$2:$B$194)</f>
        <v>2</v>
      </c>
      <c r="N655" s="170" t="str">
        <f>CONCATENATE(HOUR(Tabela13[[#This Row],[DATA INICIO]]),":",MINUTE(Tabela13[[#This Row],[DATA INICIO]]))</f>
        <v>19:14</v>
      </c>
      <c r="P655"/>
    </row>
    <row r="656" spans="1:16" ht="25.5" hidden="1" customHeight="1" x14ac:dyDescent="0.25">
      <c r="A656" s="6" t="s">
        <v>278</v>
      </c>
      <c r="B656" s="33" t="s">
        <v>452</v>
      </c>
      <c r="C656" s="34" t="s">
        <v>270</v>
      </c>
      <c r="D656" s="66" t="s">
        <v>1202</v>
      </c>
      <c r="E656" s="66" t="str">
        <f>CONCATENATE(Tabela13[[#This Row],[TRAMITE_SETOR]],"_Atualiz")</f>
        <v>DG_Atualiz</v>
      </c>
      <c r="F656" s="35" t="s">
        <v>905</v>
      </c>
      <c r="G656" s="35"/>
      <c r="H656" s="36">
        <v>42659.490972222222</v>
      </c>
      <c r="I656" s="36">
        <v>42660.520138888889</v>
      </c>
      <c r="J656" s="1" t="s">
        <v>56</v>
      </c>
      <c r="K656" s="37">
        <f t="shared" si="20"/>
        <v>1.0291666666671517</v>
      </c>
      <c r="L656" s="38">
        <f t="shared" si="21"/>
        <v>1.0291666666671517</v>
      </c>
      <c r="M656" s="166">
        <f>NETWORKDAYS.INTL(DATE(YEAR(H656),MONTH(I656),DAY(H656)),DATE(YEAR(I656),MONTH(I656),DAY(I656)),1,LISTAFERIADOS!$B$2:$B$194)</f>
        <v>1</v>
      </c>
      <c r="N656" s="170" t="str">
        <f>CONCATENATE(HOUR(Tabela13[[#This Row],[DATA INICIO]]),":",MINUTE(Tabela13[[#This Row],[DATA INICIO]]))</f>
        <v>11:47</v>
      </c>
      <c r="P656"/>
    </row>
    <row r="657" spans="1:16" ht="25.5" hidden="1" customHeight="1" x14ac:dyDescent="0.25">
      <c r="A657" s="6" t="s">
        <v>278</v>
      </c>
      <c r="B657" s="33" t="s">
        <v>452</v>
      </c>
      <c r="C657" s="34" t="s">
        <v>270</v>
      </c>
      <c r="D657" s="66" t="s">
        <v>1230</v>
      </c>
      <c r="E657" s="66" t="str">
        <f>CONCATENATE(Tabela13[[#This Row],[TRAMITE_SETOR]],"_Atualiz")</f>
        <v>SLIC_Atualiz</v>
      </c>
      <c r="F657" s="35" t="s">
        <v>927</v>
      </c>
      <c r="G657" s="35"/>
      <c r="H657" s="36">
        <v>42660.520138888889</v>
      </c>
      <c r="I657" s="36">
        <v>42661.536111111112</v>
      </c>
      <c r="J657" s="1" t="s">
        <v>449</v>
      </c>
      <c r="K657" s="37">
        <f t="shared" si="20"/>
        <v>1.015972222223354</v>
      </c>
      <c r="L657" s="38">
        <f t="shared" si="21"/>
        <v>1.015972222223354</v>
      </c>
      <c r="M657" s="166">
        <f>NETWORKDAYS.INTL(DATE(YEAR(H657),MONTH(I657),DAY(H657)),DATE(YEAR(I657),MONTH(I657),DAY(I657)),1,LISTAFERIADOS!$B$2:$B$194)</f>
        <v>2</v>
      </c>
      <c r="N657" s="170" t="str">
        <f>CONCATENATE(HOUR(Tabela13[[#This Row],[DATA INICIO]]),":",MINUTE(Tabela13[[#This Row],[DATA INICIO]]))</f>
        <v>12:29</v>
      </c>
      <c r="P657"/>
    </row>
    <row r="658" spans="1:16" ht="25.5" hidden="1" customHeight="1" x14ac:dyDescent="0.25">
      <c r="A658" s="6" t="s">
        <v>278</v>
      </c>
      <c r="B658" s="33" t="s">
        <v>452</v>
      </c>
      <c r="C658" s="34" t="s">
        <v>270</v>
      </c>
      <c r="D658" s="66" t="s">
        <v>1212</v>
      </c>
      <c r="E658" s="66" t="str">
        <f>CONCATENATE(Tabela13[[#This Row],[TRAMITE_SETOR]],"_Atualiz")</f>
        <v>CPL_Atualiz</v>
      </c>
      <c r="F658" s="35" t="s">
        <v>914</v>
      </c>
      <c r="G658" s="35"/>
      <c r="H658" s="36">
        <v>42661.536111111112</v>
      </c>
      <c r="I658" s="36">
        <v>42661.588888888888</v>
      </c>
      <c r="J658" s="1" t="s">
        <v>450</v>
      </c>
      <c r="K658" s="37">
        <f t="shared" si="20"/>
        <v>5.2777777775190771E-2</v>
      </c>
      <c r="L658" s="38">
        <f t="shared" si="21"/>
        <v>5.2777777775190771E-2</v>
      </c>
      <c r="M658" s="166">
        <f>NETWORKDAYS.INTL(DATE(YEAR(H658),MONTH(I658),DAY(H658)),DATE(YEAR(I658),MONTH(I658),DAY(I658)),1,LISTAFERIADOS!$B$2:$B$194)</f>
        <v>1</v>
      </c>
      <c r="N658" s="170" t="str">
        <f>CONCATENATE(HOUR(Tabela13[[#This Row],[DATA INICIO]]),":",MINUTE(Tabela13[[#This Row],[DATA INICIO]]))</f>
        <v>12:52</v>
      </c>
      <c r="P658"/>
    </row>
    <row r="659" spans="1:16" ht="25.5" hidden="1" customHeight="1" x14ac:dyDescent="0.25">
      <c r="A659" s="6" t="s">
        <v>278</v>
      </c>
      <c r="B659" s="33" t="s">
        <v>452</v>
      </c>
      <c r="C659" s="34" t="s">
        <v>270</v>
      </c>
      <c r="D659" s="66" t="s">
        <v>1230</v>
      </c>
      <c r="E659" s="66" t="str">
        <f>CONCATENATE(Tabela13[[#This Row],[TRAMITE_SETOR]],"_Atualiz")</f>
        <v>SLIC_Atualiz</v>
      </c>
      <c r="F659" s="35" t="s">
        <v>927</v>
      </c>
      <c r="G659" s="35"/>
      <c r="H659" s="36">
        <v>42661.588888888888</v>
      </c>
      <c r="I659" s="36">
        <v>42661.626388888886</v>
      </c>
      <c r="J659" s="1" t="s">
        <v>202</v>
      </c>
      <c r="K659" s="37">
        <f t="shared" si="20"/>
        <v>3.7499999998544808E-2</v>
      </c>
      <c r="L659" s="38">
        <f t="shared" si="21"/>
        <v>3.7499999998544808E-2</v>
      </c>
      <c r="M659" s="166">
        <f>NETWORKDAYS.INTL(DATE(YEAR(H659),MONTH(I659),DAY(H659)),DATE(YEAR(I659),MONTH(I659),DAY(I659)),1,LISTAFERIADOS!$B$2:$B$194)</f>
        <v>1</v>
      </c>
      <c r="N659" s="170" t="str">
        <f>CONCATENATE(HOUR(Tabela13[[#This Row],[DATA INICIO]]),":",MINUTE(Tabela13[[#This Row],[DATA INICIO]]))</f>
        <v>14:8</v>
      </c>
      <c r="P659"/>
    </row>
    <row r="660" spans="1:16" ht="25.5" hidden="1" customHeight="1" x14ac:dyDescent="0.25">
      <c r="A660" s="6" t="s">
        <v>278</v>
      </c>
      <c r="B660" s="33" t="s">
        <v>452</v>
      </c>
      <c r="C660" s="34" t="s">
        <v>270</v>
      </c>
      <c r="D660" s="66" t="s">
        <v>1212</v>
      </c>
      <c r="E660" s="66" t="str">
        <f>CONCATENATE(Tabela13[[#This Row],[TRAMITE_SETOR]],"_Atualiz")</f>
        <v>CPL_Atualiz</v>
      </c>
      <c r="F660" s="35" t="s">
        <v>914</v>
      </c>
      <c r="G660" s="35"/>
      <c r="H660" s="36">
        <v>42661.626388888886</v>
      </c>
      <c r="I660" s="36">
        <v>42661.640277777777</v>
      </c>
      <c r="J660" s="1" t="s">
        <v>291</v>
      </c>
      <c r="K660" s="37">
        <f t="shared" si="20"/>
        <v>1.3888888890505768E-2</v>
      </c>
      <c r="L660" s="38">
        <f t="shared" si="21"/>
        <v>1.3888888890505768E-2</v>
      </c>
      <c r="M660" s="166">
        <f>NETWORKDAYS.INTL(DATE(YEAR(H660),MONTH(I660),DAY(H660)),DATE(YEAR(I660),MONTH(I660),DAY(I660)),1,LISTAFERIADOS!$B$2:$B$194)</f>
        <v>1</v>
      </c>
      <c r="N660" s="170" t="str">
        <f>CONCATENATE(HOUR(Tabela13[[#This Row],[DATA INICIO]]),":",MINUTE(Tabela13[[#This Row],[DATA INICIO]]))</f>
        <v>15:2</v>
      </c>
      <c r="P660"/>
    </row>
    <row r="661" spans="1:16" ht="25.5" hidden="1" customHeight="1" x14ac:dyDescent="0.25">
      <c r="A661" s="6" t="s">
        <v>278</v>
      </c>
      <c r="B661" s="33" t="s">
        <v>452</v>
      </c>
      <c r="C661" s="34" t="s">
        <v>270</v>
      </c>
      <c r="D661" s="66" t="s">
        <v>1230</v>
      </c>
      <c r="E661" s="66" t="str">
        <f>CONCATENATE(Tabela13[[#This Row],[TRAMITE_SETOR]],"_Atualiz")</f>
        <v>SLIC_Atualiz</v>
      </c>
      <c r="F661" s="35" t="s">
        <v>927</v>
      </c>
      <c r="G661" s="35"/>
      <c r="H661" s="36">
        <v>42661.640277777777</v>
      </c>
      <c r="I661" s="36">
        <v>42662.664583333331</v>
      </c>
      <c r="J661" s="1" t="s">
        <v>180</v>
      </c>
      <c r="K661" s="37">
        <f t="shared" si="20"/>
        <v>1.0243055555547471</v>
      </c>
      <c r="L661" s="38">
        <f t="shared" si="21"/>
        <v>1.0243055555547471</v>
      </c>
      <c r="M661" s="166">
        <f>NETWORKDAYS.INTL(DATE(YEAR(H661),MONTH(I661),DAY(H661)),DATE(YEAR(I661),MONTH(I661),DAY(I661)),1,LISTAFERIADOS!$B$2:$B$194)</f>
        <v>2</v>
      </c>
      <c r="N661" s="170" t="str">
        <f>CONCATENATE(HOUR(Tabela13[[#This Row],[DATA INICIO]]),":",MINUTE(Tabela13[[#This Row],[DATA INICIO]]))</f>
        <v>15:22</v>
      </c>
      <c r="P661"/>
    </row>
    <row r="662" spans="1:16" ht="25.5" hidden="1" customHeight="1" x14ac:dyDescent="0.25">
      <c r="A662" s="6" t="s">
        <v>278</v>
      </c>
      <c r="B662" s="33" t="s">
        <v>452</v>
      </c>
      <c r="C662" s="34" t="s">
        <v>270</v>
      </c>
      <c r="D662" s="66" t="s">
        <v>1212</v>
      </c>
      <c r="E662" s="66" t="str">
        <f>CONCATENATE(Tabela13[[#This Row],[TRAMITE_SETOR]],"_Atualiz")</f>
        <v>CPL_Atualiz</v>
      </c>
      <c r="F662" s="35" t="s">
        <v>914</v>
      </c>
      <c r="G662" s="35"/>
      <c r="H662" s="36">
        <v>42662.664583333331</v>
      </c>
      <c r="I662" s="36">
        <v>42678.615277777775</v>
      </c>
      <c r="J662" s="1" t="s">
        <v>451</v>
      </c>
      <c r="K662" s="37">
        <f t="shared" si="20"/>
        <v>15.950694444443798</v>
      </c>
      <c r="L662" s="38">
        <f t="shared" si="21"/>
        <v>15.950694444443798</v>
      </c>
      <c r="M662" s="166">
        <f>NETWORKDAYS.INTL(DATE(YEAR(H662),MONTH(I662),DAY(H662)),DATE(YEAR(I662),MONTH(I662),DAY(I662)),1,LISTAFERIADOS!$B$2:$B$194)</f>
        <v>-9</v>
      </c>
      <c r="N662" s="170" t="str">
        <f>CONCATENATE(HOUR(Tabela13[[#This Row],[DATA INICIO]]),":",MINUTE(Tabela13[[#This Row],[DATA INICIO]]))</f>
        <v>15:57</v>
      </c>
      <c r="P662"/>
    </row>
    <row r="663" spans="1:16" ht="25.5" hidden="1" customHeight="1" x14ac:dyDescent="0.25">
      <c r="A663" s="6" t="s">
        <v>278</v>
      </c>
      <c r="B663" s="33" t="s">
        <v>452</v>
      </c>
      <c r="C663" s="34" t="s">
        <v>270</v>
      </c>
      <c r="D663" s="66" t="s">
        <v>1213</v>
      </c>
      <c r="E663" s="66" t="str">
        <f>CONCATENATE(Tabela13[[#This Row],[TRAMITE_SETOR]],"_Atualiz")</f>
        <v>ASSDG_Atualiz</v>
      </c>
      <c r="F663" s="35" t="s">
        <v>915</v>
      </c>
      <c r="G663" s="35"/>
      <c r="H663" s="36">
        <v>42678.615277777775</v>
      </c>
      <c r="I663" s="36">
        <v>42678.745833333334</v>
      </c>
      <c r="J663" s="1" t="s">
        <v>355</v>
      </c>
      <c r="K663" s="37">
        <f t="shared" si="20"/>
        <v>0.13055555555911269</v>
      </c>
      <c r="L663" s="38">
        <f t="shared" si="21"/>
        <v>0.13055555555911269</v>
      </c>
      <c r="M663" s="166">
        <f>NETWORKDAYS.INTL(DATE(YEAR(H663),MONTH(I663),DAY(H663)),DATE(YEAR(I663),MONTH(I663),DAY(I663)),1,LISTAFERIADOS!$B$2:$B$194)</f>
        <v>1</v>
      </c>
      <c r="N663" s="170" t="str">
        <f>CONCATENATE(HOUR(Tabela13[[#This Row],[DATA INICIO]]),":",MINUTE(Tabela13[[#This Row],[DATA INICIO]]))</f>
        <v>14:46</v>
      </c>
      <c r="P663"/>
    </row>
    <row r="664" spans="1:16" ht="25.5" customHeight="1" x14ac:dyDescent="0.25">
      <c r="A664" s="6" t="s">
        <v>278</v>
      </c>
      <c r="B664" s="33" t="s">
        <v>466</v>
      </c>
      <c r="C664" s="34" t="s">
        <v>8</v>
      </c>
      <c r="D664" s="66" t="s">
        <v>1245</v>
      </c>
      <c r="E664" s="66" t="str">
        <f>CONCATENATE(Tabela13[[#This Row],[TRAMITE_SETOR]],"_Atualiz")</f>
        <v>SMIC_Atualiz</v>
      </c>
      <c r="F664" s="35" t="s">
        <v>891</v>
      </c>
      <c r="G664" s="90" t="s">
        <v>1105</v>
      </c>
      <c r="H664" s="36">
        <v>42135.773611111108</v>
      </c>
      <c r="I664" s="36">
        <v>42136.773611111108</v>
      </c>
      <c r="J664" s="1" t="s">
        <v>7</v>
      </c>
      <c r="K664" s="37">
        <f t="shared" si="20"/>
        <v>1</v>
      </c>
      <c r="L664" s="38">
        <f t="shared" si="21"/>
        <v>1</v>
      </c>
      <c r="M664" s="166">
        <f>NETWORKDAYS.INTL(DATE(YEAR(H664),MONTH(I664),DAY(H664)),DATE(YEAR(I664),MONTH(I664),DAY(I664)),1,LISTAFERIADOS!$B$2:$B$194)</f>
        <v>2</v>
      </c>
      <c r="N664" s="170" t="str">
        <f>CONCATENATE(HOUR(Tabela13[[#This Row],[DATA INICIO]]),":",MINUTE(Tabela13[[#This Row],[DATA INICIO]]))</f>
        <v>18:34</v>
      </c>
      <c r="P664"/>
    </row>
    <row r="665" spans="1:16" ht="25.5" customHeight="1" x14ac:dyDescent="0.25">
      <c r="A665" s="6" t="s">
        <v>278</v>
      </c>
      <c r="B665" s="33" t="s">
        <v>466</v>
      </c>
      <c r="C665" s="34" t="s">
        <v>8</v>
      </c>
      <c r="D665" s="66" t="s">
        <v>1204</v>
      </c>
      <c r="E665" s="66" t="str">
        <f>CONCATENATE(Tabela13[[#This Row],[TRAMITE_SETOR]],"_Atualiz")</f>
        <v>CIP_Atualiz</v>
      </c>
      <c r="F665" s="35" t="s">
        <v>884</v>
      </c>
      <c r="G665" s="90" t="s">
        <v>1105</v>
      </c>
      <c r="H665" s="36">
        <v>42136.773611111108</v>
      </c>
      <c r="I665" s="36">
        <v>42138.526388888888</v>
      </c>
      <c r="J665" s="1" t="s">
        <v>417</v>
      </c>
      <c r="K665" s="37">
        <f t="shared" si="20"/>
        <v>1.7527777777795563</v>
      </c>
      <c r="L665" s="38">
        <f t="shared" si="21"/>
        <v>1.7527777777795563</v>
      </c>
      <c r="M665" s="166">
        <f>NETWORKDAYS.INTL(DATE(YEAR(H665),MONTH(I665),DAY(H665)),DATE(YEAR(I665),MONTH(I665),DAY(I665)),1,LISTAFERIADOS!$B$2:$B$194)</f>
        <v>3</v>
      </c>
      <c r="N665" s="170" t="str">
        <f>CONCATENATE(HOUR(Tabela13[[#This Row],[DATA INICIO]]),":",MINUTE(Tabela13[[#This Row],[DATA INICIO]]))</f>
        <v>18:34</v>
      </c>
      <c r="P665"/>
    </row>
    <row r="666" spans="1:16" ht="25.5" hidden="1" customHeight="1" x14ac:dyDescent="0.25">
      <c r="A666" s="6" t="s">
        <v>278</v>
      </c>
      <c r="B666" s="33" t="s">
        <v>466</v>
      </c>
      <c r="C666" s="34" t="s">
        <v>8</v>
      </c>
      <c r="D666" s="66" t="s">
        <v>1205</v>
      </c>
      <c r="E666" s="66" t="str">
        <f>CONCATENATE(Tabela13[[#This Row],[TRAMITE_SETOR]],"_Atualiz")</f>
        <v>SECADM_Atualiz</v>
      </c>
      <c r="F666" s="35" t="s">
        <v>907</v>
      </c>
      <c r="G666" s="35"/>
      <c r="H666" s="36">
        <v>42138.526388888888</v>
      </c>
      <c r="I666" s="36">
        <v>42138.759027777778</v>
      </c>
      <c r="J666" s="1" t="s">
        <v>12</v>
      </c>
      <c r="K666" s="37">
        <f t="shared" si="20"/>
        <v>0.23263888889050577</v>
      </c>
      <c r="L666" s="38">
        <f t="shared" si="21"/>
        <v>0.23263888889050577</v>
      </c>
      <c r="M666" s="166">
        <f>NETWORKDAYS.INTL(DATE(YEAR(H666),MONTH(I666),DAY(H666)),DATE(YEAR(I666),MONTH(I666),DAY(I666)),1,LISTAFERIADOS!$B$2:$B$194)</f>
        <v>1</v>
      </c>
      <c r="N666" s="170" t="str">
        <f>CONCATENATE(HOUR(Tabela13[[#This Row],[DATA INICIO]]),":",MINUTE(Tabela13[[#This Row],[DATA INICIO]]))</f>
        <v>12:38</v>
      </c>
      <c r="P666"/>
    </row>
    <row r="667" spans="1:16" ht="25.5" hidden="1" customHeight="1" x14ac:dyDescent="0.25">
      <c r="A667" s="6" t="s">
        <v>278</v>
      </c>
      <c r="B667" s="33" t="s">
        <v>466</v>
      </c>
      <c r="C667" s="34" t="s">
        <v>8</v>
      </c>
      <c r="D667" s="66" t="s">
        <v>1206</v>
      </c>
      <c r="E667" s="66" t="str">
        <f>CONCATENATE(Tabela13[[#This Row],[TRAMITE_SETOR]],"_Atualiz")</f>
        <v>SPO_Atualiz</v>
      </c>
      <c r="F667" s="35" t="s">
        <v>908</v>
      </c>
      <c r="G667" s="35"/>
      <c r="H667" s="36">
        <v>42138.759027777778</v>
      </c>
      <c r="I667" s="36">
        <v>42138.808333333334</v>
      </c>
      <c r="J667" s="1" t="s">
        <v>453</v>
      </c>
      <c r="K667" s="37">
        <f t="shared" si="20"/>
        <v>4.9305555556202307E-2</v>
      </c>
      <c r="L667" s="38">
        <f t="shared" si="21"/>
        <v>4.9305555556202307E-2</v>
      </c>
      <c r="M667" s="166">
        <f>NETWORKDAYS.INTL(DATE(YEAR(H667),MONTH(I667),DAY(H667)),DATE(YEAR(I667),MONTH(I667),DAY(I667)),1,LISTAFERIADOS!$B$2:$B$194)</f>
        <v>1</v>
      </c>
      <c r="N667" s="170" t="str">
        <f>CONCATENATE(HOUR(Tabela13[[#This Row],[DATA INICIO]]),":",MINUTE(Tabela13[[#This Row],[DATA INICIO]]))</f>
        <v>18:13</v>
      </c>
      <c r="P667"/>
    </row>
    <row r="668" spans="1:16" ht="25.5" hidden="1" customHeight="1" x14ac:dyDescent="0.25">
      <c r="A668" s="6" t="s">
        <v>278</v>
      </c>
      <c r="B668" s="33" t="s">
        <v>466</v>
      </c>
      <c r="C668" s="34" t="s">
        <v>8</v>
      </c>
      <c r="D668" s="66" t="s">
        <v>1207</v>
      </c>
      <c r="E668" s="66" t="str">
        <f>CONCATENATE(Tabela13[[#This Row],[TRAMITE_SETOR]],"_Atualiz")</f>
        <v>CO_Atualiz</v>
      </c>
      <c r="F668" s="35" t="s">
        <v>909</v>
      </c>
      <c r="G668" s="35"/>
      <c r="H668" s="36">
        <v>42138.808333333334</v>
      </c>
      <c r="I668" s="36">
        <v>42139.541666666664</v>
      </c>
      <c r="J668" s="1" t="s">
        <v>27</v>
      </c>
      <c r="K668" s="37">
        <f t="shared" si="20"/>
        <v>0.73333333332993789</v>
      </c>
      <c r="L668" s="38">
        <f t="shared" si="21"/>
        <v>0.73333333332993789</v>
      </c>
      <c r="M668" s="166">
        <f>NETWORKDAYS.INTL(DATE(YEAR(H668),MONTH(I668),DAY(H668)),DATE(YEAR(I668),MONTH(I668),DAY(I668)),1,LISTAFERIADOS!$B$2:$B$194)</f>
        <v>2</v>
      </c>
      <c r="N668" s="170" t="str">
        <f>CONCATENATE(HOUR(Tabela13[[#This Row],[DATA INICIO]]),":",MINUTE(Tabela13[[#This Row],[DATA INICIO]]))</f>
        <v>19:24</v>
      </c>
      <c r="P668"/>
    </row>
    <row r="669" spans="1:16" ht="25.5" hidden="1" customHeight="1" x14ac:dyDescent="0.25">
      <c r="A669" s="6" t="s">
        <v>278</v>
      </c>
      <c r="B669" s="33" t="s">
        <v>466</v>
      </c>
      <c r="C669" s="34" t="s">
        <v>8</v>
      </c>
      <c r="D669" s="66" t="s">
        <v>1208</v>
      </c>
      <c r="E669" s="66" t="str">
        <f>CONCATENATE(Tabela13[[#This Row],[TRAMITE_SETOR]],"_Atualiz")</f>
        <v>SECOFC_Atualiz</v>
      </c>
      <c r="F669" s="35" t="s">
        <v>910</v>
      </c>
      <c r="G669" s="35"/>
      <c r="H669" s="36">
        <v>42139.541666666664</v>
      </c>
      <c r="I669" s="36">
        <v>42139.705555555556</v>
      </c>
      <c r="J669" s="1" t="s">
        <v>20</v>
      </c>
      <c r="K669" s="37">
        <f t="shared" si="20"/>
        <v>0.16388888889196096</v>
      </c>
      <c r="L669" s="38">
        <f t="shared" si="21"/>
        <v>0.16388888889196096</v>
      </c>
      <c r="M669" s="166">
        <f>NETWORKDAYS.INTL(DATE(YEAR(H669),MONTH(I669),DAY(H669)),DATE(YEAR(I669),MONTH(I669),DAY(I669)),1,LISTAFERIADOS!$B$2:$B$194)</f>
        <v>1</v>
      </c>
      <c r="N669" s="170" t="str">
        <f>CONCATENATE(HOUR(Tabela13[[#This Row],[DATA INICIO]]),":",MINUTE(Tabela13[[#This Row],[DATA INICIO]]))</f>
        <v>13:0</v>
      </c>
      <c r="P669"/>
    </row>
    <row r="670" spans="1:16" ht="25.5" hidden="1" customHeight="1" x14ac:dyDescent="0.25">
      <c r="A670" s="6" t="s">
        <v>278</v>
      </c>
      <c r="B670" s="33" t="s">
        <v>466</v>
      </c>
      <c r="C670" s="34" t="s">
        <v>8</v>
      </c>
      <c r="D670" s="66" t="s">
        <v>1209</v>
      </c>
      <c r="E670" s="66" t="str">
        <f>CONCATENATE(Tabela13[[#This Row],[TRAMITE_SETOR]],"_Atualiz")</f>
        <v>CLC_Atualiz</v>
      </c>
      <c r="F670" s="35" t="s">
        <v>911</v>
      </c>
      <c r="G670" s="35"/>
      <c r="H670" s="36">
        <v>42139.705555555556</v>
      </c>
      <c r="I670" s="36">
        <v>42142.826388888891</v>
      </c>
      <c r="J670" s="1" t="s">
        <v>21</v>
      </c>
      <c r="K670" s="37">
        <f t="shared" si="20"/>
        <v>3.1208333333343035</v>
      </c>
      <c r="L670" s="38">
        <f t="shared" si="21"/>
        <v>3.1208333333343035</v>
      </c>
      <c r="M670" s="166">
        <f>NETWORKDAYS.INTL(DATE(YEAR(H670),MONTH(I670),DAY(H670)),DATE(YEAR(I670),MONTH(I670),DAY(I670)),1,LISTAFERIADOS!$B$2:$B$194)</f>
        <v>2</v>
      </c>
      <c r="N670" s="170" t="str">
        <f>CONCATENATE(HOUR(Tabela13[[#This Row],[DATA INICIO]]),":",MINUTE(Tabela13[[#This Row],[DATA INICIO]]))</f>
        <v>16:56</v>
      </c>
      <c r="P670"/>
    </row>
    <row r="671" spans="1:16" ht="25.5" hidden="1" customHeight="1" x14ac:dyDescent="0.25">
      <c r="A671" s="6" t="s">
        <v>278</v>
      </c>
      <c r="B671" s="33" t="s">
        <v>466</v>
      </c>
      <c r="C671" s="34" t="s">
        <v>8</v>
      </c>
      <c r="D671" s="66" t="s">
        <v>1205</v>
      </c>
      <c r="E671" s="66" t="str">
        <f>CONCATENATE(Tabela13[[#This Row],[TRAMITE_SETOR]],"_Atualiz")</f>
        <v>SECADM_Atualiz</v>
      </c>
      <c r="F671" s="35" t="s">
        <v>907</v>
      </c>
      <c r="G671" s="35"/>
      <c r="H671" s="36">
        <v>42142.826388888891</v>
      </c>
      <c r="I671" s="36">
        <v>42144.853472222225</v>
      </c>
      <c r="J671" s="1" t="s">
        <v>454</v>
      </c>
      <c r="K671" s="37">
        <f t="shared" si="20"/>
        <v>2.0270833333343035</v>
      </c>
      <c r="L671" s="38">
        <f t="shared" si="21"/>
        <v>2.0270833333343035</v>
      </c>
      <c r="M671" s="166">
        <f>NETWORKDAYS.INTL(DATE(YEAR(H671),MONTH(I671),DAY(H671)),DATE(YEAR(I671),MONTH(I671),DAY(I671)),1,LISTAFERIADOS!$B$2:$B$194)</f>
        <v>3</v>
      </c>
      <c r="N671" s="170" t="str">
        <f>CONCATENATE(HOUR(Tabela13[[#This Row],[DATA INICIO]]),":",MINUTE(Tabela13[[#This Row],[DATA INICIO]]))</f>
        <v>19:50</v>
      </c>
      <c r="P671"/>
    </row>
    <row r="672" spans="1:16" ht="25.5" hidden="1" customHeight="1" x14ac:dyDescent="0.25">
      <c r="A672" s="6" t="s">
        <v>278</v>
      </c>
      <c r="B672" s="33" t="s">
        <v>466</v>
      </c>
      <c r="C672" s="34" t="s">
        <v>8</v>
      </c>
      <c r="D672" s="66" t="s">
        <v>1209</v>
      </c>
      <c r="E672" s="66" t="str">
        <f>CONCATENATE(Tabela13[[#This Row],[TRAMITE_SETOR]],"_Atualiz")</f>
        <v>CLC_Atualiz</v>
      </c>
      <c r="F672" s="35" t="s">
        <v>911</v>
      </c>
      <c r="G672" s="35"/>
      <c r="H672" s="36">
        <v>42144.853472222225</v>
      </c>
      <c r="I672" s="36">
        <v>42145.622916666667</v>
      </c>
      <c r="J672" s="1" t="s">
        <v>455</v>
      </c>
      <c r="K672" s="37">
        <f t="shared" si="20"/>
        <v>0.7694444444423425</v>
      </c>
      <c r="L672" s="38">
        <f t="shared" si="21"/>
        <v>0.7694444444423425</v>
      </c>
      <c r="M672" s="166">
        <f>NETWORKDAYS.INTL(DATE(YEAR(H672),MONTH(I672),DAY(H672)),DATE(YEAR(I672),MONTH(I672),DAY(I672)),1,LISTAFERIADOS!$B$2:$B$194)</f>
        <v>2</v>
      </c>
      <c r="N672" s="170" t="str">
        <f>CONCATENATE(HOUR(Tabela13[[#This Row],[DATA INICIO]]),":",MINUTE(Tabela13[[#This Row],[DATA INICIO]]))</f>
        <v>20:29</v>
      </c>
      <c r="P672"/>
    </row>
    <row r="673" spans="1:16" ht="25.5" hidden="1" customHeight="1" x14ac:dyDescent="0.25">
      <c r="A673" s="6" t="s">
        <v>278</v>
      </c>
      <c r="B673" s="33" t="s">
        <v>466</v>
      </c>
      <c r="C673" s="34" t="s">
        <v>8</v>
      </c>
      <c r="D673" s="66" t="s">
        <v>1210</v>
      </c>
      <c r="E673" s="66" t="str">
        <f>CONCATENATE(Tabela13[[#This Row],[TRAMITE_SETOR]],"_Atualiz")</f>
        <v>SC_Atualiz</v>
      </c>
      <c r="F673" s="35" t="s">
        <v>912</v>
      </c>
      <c r="G673" s="35"/>
      <c r="H673" s="36">
        <v>42145.622916666667</v>
      </c>
      <c r="I673" s="36">
        <v>42149.65902777778</v>
      </c>
      <c r="J673" s="1" t="s">
        <v>456</v>
      </c>
      <c r="K673" s="37">
        <f t="shared" si="20"/>
        <v>4.0361111111124046</v>
      </c>
      <c r="L673" s="38">
        <f t="shared" si="21"/>
        <v>4.0361111111124046</v>
      </c>
      <c r="M673" s="166">
        <f>NETWORKDAYS.INTL(DATE(YEAR(H673),MONTH(I673),DAY(H673)),DATE(YEAR(I673),MONTH(I673),DAY(I673)),1,LISTAFERIADOS!$B$2:$B$194)</f>
        <v>3</v>
      </c>
      <c r="N673" s="170" t="str">
        <f>CONCATENATE(HOUR(Tabela13[[#This Row],[DATA INICIO]]),":",MINUTE(Tabela13[[#This Row],[DATA INICIO]]))</f>
        <v>14:57</v>
      </c>
      <c r="P673"/>
    </row>
    <row r="674" spans="1:16" ht="25.5" hidden="1" customHeight="1" x14ac:dyDescent="0.25">
      <c r="A674" s="6" t="s">
        <v>278</v>
      </c>
      <c r="B674" s="33" t="s">
        <v>466</v>
      </c>
      <c r="C674" s="34" t="s">
        <v>8</v>
      </c>
      <c r="D674" s="66" t="s">
        <v>1209</v>
      </c>
      <c r="E674" s="66" t="str">
        <f>CONCATENATE(Tabela13[[#This Row],[TRAMITE_SETOR]],"_Atualiz")</f>
        <v>CLC_Atualiz</v>
      </c>
      <c r="F674" s="35" t="s">
        <v>911</v>
      </c>
      <c r="G674" s="35"/>
      <c r="H674" s="36">
        <v>42149.65902777778</v>
      </c>
      <c r="I674" s="36">
        <v>42151.70208333333</v>
      </c>
      <c r="J674" s="1" t="s">
        <v>457</v>
      </c>
      <c r="K674" s="37">
        <f t="shared" si="20"/>
        <v>2.0430555555503815</v>
      </c>
      <c r="L674" s="38">
        <f t="shared" si="21"/>
        <v>2.0430555555503815</v>
      </c>
      <c r="M674" s="166">
        <f>NETWORKDAYS.INTL(DATE(YEAR(H674),MONTH(I674),DAY(H674)),DATE(YEAR(I674),MONTH(I674),DAY(I674)),1,LISTAFERIADOS!$B$2:$B$194)</f>
        <v>3</v>
      </c>
      <c r="N674" s="170" t="str">
        <f>CONCATENATE(HOUR(Tabela13[[#This Row],[DATA INICIO]]),":",MINUTE(Tabela13[[#This Row],[DATA INICIO]]))</f>
        <v>15:49</v>
      </c>
      <c r="P674"/>
    </row>
    <row r="675" spans="1:16" ht="25.5" hidden="1" customHeight="1" x14ac:dyDescent="0.25">
      <c r="A675" s="6" t="s">
        <v>278</v>
      </c>
      <c r="B675" s="33" t="s">
        <v>466</v>
      </c>
      <c r="C675" s="34" t="s">
        <v>8</v>
      </c>
      <c r="D675" s="66" t="s">
        <v>1205</v>
      </c>
      <c r="E675" s="66" t="str">
        <f>CONCATENATE(Tabela13[[#This Row],[TRAMITE_SETOR]],"_Atualiz")</f>
        <v>SECADM_Atualiz</v>
      </c>
      <c r="F675" s="35" t="s">
        <v>907</v>
      </c>
      <c r="G675" s="35"/>
      <c r="H675" s="36">
        <v>42151.70208333333</v>
      </c>
      <c r="I675" s="36">
        <v>42156.843055555553</v>
      </c>
      <c r="J675" s="1" t="s">
        <v>458</v>
      </c>
      <c r="K675" s="37">
        <f t="shared" si="20"/>
        <v>5.140972222223354</v>
      </c>
      <c r="L675" s="38">
        <f t="shared" si="21"/>
        <v>5.140972222223354</v>
      </c>
      <c r="M675" s="166">
        <f>NETWORKDAYS.INTL(DATE(YEAR(H675),MONTH(I675),DAY(H675)),DATE(YEAR(I675),MONTH(I675),DAY(I675)),1,LISTAFERIADOS!$B$2:$B$194)</f>
        <v>-19</v>
      </c>
      <c r="N675" s="170" t="str">
        <f>CONCATENATE(HOUR(Tabela13[[#This Row],[DATA INICIO]]),":",MINUTE(Tabela13[[#This Row],[DATA INICIO]]))</f>
        <v>16:51</v>
      </c>
      <c r="P675"/>
    </row>
    <row r="676" spans="1:16" ht="25.5" hidden="1" customHeight="1" x14ac:dyDescent="0.25">
      <c r="A676" s="6" t="s">
        <v>278</v>
      </c>
      <c r="B676" s="33" t="s">
        <v>466</v>
      </c>
      <c r="C676" s="34" t="s">
        <v>8</v>
      </c>
      <c r="D676" s="66" t="s">
        <v>1209</v>
      </c>
      <c r="E676" s="66" t="str">
        <f>CONCATENATE(Tabela13[[#This Row],[TRAMITE_SETOR]],"_Atualiz")</f>
        <v>CLC_Atualiz</v>
      </c>
      <c r="F676" s="35" t="s">
        <v>911</v>
      </c>
      <c r="G676" s="35"/>
      <c r="H676" s="36">
        <v>42156.843055555553</v>
      </c>
      <c r="I676" s="36">
        <v>42156.851388888892</v>
      </c>
      <c r="J676" s="1" t="s">
        <v>455</v>
      </c>
      <c r="K676" s="37">
        <f t="shared" si="20"/>
        <v>8.3333333386690356E-3</v>
      </c>
      <c r="L676" s="38">
        <f t="shared" si="21"/>
        <v>8.3333333386690356E-3</v>
      </c>
      <c r="M676" s="166">
        <f>NETWORKDAYS.INTL(DATE(YEAR(H676),MONTH(I676),DAY(H676)),DATE(YEAR(I676),MONTH(I676),DAY(I676)),1,LISTAFERIADOS!$B$2:$B$194)</f>
        <v>1</v>
      </c>
      <c r="N676" s="170" t="str">
        <f>CONCATENATE(HOUR(Tabela13[[#This Row],[DATA INICIO]]),":",MINUTE(Tabela13[[#This Row],[DATA INICIO]]))</f>
        <v>20:14</v>
      </c>
      <c r="P676"/>
    </row>
    <row r="677" spans="1:16" ht="25.5" hidden="1" customHeight="1" x14ac:dyDescent="0.25">
      <c r="A677" s="6" t="s">
        <v>278</v>
      </c>
      <c r="B677" s="33" t="s">
        <v>466</v>
      </c>
      <c r="C677" s="34" t="s">
        <v>8</v>
      </c>
      <c r="D677" s="66" t="s">
        <v>1210</v>
      </c>
      <c r="E677" s="66" t="str">
        <f>CONCATENATE(Tabela13[[#This Row],[TRAMITE_SETOR]],"_Atualiz")</f>
        <v>SC_Atualiz</v>
      </c>
      <c r="F677" s="35" t="s">
        <v>912</v>
      </c>
      <c r="G677" s="35"/>
      <c r="H677" s="36">
        <v>42156.851388888892</v>
      </c>
      <c r="I677" s="36">
        <v>42158.682638888888</v>
      </c>
      <c r="J677" s="1" t="s">
        <v>459</v>
      </c>
      <c r="K677" s="37">
        <f t="shared" si="20"/>
        <v>1.8312499999956344</v>
      </c>
      <c r="L677" s="38">
        <f t="shared" si="21"/>
        <v>1.8312499999956344</v>
      </c>
      <c r="M677" s="166">
        <f>NETWORKDAYS.INTL(DATE(YEAR(H677),MONTH(I677),DAY(H677)),DATE(YEAR(I677),MONTH(I677),DAY(I677)),1,LISTAFERIADOS!$B$2:$B$194)</f>
        <v>3</v>
      </c>
      <c r="N677" s="170" t="str">
        <f>CONCATENATE(HOUR(Tabela13[[#This Row],[DATA INICIO]]),":",MINUTE(Tabela13[[#This Row],[DATA INICIO]]))</f>
        <v>20:26</v>
      </c>
      <c r="P677"/>
    </row>
    <row r="678" spans="1:16" ht="25.5" hidden="1" customHeight="1" x14ac:dyDescent="0.25">
      <c r="A678" s="6" t="s">
        <v>278</v>
      </c>
      <c r="B678" s="33" t="s">
        <v>466</v>
      </c>
      <c r="C678" s="34" t="s">
        <v>8</v>
      </c>
      <c r="D678" s="66" t="s">
        <v>1209</v>
      </c>
      <c r="E678" s="66" t="str">
        <f>CONCATENATE(Tabela13[[#This Row],[TRAMITE_SETOR]],"_Atualiz")</f>
        <v>CLC_Atualiz</v>
      </c>
      <c r="F678" s="35" t="s">
        <v>911</v>
      </c>
      <c r="G678" s="35"/>
      <c r="H678" s="36">
        <v>42158.682638888888</v>
      </c>
      <c r="I678" s="36">
        <v>42158.838888888888</v>
      </c>
      <c r="J678" s="1" t="s">
        <v>460</v>
      </c>
      <c r="K678" s="37">
        <f t="shared" si="20"/>
        <v>0.15625</v>
      </c>
      <c r="L678" s="38">
        <f t="shared" si="21"/>
        <v>0.15625</v>
      </c>
      <c r="M678" s="166">
        <f>NETWORKDAYS.INTL(DATE(YEAR(H678),MONTH(I678),DAY(H678)),DATE(YEAR(I678),MONTH(I678),DAY(I678)),1,LISTAFERIADOS!$B$2:$B$194)</f>
        <v>1</v>
      </c>
      <c r="N678" s="170" t="str">
        <f>CONCATENATE(HOUR(Tabela13[[#This Row],[DATA INICIO]]),":",MINUTE(Tabela13[[#This Row],[DATA INICIO]]))</f>
        <v>16:23</v>
      </c>
      <c r="P678"/>
    </row>
    <row r="679" spans="1:16" ht="25.5" hidden="1" customHeight="1" x14ac:dyDescent="0.25">
      <c r="A679" s="6" t="s">
        <v>278</v>
      </c>
      <c r="B679" s="33" t="s">
        <v>466</v>
      </c>
      <c r="C679" s="34" t="s">
        <v>8</v>
      </c>
      <c r="D679" s="66" t="s">
        <v>1211</v>
      </c>
      <c r="E679" s="66" t="str">
        <f>CONCATENATE(Tabela13[[#This Row],[TRAMITE_SETOR]],"_Atualiz")</f>
        <v>SCON_Atualiz</v>
      </c>
      <c r="F679" s="35" t="s">
        <v>913</v>
      </c>
      <c r="G679" s="35"/>
      <c r="H679" s="36">
        <v>42158.838888888888</v>
      </c>
      <c r="I679" s="36">
        <v>42165.754166666666</v>
      </c>
      <c r="J679" s="1" t="s">
        <v>461</v>
      </c>
      <c r="K679" s="37">
        <f t="shared" si="20"/>
        <v>6.9152777777781012</v>
      </c>
      <c r="L679" s="38">
        <f t="shared" si="21"/>
        <v>6.9152777777781012</v>
      </c>
      <c r="M679" s="166">
        <f>NETWORKDAYS.INTL(DATE(YEAR(H679),MONTH(I679),DAY(H679)),DATE(YEAR(I679),MONTH(I679),DAY(I679)),1,LISTAFERIADOS!$B$2:$B$194)</f>
        <v>5</v>
      </c>
      <c r="N679" s="170" t="str">
        <f>CONCATENATE(HOUR(Tabela13[[#This Row],[DATA INICIO]]),":",MINUTE(Tabela13[[#This Row],[DATA INICIO]]))</f>
        <v>20:8</v>
      </c>
      <c r="P679"/>
    </row>
    <row r="680" spans="1:16" ht="25.5" hidden="1" customHeight="1" x14ac:dyDescent="0.25">
      <c r="A680" s="6" t="s">
        <v>278</v>
      </c>
      <c r="B680" s="33" t="s">
        <v>466</v>
      </c>
      <c r="C680" s="34" t="s">
        <v>8</v>
      </c>
      <c r="D680" s="66" t="s">
        <v>1210</v>
      </c>
      <c r="E680" s="66" t="str">
        <f>CONCATENATE(Tabela13[[#This Row],[TRAMITE_SETOR]],"_Atualiz")</f>
        <v>SC_Atualiz</v>
      </c>
      <c r="F680" s="35" t="s">
        <v>912</v>
      </c>
      <c r="G680" s="35"/>
      <c r="H680" s="36">
        <v>42165.754166666666</v>
      </c>
      <c r="I680" s="36">
        <v>42166.616666666669</v>
      </c>
      <c r="J680" s="1" t="s">
        <v>462</v>
      </c>
      <c r="K680" s="37">
        <f t="shared" si="20"/>
        <v>0.86250000000291038</v>
      </c>
      <c r="L680" s="38">
        <f t="shared" si="21"/>
        <v>0.86250000000291038</v>
      </c>
      <c r="M680" s="166">
        <f>NETWORKDAYS.INTL(DATE(YEAR(H680),MONTH(I680),DAY(H680)),DATE(YEAR(I680),MONTH(I680),DAY(I680)),1,LISTAFERIADOS!$B$2:$B$194)</f>
        <v>2</v>
      </c>
      <c r="N680" s="170" t="str">
        <f>CONCATENATE(HOUR(Tabela13[[#This Row],[DATA INICIO]]),":",MINUTE(Tabela13[[#This Row],[DATA INICIO]]))</f>
        <v>18:6</v>
      </c>
      <c r="P680"/>
    </row>
    <row r="681" spans="1:16" ht="25.5" hidden="1" customHeight="1" x14ac:dyDescent="0.25">
      <c r="A681" s="6" t="s">
        <v>278</v>
      </c>
      <c r="B681" s="33" t="s">
        <v>466</v>
      </c>
      <c r="C681" s="34" t="s">
        <v>8</v>
      </c>
      <c r="D681" s="66" t="s">
        <v>1211</v>
      </c>
      <c r="E681" s="66" t="str">
        <f>CONCATENATE(Tabela13[[#This Row],[TRAMITE_SETOR]],"_Atualiz")</f>
        <v>SCON_Atualiz</v>
      </c>
      <c r="F681" s="35" t="s">
        <v>913</v>
      </c>
      <c r="G681" s="35"/>
      <c r="H681" s="36">
        <v>42166.616666666669</v>
      </c>
      <c r="I681" s="36">
        <v>42166.738888888889</v>
      </c>
      <c r="J681" s="1" t="s">
        <v>27</v>
      </c>
      <c r="K681" s="37">
        <f t="shared" si="20"/>
        <v>0.12222222222044365</v>
      </c>
      <c r="L681" s="38">
        <f t="shared" si="21"/>
        <v>0.12222222222044365</v>
      </c>
      <c r="M681" s="166">
        <f>NETWORKDAYS.INTL(DATE(YEAR(H681),MONTH(I681),DAY(H681)),DATE(YEAR(I681),MONTH(I681),DAY(I681)),1,LISTAFERIADOS!$B$2:$B$194)</f>
        <v>1</v>
      </c>
      <c r="N681" s="170" t="str">
        <f>CONCATENATE(HOUR(Tabela13[[#This Row],[DATA INICIO]]),":",MINUTE(Tabela13[[#This Row],[DATA INICIO]]))</f>
        <v>14:48</v>
      </c>
      <c r="P681"/>
    </row>
    <row r="682" spans="1:16" ht="25.5" hidden="1" customHeight="1" x14ac:dyDescent="0.25">
      <c r="A682" s="6" t="s">
        <v>278</v>
      </c>
      <c r="B682" s="33" t="s">
        <v>466</v>
      </c>
      <c r="C682" s="34" t="s">
        <v>8</v>
      </c>
      <c r="D682" s="66" t="s">
        <v>1209</v>
      </c>
      <c r="E682" s="66" t="str">
        <f>CONCATENATE(Tabela13[[#This Row],[TRAMITE_SETOR]],"_Atualiz")</f>
        <v>CLC_Atualiz</v>
      </c>
      <c r="F682" s="35" t="s">
        <v>911</v>
      </c>
      <c r="G682" s="35"/>
      <c r="H682" s="36">
        <v>42166.738888888889</v>
      </c>
      <c r="I682" s="36">
        <v>42167.70208333333</v>
      </c>
      <c r="J682" s="1" t="s">
        <v>463</v>
      </c>
      <c r="K682" s="37">
        <f t="shared" si="20"/>
        <v>0.96319444444088731</v>
      </c>
      <c r="L682" s="38">
        <f t="shared" si="21"/>
        <v>0.96319444444088731</v>
      </c>
      <c r="M682" s="166">
        <f>NETWORKDAYS.INTL(DATE(YEAR(H682),MONTH(I682),DAY(H682)),DATE(YEAR(I682),MONTH(I682),DAY(I682)),1,LISTAFERIADOS!$B$2:$B$194)</f>
        <v>2</v>
      </c>
      <c r="N682" s="170" t="str">
        <f>CONCATENATE(HOUR(Tabela13[[#This Row],[DATA INICIO]]),":",MINUTE(Tabela13[[#This Row],[DATA INICIO]]))</f>
        <v>17:44</v>
      </c>
      <c r="P682"/>
    </row>
    <row r="683" spans="1:16" ht="25.5" hidden="1" customHeight="1" x14ac:dyDescent="0.25">
      <c r="A683" s="6" t="s">
        <v>278</v>
      </c>
      <c r="B683" s="33" t="s">
        <v>466</v>
      </c>
      <c r="C683" s="34" t="s">
        <v>8</v>
      </c>
      <c r="D683" s="66" t="s">
        <v>1205</v>
      </c>
      <c r="E683" s="66" t="str">
        <f>CONCATENATE(Tabela13[[#This Row],[TRAMITE_SETOR]],"_Atualiz")</f>
        <v>SECADM_Atualiz</v>
      </c>
      <c r="F683" s="35" t="s">
        <v>907</v>
      </c>
      <c r="G683" s="35"/>
      <c r="H683" s="36">
        <v>42167.70208333333</v>
      </c>
      <c r="I683" s="36">
        <v>42170.695833333331</v>
      </c>
      <c r="J683" s="1" t="s">
        <v>173</v>
      </c>
      <c r="K683" s="37">
        <f t="shared" si="20"/>
        <v>2.9937500000014552</v>
      </c>
      <c r="L683" s="38">
        <f t="shared" si="21"/>
        <v>2.9937500000014552</v>
      </c>
      <c r="M683" s="166">
        <f>NETWORKDAYS.INTL(DATE(YEAR(H683),MONTH(I683),DAY(H683)),DATE(YEAR(I683),MONTH(I683),DAY(I683)),1,LISTAFERIADOS!$B$2:$B$194)</f>
        <v>2</v>
      </c>
      <c r="N683" s="170" t="str">
        <f>CONCATENATE(HOUR(Tabela13[[#This Row],[DATA INICIO]]),":",MINUTE(Tabela13[[#This Row],[DATA INICIO]]))</f>
        <v>16:51</v>
      </c>
      <c r="P683"/>
    </row>
    <row r="684" spans="1:16" ht="25.5" hidden="1" customHeight="1" x14ac:dyDescent="0.25">
      <c r="A684" s="6" t="s">
        <v>278</v>
      </c>
      <c r="B684" s="33" t="s">
        <v>466</v>
      </c>
      <c r="C684" s="34" t="s">
        <v>8</v>
      </c>
      <c r="D684" s="66" t="s">
        <v>1213</v>
      </c>
      <c r="E684" s="66" t="str">
        <f>CONCATENATE(Tabela13[[#This Row],[TRAMITE_SETOR]],"_Atualiz")</f>
        <v>ASSDG_Atualiz</v>
      </c>
      <c r="F684" s="35" t="s">
        <v>915</v>
      </c>
      <c r="G684" s="35"/>
      <c r="H684" s="36">
        <v>42170.695833333331</v>
      </c>
      <c r="I684" s="36">
        <v>42171.73333333333</v>
      </c>
      <c r="J684" s="1" t="s">
        <v>464</v>
      </c>
      <c r="K684" s="37">
        <f t="shared" si="20"/>
        <v>1.0374999999985448</v>
      </c>
      <c r="L684" s="38">
        <f t="shared" si="21"/>
        <v>1.0374999999985448</v>
      </c>
      <c r="M684" s="166">
        <f>NETWORKDAYS.INTL(DATE(YEAR(H684),MONTH(I684),DAY(H684)),DATE(YEAR(I684),MONTH(I684),DAY(I684)),1,LISTAFERIADOS!$B$2:$B$194)</f>
        <v>2</v>
      </c>
      <c r="N684" s="170" t="str">
        <f>CONCATENATE(HOUR(Tabela13[[#This Row],[DATA INICIO]]),":",MINUTE(Tabela13[[#This Row],[DATA INICIO]]))</f>
        <v>16:42</v>
      </c>
      <c r="P684"/>
    </row>
    <row r="685" spans="1:16" ht="25.5" hidden="1" customHeight="1" x14ac:dyDescent="0.25">
      <c r="A685" s="6" t="s">
        <v>278</v>
      </c>
      <c r="B685" s="33" t="s">
        <v>466</v>
      </c>
      <c r="C685" s="34" t="s">
        <v>8</v>
      </c>
      <c r="D685" s="66" t="s">
        <v>1202</v>
      </c>
      <c r="E685" s="66" t="str">
        <f>CONCATENATE(Tabela13[[#This Row],[TRAMITE_SETOR]],"_Atualiz")</f>
        <v>DG_Atualiz</v>
      </c>
      <c r="F685" s="35" t="s">
        <v>905</v>
      </c>
      <c r="G685" s="35"/>
      <c r="H685" s="36">
        <v>42171.73333333333</v>
      </c>
      <c r="I685" s="36">
        <v>42171.796527777777</v>
      </c>
      <c r="J685" s="1" t="s">
        <v>465</v>
      </c>
      <c r="K685" s="37">
        <f t="shared" si="20"/>
        <v>6.3194444446708076E-2</v>
      </c>
      <c r="L685" s="38">
        <f t="shared" si="21"/>
        <v>6.3194444446708076E-2</v>
      </c>
      <c r="M685" s="166">
        <f>NETWORKDAYS.INTL(DATE(YEAR(H685),MONTH(I685),DAY(H685)),DATE(YEAR(I685),MONTH(I685),DAY(I685)),1,LISTAFERIADOS!$B$2:$B$194)</f>
        <v>1</v>
      </c>
      <c r="N685" s="170" t="str">
        <f>CONCATENATE(HOUR(Tabela13[[#This Row],[DATA INICIO]]),":",MINUTE(Tabela13[[#This Row],[DATA INICIO]]))</f>
        <v>17:36</v>
      </c>
      <c r="P685"/>
    </row>
    <row r="686" spans="1:16" ht="25.5" hidden="1" customHeight="1" x14ac:dyDescent="0.25">
      <c r="A686" s="6" t="s">
        <v>278</v>
      </c>
      <c r="B686" s="33" t="s">
        <v>466</v>
      </c>
      <c r="C686" s="34" t="s">
        <v>8</v>
      </c>
      <c r="D686" s="66" t="s">
        <v>1207</v>
      </c>
      <c r="E686" s="66" t="str">
        <f>CONCATENATE(Tabela13[[#This Row],[TRAMITE_SETOR]],"_Atualiz")</f>
        <v>CO_Atualiz</v>
      </c>
      <c r="F686" s="35" t="s">
        <v>909</v>
      </c>
      <c r="G686" s="35"/>
      <c r="H686" s="36">
        <v>42171.796527777777</v>
      </c>
      <c r="I686" s="36">
        <v>42171.804861111108</v>
      </c>
      <c r="J686" s="1" t="s">
        <v>57</v>
      </c>
      <c r="K686" s="37">
        <f t="shared" si="20"/>
        <v>8.333333331393078E-3</v>
      </c>
      <c r="L686" s="38">
        <f t="shared" si="21"/>
        <v>8.333333331393078E-3</v>
      </c>
      <c r="M686" s="166">
        <f>NETWORKDAYS.INTL(DATE(YEAR(H686),MONTH(I686),DAY(H686)),DATE(YEAR(I686),MONTH(I686),DAY(I686)),1,LISTAFERIADOS!$B$2:$B$194)</f>
        <v>1</v>
      </c>
      <c r="N686" s="170" t="str">
        <f>CONCATENATE(HOUR(Tabela13[[#This Row],[DATA INICIO]]),":",MINUTE(Tabela13[[#This Row],[DATA INICIO]]))</f>
        <v>19:7</v>
      </c>
      <c r="P686"/>
    </row>
    <row r="687" spans="1:16" ht="25.5" customHeight="1" x14ac:dyDescent="0.25">
      <c r="A687" s="6" t="s">
        <v>278</v>
      </c>
      <c r="B687" s="33" t="s">
        <v>485</v>
      </c>
      <c r="C687" s="34" t="s">
        <v>270</v>
      </c>
      <c r="D687" s="66" t="s">
        <v>1245</v>
      </c>
      <c r="E687" s="66" t="str">
        <f>CONCATENATE(Tabela13[[#This Row],[TRAMITE_SETOR]],"_Atualiz")</f>
        <v>SMIC_Atualiz</v>
      </c>
      <c r="F687" s="35" t="s">
        <v>891</v>
      </c>
      <c r="G687" s="90" t="s">
        <v>1105</v>
      </c>
      <c r="H687" s="36">
        <v>41540.727083333331</v>
      </c>
      <c r="I687" s="36">
        <v>41541.727083333331</v>
      </c>
      <c r="J687" s="1" t="s">
        <v>7</v>
      </c>
      <c r="K687" s="37">
        <f t="shared" si="20"/>
        <v>1</v>
      </c>
      <c r="L687" s="38">
        <f t="shared" si="21"/>
        <v>1</v>
      </c>
      <c r="M687" s="166">
        <f>NETWORKDAYS.INTL(DATE(YEAR(H687),MONTH(I687),DAY(H687)),DATE(YEAR(I687),MONTH(I687),DAY(I687)),1,LISTAFERIADOS!$B$2:$B$194)</f>
        <v>2</v>
      </c>
      <c r="N687" s="170" t="str">
        <f>CONCATENATE(HOUR(Tabela13[[#This Row],[DATA INICIO]]),":",MINUTE(Tabela13[[#This Row],[DATA INICIO]]))</f>
        <v>17:27</v>
      </c>
      <c r="P687"/>
    </row>
    <row r="688" spans="1:16" ht="25.5" customHeight="1" x14ac:dyDescent="0.25">
      <c r="A688" s="6" t="s">
        <v>278</v>
      </c>
      <c r="B688" s="33" t="s">
        <v>485</v>
      </c>
      <c r="C688" s="34" t="s">
        <v>270</v>
      </c>
      <c r="D688" s="66" t="s">
        <v>1204</v>
      </c>
      <c r="E688" s="66" t="str">
        <f>CONCATENATE(Tabela13[[#This Row],[TRAMITE_SETOR]],"_Atualiz")</f>
        <v>CIP_Atualiz</v>
      </c>
      <c r="F688" s="35" t="s">
        <v>884</v>
      </c>
      <c r="G688" s="90" t="s">
        <v>1105</v>
      </c>
      <c r="H688" s="36">
        <v>41541.727083333331</v>
      </c>
      <c r="I688" s="36">
        <v>41542.667361111111</v>
      </c>
      <c r="J688" s="1" t="s">
        <v>408</v>
      </c>
      <c r="K688" s="37">
        <f t="shared" si="20"/>
        <v>0.94027777777955635</v>
      </c>
      <c r="L688" s="38">
        <f t="shared" si="21"/>
        <v>0.94027777777955635</v>
      </c>
      <c r="M688" s="166">
        <f>NETWORKDAYS.INTL(DATE(YEAR(H688),MONTH(I688),DAY(H688)),DATE(YEAR(I688),MONTH(I688),DAY(I688)),1,LISTAFERIADOS!$B$2:$B$194)</f>
        <v>2</v>
      </c>
      <c r="N688" s="170" t="str">
        <f>CONCATENATE(HOUR(Tabela13[[#This Row],[DATA INICIO]]),":",MINUTE(Tabela13[[#This Row],[DATA INICIO]]))</f>
        <v>17:27</v>
      </c>
      <c r="P688"/>
    </row>
    <row r="689" spans="1:16" ht="25.5" customHeight="1" x14ac:dyDescent="0.25">
      <c r="A689" s="6" t="s">
        <v>278</v>
      </c>
      <c r="B689" s="33" t="s">
        <v>485</v>
      </c>
      <c r="C689" s="34" t="s">
        <v>270</v>
      </c>
      <c r="D689" s="66" t="s">
        <v>1245</v>
      </c>
      <c r="E689" s="66" t="str">
        <f>CONCATENATE(Tabela13[[#This Row],[TRAMITE_SETOR]],"_Atualiz")</f>
        <v>SMIC_Atualiz</v>
      </c>
      <c r="F689" s="35" t="s">
        <v>891</v>
      </c>
      <c r="G689" s="90" t="s">
        <v>1105</v>
      </c>
      <c r="H689" s="36">
        <v>41542.667361111111</v>
      </c>
      <c r="I689" s="36">
        <v>41542.71875</v>
      </c>
      <c r="J689" s="1" t="s">
        <v>157</v>
      </c>
      <c r="K689" s="37">
        <f t="shared" si="20"/>
        <v>5.1388888889050577E-2</v>
      </c>
      <c r="L689" s="38">
        <f t="shared" si="21"/>
        <v>5.1388888889050577E-2</v>
      </c>
      <c r="M689" s="166">
        <f>NETWORKDAYS.INTL(DATE(YEAR(H689),MONTH(I689),DAY(H689)),DATE(YEAR(I689),MONTH(I689),DAY(I689)),1,LISTAFERIADOS!$B$2:$B$194)</f>
        <v>1</v>
      </c>
      <c r="N689" s="170" t="str">
        <f>CONCATENATE(HOUR(Tabela13[[#This Row],[DATA INICIO]]),":",MINUTE(Tabela13[[#This Row],[DATA INICIO]]))</f>
        <v>16:1</v>
      </c>
      <c r="P689"/>
    </row>
    <row r="690" spans="1:16" ht="25.5" customHeight="1" x14ac:dyDescent="0.25">
      <c r="A690" s="6" t="s">
        <v>278</v>
      </c>
      <c r="B690" s="33" t="s">
        <v>485</v>
      </c>
      <c r="C690" s="34" t="s">
        <v>270</v>
      </c>
      <c r="D690" s="66" t="s">
        <v>1204</v>
      </c>
      <c r="E690" s="66" t="str">
        <f>CONCATENATE(Tabela13[[#This Row],[TRAMITE_SETOR]],"_Atualiz")</f>
        <v>CIP_Atualiz</v>
      </c>
      <c r="F690" s="35" t="s">
        <v>884</v>
      </c>
      <c r="G690" s="90" t="s">
        <v>1105</v>
      </c>
      <c r="H690" s="36">
        <v>41542.71875</v>
      </c>
      <c r="I690" s="36">
        <v>41542.747916666667</v>
      </c>
      <c r="J690" s="1" t="s">
        <v>408</v>
      </c>
      <c r="K690" s="37">
        <f t="shared" si="20"/>
        <v>2.9166666667151731E-2</v>
      </c>
      <c r="L690" s="38">
        <f t="shared" si="21"/>
        <v>2.9166666667151731E-2</v>
      </c>
      <c r="M690" s="166">
        <f>NETWORKDAYS.INTL(DATE(YEAR(H690),MONTH(I690),DAY(H690)),DATE(YEAR(I690),MONTH(I690),DAY(I690)),1,LISTAFERIADOS!$B$2:$B$194)</f>
        <v>1</v>
      </c>
      <c r="N690" s="170" t="str">
        <f>CONCATENATE(HOUR(Tabela13[[#This Row],[DATA INICIO]]),":",MINUTE(Tabela13[[#This Row],[DATA INICIO]]))</f>
        <v>17:15</v>
      </c>
      <c r="P690"/>
    </row>
    <row r="691" spans="1:16" ht="25.5" hidden="1" customHeight="1" x14ac:dyDescent="0.25">
      <c r="A691" s="6" t="s">
        <v>278</v>
      </c>
      <c r="B691" s="33" t="s">
        <v>485</v>
      </c>
      <c r="C691" s="34" t="s">
        <v>270</v>
      </c>
      <c r="D691" s="66" t="s">
        <v>1205</v>
      </c>
      <c r="E691" s="66" t="str">
        <f>CONCATENATE(Tabela13[[#This Row],[TRAMITE_SETOR]],"_Atualiz")</f>
        <v>SECADM_Atualiz</v>
      </c>
      <c r="F691" s="35" t="s">
        <v>907</v>
      </c>
      <c r="G691" s="35"/>
      <c r="H691" s="36">
        <v>41542.747916666667</v>
      </c>
      <c r="I691" s="36">
        <v>41542.821527777778</v>
      </c>
      <c r="J691" s="1" t="s">
        <v>467</v>
      </c>
      <c r="K691" s="37">
        <f t="shared" si="20"/>
        <v>7.3611111110949423E-2</v>
      </c>
      <c r="L691" s="38">
        <f t="shared" si="21"/>
        <v>7.3611111110949423E-2</v>
      </c>
      <c r="M691" s="166">
        <f>NETWORKDAYS.INTL(DATE(YEAR(H691),MONTH(I691),DAY(H691)),DATE(YEAR(I691),MONTH(I691),DAY(I691)),1,LISTAFERIADOS!$B$2:$B$194)</f>
        <v>1</v>
      </c>
      <c r="N691" s="170" t="str">
        <f>CONCATENATE(HOUR(Tabela13[[#This Row],[DATA INICIO]]),":",MINUTE(Tabela13[[#This Row],[DATA INICIO]]))</f>
        <v>17:57</v>
      </c>
      <c r="P691"/>
    </row>
    <row r="692" spans="1:16" ht="25.5" hidden="1" customHeight="1" x14ac:dyDescent="0.25">
      <c r="A692" s="6" t="s">
        <v>278</v>
      </c>
      <c r="B692" s="33" t="s">
        <v>485</v>
      </c>
      <c r="C692" s="34" t="s">
        <v>270</v>
      </c>
      <c r="D692" s="66" t="s">
        <v>1209</v>
      </c>
      <c r="E692" s="66" t="str">
        <f>CONCATENATE(Tabela13[[#This Row],[TRAMITE_SETOR]],"_Atualiz")</f>
        <v>CLC_Atualiz</v>
      </c>
      <c r="F692" s="35" t="s">
        <v>911</v>
      </c>
      <c r="G692" s="35"/>
      <c r="H692" s="36">
        <v>41542.821527777778</v>
      </c>
      <c r="I692" s="36">
        <v>41543.70416666667</v>
      </c>
      <c r="J692" s="1" t="s">
        <v>468</v>
      </c>
      <c r="K692" s="37">
        <f t="shared" si="20"/>
        <v>0.88263888889196096</v>
      </c>
      <c r="L692" s="38">
        <f t="shared" si="21"/>
        <v>0.88263888889196096</v>
      </c>
      <c r="M692" s="166">
        <f>NETWORKDAYS.INTL(DATE(YEAR(H692),MONTH(I692),DAY(H692)),DATE(YEAR(I692),MONTH(I692),DAY(I692)),1,LISTAFERIADOS!$B$2:$B$194)</f>
        <v>2</v>
      </c>
      <c r="N692" s="170" t="str">
        <f>CONCATENATE(HOUR(Tabela13[[#This Row],[DATA INICIO]]),":",MINUTE(Tabela13[[#This Row],[DATA INICIO]]))</f>
        <v>19:43</v>
      </c>
      <c r="P692"/>
    </row>
    <row r="693" spans="1:16" ht="25.5" hidden="1" customHeight="1" x14ac:dyDescent="0.25">
      <c r="A693" s="6" t="s">
        <v>278</v>
      </c>
      <c r="B693" s="33" t="s">
        <v>485</v>
      </c>
      <c r="C693" s="34" t="s">
        <v>270</v>
      </c>
      <c r="D693" s="66" t="s">
        <v>1210</v>
      </c>
      <c r="E693" s="66" t="str">
        <f>CONCATENATE(Tabela13[[#This Row],[TRAMITE_SETOR]],"_Atualiz")</f>
        <v>SC_Atualiz</v>
      </c>
      <c r="F693" s="35" t="s">
        <v>912</v>
      </c>
      <c r="G693" s="35"/>
      <c r="H693" s="36">
        <v>41543.70416666667</v>
      </c>
      <c r="I693" s="36">
        <v>41558.759722222225</v>
      </c>
      <c r="J693" s="1" t="s">
        <v>163</v>
      </c>
      <c r="K693" s="37">
        <f t="shared" si="20"/>
        <v>15.055555555554747</v>
      </c>
      <c r="L693" s="38">
        <f t="shared" si="21"/>
        <v>15.055555555554747</v>
      </c>
      <c r="M693" s="166">
        <f>NETWORKDAYS.INTL(DATE(YEAR(H693),MONTH(I693),DAY(H693)),DATE(YEAR(I693),MONTH(I693),DAY(I693)),1,LISTAFERIADOS!$B$2:$B$194)</f>
        <v>-11</v>
      </c>
      <c r="N693" s="170" t="str">
        <f>CONCATENATE(HOUR(Tabela13[[#This Row],[DATA INICIO]]),":",MINUTE(Tabela13[[#This Row],[DATA INICIO]]))</f>
        <v>16:54</v>
      </c>
      <c r="P693"/>
    </row>
    <row r="694" spans="1:16" ht="25.5" hidden="1" customHeight="1" x14ac:dyDescent="0.25">
      <c r="A694" s="6" t="s">
        <v>278</v>
      </c>
      <c r="B694" s="33" t="s">
        <v>485</v>
      </c>
      <c r="C694" s="34" t="s">
        <v>270</v>
      </c>
      <c r="D694" s="66" t="s">
        <v>1209</v>
      </c>
      <c r="E694" s="66" t="str">
        <f>CONCATENATE(Tabela13[[#This Row],[TRAMITE_SETOR]],"_Atualiz")</f>
        <v>CLC_Atualiz</v>
      </c>
      <c r="F694" s="35" t="s">
        <v>911</v>
      </c>
      <c r="G694" s="35"/>
      <c r="H694" s="36">
        <v>41558.759722222225</v>
      </c>
      <c r="I694" s="36">
        <v>41561.584027777775</v>
      </c>
      <c r="J694" s="1" t="s">
        <v>469</v>
      </c>
      <c r="K694" s="37">
        <f t="shared" si="20"/>
        <v>2.8243055555503815</v>
      </c>
      <c r="L694" s="38">
        <f t="shared" si="21"/>
        <v>2.8243055555503815</v>
      </c>
      <c r="M694" s="166">
        <f>NETWORKDAYS.INTL(DATE(YEAR(H694),MONTH(I694),DAY(H694)),DATE(YEAR(I694),MONTH(I694),DAY(I694)),1,LISTAFERIADOS!$B$2:$B$194)</f>
        <v>2</v>
      </c>
      <c r="N694" s="170" t="str">
        <f>CONCATENATE(HOUR(Tabela13[[#This Row],[DATA INICIO]]),":",MINUTE(Tabela13[[#This Row],[DATA INICIO]]))</f>
        <v>18:14</v>
      </c>
      <c r="P694"/>
    </row>
    <row r="695" spans="1:16" ht="25.5" hidden="1" customHeight="1" x14ac:dyDescent="0.25">
      <c r="A695" s="6" t="s">
        <v>278</v>
      </c>
      <c r="B695" s="33" t="s">
        <v>485</v>
      </c>
      <c r="C695" s="34" t="s">
        <v>270</v>
      </c>
      <c r="D695" s="66" t="s">
        <v>1206</v>
      </c>
      <c r="E695" s="66" t="str">
        <f>CONCATENATE(Tabela13[[#This Row],[TRAMITE_SETOR]],"_Atualiz")</f>
        <v>SPO_Atualiz</v>
      </c>
      <c r="F695" s="35" t="s">
        <v>908</v>
      </c>
      <c r="G695" s="35"/>
      <c r="H695" s="36">
        <v>41561.584027777775</v>
      </c>
      <c r="I695" s="36">
        <v>41561.767361111109</v>
      </c>
      <c r="J695" s="1" t="s">
        <v>18</v>
      </c>
      <c r="K695" s="37">
        <f t="shared" si="20"/>
        <v>0.18333333333430346</v>
      </c>
      <c r="L695" s="38">
        <f t="shared" si="21"/>
        <v>0.18333333333430346</v>
      </c>
      <c r="M695" s="166">
        <f>NETWORKDAYS.INTL(DATE(YEAR(H695),MONTH(I695),DAY(H695)),DATE(YEAR(I695),MONTH(I695),DAY(I695)),1,LISTAFERIADOS!$B$2:$B$194)</f>
        <v>1</v>
      </c>
      <c r="N695" s="170" t="str">
        <f>CONCATENATE(HOUR(Tabela13[[#This Row],[DATA INICIO]]),":",MINUTE(Tabela13[[#This Row],[DATA INICIO]]))</f>
        <v>14:1</v>
      </c>
      <c r="P695"/>
    </row>
    <row r="696" spans="1:16" ht="25.5" customHeight="1" x14ac:dyDescent="0.25">
      <c r="A696" s="6" t="s">
        <v>278</v>
      </c>
      <c r="B696" s="33" t="s">
        <v>485</v>
      </c>
      <c r="C696" s="34" t="s">
        <v>270</v>
      </c>
      <c r="D696" s="66" t="s">
        <v>1245</v>
      </c>
      <c r="E696" s="66" t="str">
        <f>CONCATENATE(Tabela13[[#This Row],[TRAMITE_SETOR]],"_Atualiz")</f>
        <v>SMIC_Atualiz</v>
      </c>
      <c r="F696" s="35" t="s">
        <v>891</v>
      </c>
      <c r="G696" s="90" t="s">
        <v>1105</v>
      </c>
      <c r="H696" s="36">
        <v>41561.767361111109</v>
      </c>
      <c r="I696" s="36">
        <v>41562.570833333331</v>
      </c>
      <c r="J696" s="1" t="s">
        <v>26</v>
      </c>
      <c r="K696" s="37">
        <f t="shared" si="20"/>
        <v>0.80347222222189885</v>
      </c>
      <c r="L696" s="38">
        <f t="shared" si="21"/>
        <v>0.80347222222189885</v>
      </c>
      <c r="M696" s="166">
        <f>NETWORKDAYS.INTL(DATE(YEAR(H696),MONTH(I696),DAY(H696)),DATE(YEAR(I696),MONTH(I696),DAY(I696)),1,LISTAFERIADOS!$B$2:$B$194)</f>
        <v>2</v>
      </c>
      <c r="N696" s="170" t="str">
        <f>CONCATENATE(HOUR(Tabela13[[#This Row],[DATA INICIO]]),":",MINUTE(Tabela13[[#This Row],[DATA INICIO]]))</f>
        <v>18:25</v>
      </c>
      <c r="P696"/>
    </row>
    <row r="697" spans="1:16" ht="25.5" customHeight="1" x14ac:dyDescent="0.25">
      <c r="A697" s="6" t="s">
        <v>278</v>
      </c>
      <c r="B697" s="33" t="s">
        <v>485</v>
      </c>
      <c r="C697" s="34" t="s">
        <v>270</v>
      </c>
      <c r="D697" s="66" t="s">
        <v>1204</v>
      </c>
      <c r="E697" s="66" t="str">
        <f>CONCATENATE(Tabela13[[#This Row],[TRAMITE_SETOR]],"_Atualiz")</f>
        <v>CIP_Atualiz</v>
      </c>
      <c r="F697" s="35" t="s">
        <v>884</v>
      </c>
      <c r="G697" s="90" t="s">
        <v>1105</v>
      </c>
      <c r="H697" s="36">
        <v>41562.570833333331</v>
      </c>
      <c r="I697" s="36">
        <v>41562.696527777778</v>
      </c>
      <c r="J697" s="1" t="s">
        <v>17</v>
      </c>
      <c r="K697" s="37">
        <f t="shared" si="20"/>
        <v>0.12569444444670808</v>
      </c>
      <c r="L697" s="38">
        <f t="shared" si="21"/>
        <v>0.12569444444670808</v>
      </c>
      <c r="M697" s="166">
        <f>NETWORKDAYS.INTL(DATE(YEAR(H697),MONTH(I697),DAY(H697)),DATE(YEAR(I697),MONTH(I697),DAY(I697)),1,LISTAFERIADOS!$B$2:$B$194)</f>
        <v>1</v>
      </c>
      <c r="N697" s="170" t="str">
        <f>CONCATENATE(HOUR(Tabela13[[#This Row],[DATA INICIO]]),":",MINUTE(Tabela13[[#This Row],[DATA INICIO]]))</f>
        <v>13:42</v>
      </c>
      <c r="P697"/>
    </row>
    <row r="698" spans="1:16" ht="25.5" hidden="1" customHeight="1" x14ac:dyDescent="0.25">
      <c r="A698" s="6" t="s">
        <v>278</v>
      </c>
      <c r="B698" s="33" t="s">
        <v>485</v>
      </c>
      <c r="C698" s="34" t="s">
        <v>270</v>
      </c>
      <c r="D698" s="66" t="s">
        <v>1205</v>
      </c>
      <c r="E698" s="66" t="str">
        <f>CONCATENATE(Tabela13[[#This Row],[TRAMITE_SETOR]],"_Atualiz")</f>
        <v>SECADM_Atualiz</v>
      </c>
      <c r="F698" s="35" t="s">
        <v>907</v>
      </c>
      <c r="G698" s="35"/>
      <c r="H698" s="36">
        <v>41562.696527777778</v>
      </c>
      <c r="I698" s="36">
        <v>41564.853472222225</v>
      </c>
      <c r="J698" s="1" t="s">
        <v>470</v>
      </c>
      <c r="K698" s="37">
        <f t="shared" si="20"/>
        <v>2.1569444444467081</v>
      </c>
      <c r="L698" s="38">
        <f t="shared" si="21"/>
        <v>2.1569444444467081</v>
      </c>
      <c r="M698" s="166">
        <f>NETWORKDAYS.INTL(DATE(YEAR(H698),MONTH(I698),DAY(H698)),DATE(YEAR(I698),MONTH(I698),DAY(I698)),1,LISTAFERIADOS!$B$2:$B$194)</f>
        <v>3</v>
      </c>
      <c r="N698" s="170" t="str">
        <f>CONCATENATE(HOUR(Tabela13[[#This Row],[DATA INICIO]]),":",MINUTE(Tabela13[[#This Row],[DATA INICIO]]))</f>
        <v>16:43</v>
      </c>
      <c r="P698"/>
    </row>
    <row r="699" spans="1:16" ht="25.5" hidden="1" customHeight="1" x14ac:dyDescent="0.25">
      <c r="A699" s="6" t="s">
        <v>278</v>
      </c>
      <c r="B699" s="33" t="s">
        <v>485</v>
      </c>
      <c r="C699" s="34" t="s">
        <v>270</v>
      </c>
      <c r="D699" s="66" t="s">
        <v>1206</v>
      </c>
      <c r="E699" s="66" t="str">
        <f>CONCATENATE(Tabela13[[#This Row],[TRAMITE_SETOR]],"_Atualiz")</f>
        <v>SPO_Atualiz</v>
      </c>
      <c r="F699" s="35" t="s">
        <v>908</v>
      </c>
      <c r="G699" s="35"/>
      <c r="H699" s="36">
        <v>41564.853472222225</v>
      </c>
      <c r="I699" s="36">
        <v>41565.772222222222</v>
      </c>
      <c r="J699" s="1" t="s">
        <v>903</v>
      </c>
      <c r="K699" s="37">
        <f t="shared" si="20"/>
        <v>0.91874999999708962</v>
      </c>
      <c r="L699" s="38">
        <f t="shared" si="21"/>
        <v>0.91874999999708962</v>
      </c>
      <c r="M699" s="166">
        <f>NETWORKDAYS.INTL(DATE(YEAR(H699),MONTH(I699),DAY(H699)),DATE(YEAR(I699),MONTH(I699),DAY(I699)),1,LISTAFERIADOS!$B$2:$B$194)</f>
        <v>2</v>
      </c>
      <c r="N699" s="170" t="str">
        <f>CONCATENATE(HOUR(Tabela13[[#This Row],[DATA INICIO]]),":",MINUTE(Tabela13[[#This Row],[DATA INICIO]]))</f>
        <v>20:29</v>
      </c>
      <c r="P699"/>
    </row>
    <row r="700" spans="1:16" ht="25.5" hidden="1" customHeight="1" x14ac:dyDescent="0.25">
      <c r="A700" s="6" t="s">
        <v>278</v>
      </c>
      <c r="B700" s="33" t="s">
        <v>485</v>
      </c>
      <c r="C700" s="34" t="s">
        <v>270</v>
      </c>
      <c r="D700" s="66" t="s">
        <v>1207</v>
      </c>
      <c r="E700" s="66" t="str">
        <f>CONCATENATE(Tabela13[[#This Row],[TRAMITE_SETOR]],"_Atualiz")</f>
        <v>CO_Atualiz</v>
      </c>
      <c r="F700" s="35" t="s">
        <v>909</v>
      </c>
      <c r="G700" s="35"/>
      <c r="H700" s="36">
        <v>41565.772222222222</v>
      </c>
      <c r="I700" s="36">
        <v>41565.806250000001</v>
      </c>
      <c r="J700" s="1" t="s">
        <v>27</v>
      </c>
      <c r="K700" s="37">
        <f t="shared" si="20"/>
        <v>3.4027777779556345E-2</v>
      </c>
      <c r="L700" s="38">
        <f t="shared" si="21"/>
        <v>3.4027777779556345E-2</v>
      </c>
      <c r="M700" s="166">
        <f>NETWORKDAYS.INTL(DATE(YEAR(H700),MONTH(I700),DAY(H700)),DATE(YEAR(I700),MONTH(I700),DAY(I700)),1,LISTAFERIADOS!$B$2:$B$194)</f>
        <v>1</v>
      </c>
      <c r="N700" s="170" t="str">
        <f>CONCATENATE(HOUR(Tabela13[[#This Row],[DATA INICIO]]),":",MINUTE(Tabela13[[#This Row],[DATA INICIO]]))</f>
        <v>18:32</v>
      </c>
      <c r="P700"/>
    </row>
    <row r="701" spans="1:16" ht="25.5" hidden="1" customHeight="1" x14ac:dyDescent="0.25">
      <c r="A701" s="6" t="s">
        <v>278</v>
      </c>
      <c r="B701" s="33" t="s">
        <v>485</v>
      </c>
      <c r="C701" s="34" t="s">
        <v>270</v>
      </c>
      <c r="D701" s="66" t="s">
        <v>1208</v>
      </c>
      <c r="E701" s="66" t="str">
        <f>CONCATENATE(Tabela13[[#This Row],[TRAMITE_SETOR]],"_Atualiz")</f>
        <v>SECOFC_Atualiz</v>
      </c>
      <c r="F701" s="35" t="s">
        <v>910</v>
      </c>
      <c r="G701" s="35"/>
      <c r="H701" s="36">
        <v>41565.806250000001</v>
      </c>
      <c r="I701" s="36">
        <v>41568.618055555555</v>
      </c>
      <c r="J701" s="1" t="s">
        <v>20</v>
      </c>
      <c r="K701" s="37">
        <f t="shared" si="20"/>
        <v>2.8118055555532919</v>
      </c>
      <c r="L701" s="38">
        <f t="shared" si="21"/>
        <v>2.8118055555532919</v>
      </c>
      <c r="M701" s="166">
        <f>NETWORKDAYS.INTL(DATE(YEAR(H701),MONTH(I701),DAY(H701)),DATE(YEAR(I701),MONTH(I701),DAY(I701)),1,LISTAFERIADOS!$B$2:$B$194)</f>
        <v>2</v>
      </c>
      <c r="N701" s="170" t="str">
        <f>CONCATENATE(HOUR(Tabela13[[#This Row],[DATA INICIO]]),":",MINUTE(Tabela13[[#This Row],[DATA INICIO]]))</f>
        <v>19:21</v>
      </c>
      <c r="P701"/>
    </row>
    <row r="702" spans="1:16" ht="25.5" hidden="1" customHeight="1" x14ac:dyDescent="0.25">
      <c r="A702" s="6" t="s">
        <v>278</v>
      </c>
      <c r="B702" s="33" t="s">
        <v>485</v>
      </c>
      <c r="C702" s="34" t="s">
        <v>270</v>
      </c>
      <c r="D702" s="66" t="s">
        <v>1209</v>
      </c>
      <c r="E702" s="66" t="str">
        <f>CONCATENATE(Tabela13[[#This Row],[TRAMITE_SETOR]],"_Atualiz")</f>
        <v>CLC_Atualiz</v>
      </c>
      <c r="F702" s="35" t="s">
        <v>911</v>
      </c>
      <c r="G702" s="35"/>
      <c r="H702" s="36">
        <v>41568.618055555555</v>
      </c>
      <c r="I702" s="36">
        <v>41569.661805555559</v>
      </c>
      <c r="J702" s="1" t="s">
        <v>138</v>
      </c>
      <c r="K702" s="37">
        <f t="shared" si="20"/>
        <v>1.0437500000043656</v>
      </c>
      <c r="L702" s="38">
        <f t="shared" si="21"/>
        <v>1.0437500000043656</v>
      </c>
      <c r="M702" s="166">
        <f>NETWORKDAYS.INTL(DATE(YEAR(H702),MONTH(I702),DAY(H702)),DATE(YEAR(I702),MONTH(I702),DAY(I702)),1,LISTAFERIADOS!$B$2:$B$194)</f>
        <v>2</v>
      </c>
      <c r="N702" s="170" t="str">
        <f>CONCATENATE(HOUR(Tabela13[[#This Row],[DATA INICIO]]),":",MINUTE(Tabela13[[#This Row],[DATA INICIO]]))</f>
        <v>14:50</v>
      </c>
      <c r="P702"/>
    </row>
    <row r="703" spans="1:16" ht="25.5" hidden="1" customHeight="1" x14ac:dyDescent="0.25">
      <c r="A703" s="6" t="s">
        <v>278</v>
      </c>
      <c r="B703" s="33" t="s">
        <v>485</v>
      </c>
      <c r="C703" s="34" t="s">
        <v>270</v>
      </c>
      <c r="D703" s="66" t="s">
        <v>1210</v>
      </c>
      <c r="E703" s="66" t="str">
        <f>CONCATENATE(Tabela13[[#This Row],[TRAMITE_SETOR]],"_Atualiz")</f>
        <v>SC_Atualiz</v>
      </c>
      <c r="F703" s="35" t="s">
        <v>912</v>
      </c>
      <c r="G703" s="35"/>
      <c r="H703" s="36">
        <v>41569.661805555559</v>
      </c>
      <c r="I703" s="36">
        <v>41571.765972222223</v>
      </c>
      <c r="J703" s="1" t="s">
        <v>166</v>
      </c>
      <c r="K703" s="37">
        <f t="shared" si="20"/>
        <v>2.1041666666642413</v>
      </c>
      <c r="L703" s="38">
        <f t="shared" si="21"/>
        <v>2.1041666666642413</v>
      </c>
      <c r="M703" s="166">
        <f>NETWORKDAYS.INTL(DATE(YEAR(H703),MONTH(I703),DAY(H703)),DATE(YEAR(I703),MONTH(I703),DAY(I703)),1,LISTAFERIADOS!$B$2:$B$194)</f>
        <v>3</v>
      </c>
      <c r="N703" s="170" t="str">
        <f>CONCATENATE(HOUR(Tabela13[[#This Row],[DATA INICIO]]),":",MINUTE(Tabela13[[#This Row],[DATA INICIO]]))</f>
        <v>15:53</v>
      </c>
      <c r="P703"/>
    </row>
    <row r="704" spans="1:16" ht="25.5" hidden="1" customHeight="1" x14ac:dyDescent="0.25">
      <c r="A704" s="6" t="s">
        <v>278</v>
      </c>
      <c r="B704" s="33" t="s">
        <v>485</v>
      </c>
      <c r="C704" s="34" t="s">
        <v>270</v>
      </c>
      <c r="D704" s="66" t="s">
        <v>1209</v>
      </c>
      <c r="E704" s="66" t="str">
        <f>CONCATENATE(Tabela13[[#This Row],[TRAMITE_SETOR]],"_Atualiz")</f>
        <v>CLC_Atualiz</v>
      </c>
      <c r="F704" s="35" t="s">
        <v>911</v>
      </c>
      <c r="G704" s="35"/>
      <c r="H704" s="36">
        <v>41571.765972222223</v>
      </c>
      <c r="I704" s="36">
        <v>41572.633333333331</v>
      </c>
      <c r="J704" s="1" t="s">
        <v>471</v>
      </c>
      <c r="K704" s="37">
        <f t="shared" si="20"/>
        <v>0.86736111110803904</v>
      </c>
      <c r="L704" s="38">
        <f t="shared" si="21"/>
        <v>0.86736111110803904</v>
      </c>
      <c r="M704" s="166">
        <f>NETWORKDAYS.INTL(DATE(YEAR(H704),MONTH(I704),DAY(H704)),DATE(YEAR(I704),MONTH(I704),DAY(I704)),1,LISTAFERIADOS!$B$2:$B$194)</f>
        <v>2</v>
      </c>
      <c r="N704" s="170" t="str">
        <f>CONCATENATE(HOUR(Tabela13[[#This Row],[DATA INICIO]]),":",MINUTE(Tabela13[[#This Row],[DATA INICIO]]))</f>
        <v>18:23</v>
      </c>
      <c r="P704"/>
    </row>
    <row r="705" spans="1:16" ht="25.5" hidden="1" customHeight="1" x14ac:dyDescent="0.25">
      <c r="A705" s="6" t="s">
        <v>278</v>
      </c>
      <c r="B705" s="33" t="s">
        <v>485</v>
      </c>
      <c r="C705" s="34" t="s">
        <v>270</v>
      </c>
      <c r="D705" s="66" t="s">
        <v>1210</v>
      </c>
      <c r="E705" s="66" t="str">
        <f>CONCATENATE(Tabela13[[#This Row],[TRAMITE_SETOR]],"_Atualiz")</f>
        <v>SC_Atualiz</v>
      </c>
      <c r="F705" s="35" t="s">
        <v>912</v>
      </c>
      <c r="G705" s="35"/>
      <c r="H705" s="36">
        <v>41572.633333333331</v>
      </c>
      <c r="I705" s="36">
        <v>41575.746527777781</v>
      </c>
      <c r="J705" s="1" t="s">
        <v>472</v>
      </c>
      <c r="K705" s="37">
        <f t="shared" si="20"/>
        <v>3.1131944444496185</v>
      </c>
      <c r="L705" s="38">
        <f t="shared" si="21"/>
        <v>3.1131944444496185</v>
      </c>
      <c r="M705" s="166">
        <f>NETWORKDAYS.INTL(DATE(YEAR(H705),MONTH(I705),DAY(H705)),DATE(YEAR(I705),MONTH(I705),DAY(I705)),1,LISTAFERIADOS!$B$2:$B$194)</f>
        <v>2</v>
      </c>
      <c r="N705" s="170" t="str">
        <f>CONCATENATE(HOUR(Tabela13[[#This Row],[DATA INICIO]]),":",MINUTE(Tabela13[[#This Row],[DATA INICIO]]))</f>
        <v>15:12</v>
      </c>
      <c r="P705"/>
    </row>
    <row r="706" spans="1:16" ht="25.5" hidden="1" customHeight="1" x14ac:dyDescent="0.25">
      <c r="A706" s="6" t="s">
        <v>278</v>
      </c>
      <c r="B706" s="33" t="s">
        <v>485</v>
      </c>
      <c r="C706" s="34" t="s">
        <v>270</v>
      </c>
      <c r="D706" s="66" t="s">
        <v>1209</v>
      </c>
      <c r="E706" s="66" t="str">
        <f>CONCATENATE(Tabela13[[#This Row],[TRAMITE_SETOR]],"_Atualiz")</f>
        <v>CLC_Atualiz</v>
      </c>
      <c r="F706" s="35" t="s">
        <v>911</v>
      </c>
      <c r="G706" s="35"/>
      <c r="H706" s="36">
        <v>41575.746527777781</v>
      </c>
      <c r="I706" s="36">
        <v>41575.847916666666</v>
      </c>
      <c r="J706" s="1" t="s">
        <v>473</v>
      </c>
      <c r="K706" s="37">
        <f t="shared" si="20"/>
        <v>0.101388888884685</v>
      </c>
      <c r="L706" s="38">
        <f t="shared" si="21"/>
        <v>0.101388888884685</v>
      </c>
      <c r="M706" s="166">
        <f>NETWORKDAYS.INTL(DATE(YEAR(H706),MONTH(I706),DAY(H706)),DATE(YEAR(I706),MONTH(I706),DAY(I706)),1,LISTAFERIADOS!$B$2:$B$194)</f>
        <v>1</v>
      </c>
      <c r="N706" s="170" t="str">
        <f>CONCATENATE(HOUR(Tabela13[[#This Row],[DATA INICIO]]),":",MINUTE(Tabela13[[#This Row],[DATA INICIO]]))</f>
        <v>17:55</v>
      </c>
      <c r="P706"/>
    </row>
    <row r="707" spans="1:16" ht="25.5" hidden="1" customHeight="1" x14ac:dyDescent="0.25">
      <c r="A707" s="6" t="s">
        <v>278</v>
      </c>
      <c r="B707" s="33" t="s">
        <v>485</v>
      </c>
      <c r="C707" s="34" t="s">
        <v>270</v>
      </c>
      <c r="D707" s="66" t="s">
        <v>1205</v>
      </c>
      <c r="E707" s="66" t="str">
        <f>CONCATENATE(Tabela13[[#This Row],[TRAMITE_SETOR]],"_Atualiz")</f>
        <v>SECADM_Atualiz</v>
      </c>
      <c r="F707" s="35" t="s">
        <v>907</v>
      </c>
      <c r="G707" s="35"/>
      <c r="H707" s="36">
        <v>41575.847916666666</v>
      </c>
      <c r="I707" s="36">
        <v>41576.727083333331</v>
      </c>
      <c r="J707" s="1" t="s">
        <v>474</v>
      </c>
      <c r="K707" s="37">
        <f t="shared" ref="K707:K770" si="22">IF(OR(H707="-",I707="-"),0,I707-H707)</f>
        <v>0.87916666666569654</v>
      </c>
      <c r="L707" s="38">
        <f t="shared" ref="L707:L770" si="23">K707</f>
        <v>0.87916666666569654</v>
      </c>
      <c r="M707" s="166">
        <f>NETWORKDAYS.INTL(DATE(YEAR(H707),MONTH(I707),DAY(H707)),DATE(YEAR(I707),MONTH(I707),DAY(I707)),1,LISTAFERIADOS!$B$2:$B$194)</f>
        <v>2</v>
      </c>
      <c r="N707" s="170" t="str">
        <f>CONCATENATE(HOUR(Tabela13[[#This Row],[DATA INICIO]]),":",MINUTE(Tabela13[[#This Row],[DATA INICIO]]))</f>
        <v>20:21</v>
      </c>
      <c r="P707"/>
    </row>
    <row r="708" spans="1:16" ht="25.5" hidden="1" customHeight="1" x14ac:dyDescent="0.25">
      <c r="A708" s="6" t="s">
        <v>278</v>
      </c>
      <c r="B708" s="33" t="s">
        <v>485</v>
      </c>
      <c r="C708" s="34" t="s">
        <v>270</v>
      </c>
      <c r="D708" s="66" t="s">
        <v>1209</v>
      </c>
      <c r="E708" s="66" t="str">
        <f>CONCATENATE(Tabela13[[#This Row],[TRAMITE_SETOR]],"_Atualiz")</f>
        <v>CLC_Atualiz</v>
      </c>
      <c r="F708" s="35" t="s">
        <v>911</v>
      </c>
      <c r="G708" s="35"/>
      <c r="H708" s="36">
        <v>41576.727083333331</v>
      </c>
      <c r="I708" s="36">
        <v>41576.774305555555</v>
      </c>
      <c r="J708" s="1" t="s">
        <v>475</v>
      </c>
      <c r="K708" s="37">
        <f t="shared" si="22"/>
        <v>4.7222222223354038E-2</v>
      </c>
      <c r="L708" s="38">
        <f t="shared" si="23"/>
        <v>4.7222222223354038E-2</v>
      </c>
      <c r="M708" s="166">
        <f>NETWORKDAYS.INTL(DATE(YEAR(H708),MONTH(I708),DAY(H708)),DATE(YEAR(I708),MONTH(I708),DAY(I708)),1,LISTAFERIADOS!$B$2:$B$194)</f>
        <v>1</v>
      </c>
      <c r="N708" s="170" t="str">
        <f>CONCATENATE(HOUR(Tabela13[[#This Row],[DATA INICIO]]),":",MINUTE(Tabela13[[#This Row],[DATA INICIO]]))</f>
        <v>17:27</v>
      </c>
      <c r="P708"/>
    </row>
    <row r="709" spans="1:16" ht="25.5" hidden="1" customHeight="1" x14ac:dyDescent="0.25">
      <c r="A709" s="6" t="s">
        <v>278</v>
      </c>
      <c r="B709" s="33" t="s">
        <v>485</v>
      </c>
      <c r="C709" s="34" t="s">
        <v>270</v>
      </c>
      <c r="D709" s="66" t="s">
        <v>1230</v>
      </c>
      <c r="E709" s="66" t="str">
        <f>CONCATENATE(Tabela13[[#This Row],[TRAMITE_SETOR]],"_Atualiz")</f>
        <v>SLIC_Atualiz</v>
      </c>
      <c r="F709" s="35" t="s">
        <v>927</v>
      </c>
      <c r="G709" s="35"/>
      <c r="H709" s="36">
        <v>41576.774305555555</v>
      </c>
      <c r="I709" s="36">
        <v>41590.603472222225</v>
      </c>
      <c r="J709" s="1" t="s">
        <v>288</v>
      </c>
      <c r="K709" s="37">
        <f t="shared" si="22"/>
        <v>13.829166666670062</v>
      </c>
      <c r="L709" s="38">
        <f t="shared" si="23"/>
        <v>13.829166666670062</v>
      </c>
      <c r="M709" s="166">
        <f>NETWORKDAYS.INTL(DATE(YEAR(H709),MONTH(I709),DAY(H709)),DATE(YEAR(I709),MONTH(I709),DAY(I709)),1,LISTAFERIADOS!$B$2:$B$194)</f>
        <v>-13</v>
      </c>
      <c r="N709" s="170" t="str">
        <f>CONCATENATE(HOUR(Tabela13[[#This Row],[DATA INICIO]]),":",MINUTE(Tabela13[[#This Row],[DATA INICIO]]))</f>
        <v>18:35</v>
      </c>
      <c r="P709"/>
    </row>
    <row r="710" spans="1:16" ht="25.5" hidden="1" customHeight="1" x14ac:dyDescent="0.25">
      <c r="A710" s="6" t="s">
        <v>278</v>
      </c>
      <c r="B710" s="33" t="s">
        <v>485</v>
      </c>
      <c r="C710" s="34" t="s">
        <v>270</v>
      </c>
      <c r="D710" s="66" t="s">
        <v>1211</v>
      </c>
      <c r="E710" s="66" t="str">
        <f>CONCATENATE(Tabela13[[#This Row],[TRAMITE_SETOR]],"_Atualiz")</f>
        <v>SCON_Atualiz</v>
      </c>
      <c r="F710" s="35" t="s">
        <v>913</v>
      </c>
      <c r="G710" s="35"/>
      <c r="H710" s="36">
        <v>41590.603472222225</v>
      </c>
      <c r="I710" s="36">
        <v>41598.617361111108</v>
      </c>
      <c r="J710" s="1" t="s">
        <v>376</v>
      </c>
      <c r="K710" s="37">
        <f t="shared" si="22"/>
        <v>8.0138888888832298</v>
      </c>
      <c r="L710" s="38">
        <f t="shared" si="23"/>
        <v>8.0138888888832298</v>
      </c>
      <c r="M710" s="166">
        <f>NETWORKDAYS.INTL(DATE(YEAR(H710),MONTH(I710),DAY(H710)),DATE(YEAR(I710),MONTH(I710),DAY(I710)),1,LISTAFERIADOS!$B$2:$B$194)</f>
        <v>6</v>
      </c>
      <c r="N710" s="170" t="str">
        <f>CONCATENATE(HOUR(Tabela13[[#This Row],[DATA INICIO]]),":",MINUTE(Tabela13[[#This Row],[DATA INICIO]]))</f>
        <v>14:29</v>
      </c>
      <c r="P710"/>
    </row>
    <row r="711" spans="1:16" ht="25.5" hidden="1" customHeight="1" x14ac:dyDescent="0.25">
      <c r="A711" s="6" t="s">
        <v>278</v>
      </c>
      <c r="B711" s="33" t="s">
        <v>485</v>
      </c>
      <c r="C711" s="34" t="s">
        <v>270</v>
      </c>
      <c r="D711" s="66" t="s">
        <v>1230</v>
      </c>
      <c r="E711" s="66" t="str">
        <f>CONCATENATE(Tabela13[[#This Row],[TRAMITE_SETOR]],"_Atualiz")</f>
        <v>SLIC_Atualiz</v>
      </c>
      <c r="F711" s="35" t="s">
        <v>927</v>
      </c>
      <c r="G711" s="35"/>
      <c r="H711" s="36">
        <v>41598.617361111108</v>
      </c>
      <c r="I711" s="36">
        <v>41598.681944444441</v>
      </c>
      <c r="J711" s="1" t="s">
        <v>476</v>
      </c>
      <c r="K711" s="37">
        <f t="shared" si="22"/>
        <v>6.4583333332848269E-2</v>
      </c>
      <c r="L711" s="38">
        <f t="shared" si="23"/>
        <v>6.4583333332848269E-2</v>
      </c>
      <c r="M711" s="166">
        <f>NETWORKDAYS.INTL(DATE(YEAR(H711),MONTH(I711),DAY(H711)),DATE(YEAR(I711),MONTH(I711),DAY(I711)),1,LISTAFERIADOS!$B$2:$B$194)</f>
        <v>1</v>
      </c>
      <c r="N711" s="170" t="str">
        <f>CONCATENATE(HOUR(Tabela13[[#This Row],[DATA INICIO]]),":",MINUTE(Tabela13[[#This Row],[DATA INICIO]]))</f>
        <v>14:49</v>
      </c>
      <c r="P711"/>
    </row>
    <row r="712" spans="1:16" ht="25.5" hidden="1" customHeight="1" x14ac:dyDescent="0.25">
      <c r="A712" s="6" t="s">
        <v>278</v>
      </c>
      <c r="B712" s="33" t="s">
        <v>485</v>
      </c>
      <c r="C712" s="34" t="s">
        <v>270</v>
      </c>
      <c r="D712" s="66" t="s">
        <v>1209</v>
      </c>
      <c r="E712" s="66" t="str">
        <f>CONCATENATE(Tabela13[[#This Row],[TRAMITE_SETOR]],"_Atualiz")</f>
        <v>CLC_Atualiz</v>
      </c>
      <c r="F712" s="35" t="s">
        <v>911</v>
      </c>
      <c r="G712" s="35"/>
      <c r="H712" s="36">
        <v>41598.681944444441</v>
      </c>
      <c r="I712" s="36">
        <v>41598.734722222223</v>
      </c>
      <c r="J712" s="1" t="s">
        <v>17</v>
      </c>
      <c r="K712" s="37">
        <f t="shared" si="22"/>
        <v>5.2777777782466728E-2</v>
      </c>
      <c r="L712" s="38">
        <f t="shared" si="23"/>
        <v>5.2777777782466728E-2</v>
      </c>
      <c r="M712" s="166">
        <f>NETWORKDAYS.INTL(DATE(YEAR(H712),MONTH(I712),DAY(H712)),DATE(YEAR(I712),MONTH(I712),DAY(I712)),1,LISTAFERIADOS!$B$2:$B$194)</f>
        <v>1</v>
      </c>
      <c r="N712" s="170" t="str">
        <f>CONCATENATE(HOUR(Tabela13[[#This Row],[DATA INICIO]]),":",MINUTE(Tabela13[[#This Row],[DATA INICIO]]))</f>
        <v>16:22</v>
      </c>
      <c r="P712"/>
    </row>
    <row r="713" spans="1:16" ht="25.5" hidden="1" customHeight="1" x14ac:dyDescent="0.25">
      <c r="A713" s="6" t="s">
        <v>278</v>
      </c>
      <c r="B713" s="33" t="s">
        <v>485</v>
      </c>
      <c r="C713" s="34" t="s">
        <v>270</v>
      </c>
      <c r="D713" s="66" t="s">
        <v>1205</v>
      </c>
      <c r="E713" s="66" t="str">
        <f>CONCATENATE(Tabela13[[#This Row],[TRAMITE_SETOR]],"_Atualiz")</f>
        <v>SECADM_Atualiz</v>
      </c>
      <c r="F713" s="35" t="s">
        <v>907</v>
      </c>
      <c r="G713" s="35"/>
      <c r="H713" s="36">
        <v>41598.734722222223</v>
      </c>
      <c r="I713" s="36">
        <v>41598.834722222222</v>
      </c>
      <c r="J713" s="1" t="s">
        <v>195</v>
      </c>
      <c r="K713" s="37">
        <f t="shared" si="22"/>
        <v>9.9999999998544808E-2</v>
      </c>
      <c r="L713" s="38">
        <f t="shared" si="23"/>
        <v>9.9999999998544808E-2</v>
      </c>
      <c r="M713" s="166">
        <f>NETWORKDAYS.INTL(DATE(YEAR(H713),MONTH(I713),DAY(H713)),DATE(YEAR(I713),MONTH(I713),DAY(I713)),1,LISTAFERIADOS!$B$2:$B$194)</f>
        <v>1</v>
      </c>
      <c r="N713" s="170" t="str">
        <f>CONCATENATE(HOUR(Tabela13[[#This Row],[DATA INICIO]]),":",MINUTE(Tabela13[[#This Row],[DATA INICIO]]))</f>
        <v>17:38</v>
      </c>
      <c r="P713"/>
    </row>
    <row r="714" spans="1:16" ht="25.5" hidden="1" customHeight="1" x14ac:dyDescent="0.25">
      <c r="A714" s="6" t="s">
        <v>278</v>
      </c>
      <c r="B714" s="33" t="s">
        <v>485</v>
      </c>
      <c r="C714" s="34" t="s">
        <v>270</v>
      </c>
      <c r="D714" s="66" t="s">
        <v>1212</v>
      </c>
      <c r="E714" s="66" t="str">
        <f>CONCATENATE(Tabela13[[#This Row],[TRAMITE_SETOR]],"_Atualiz")</f>
        <v>CPL_Atualiz</v>
      </c>
      <c r="F714" s="35" t="s">
        <v>914</v>
      </c>
      <c r="G714" s="35"/>
      <c r="H714" s="36">
        <v>41598.834722222222</v>
      </c>
      <c r="I714" s="36">
        <v>41600.863888888889</v>
      </c>
      <c r="J714" s="1" t="s">
        <v>477</v>
      </c>
      <c r="K714" s="37">
        <f t="shared" si="22"/>
        <v>2.0291666666671517</v>
      </c>
      <c r="L714" s="38">
        <f t="shared" si="23"/>
        <v>2.0291666666671517</v>
      </c>
      <c r="M714" s="166">
        <f>NETWORKDAYS.INTL(DATE(YEAR(H714),MONTH(I714),DAY(H714)),DATE(YEAR(I714),MONTH(I714),DAY(I714)),1,LISTAFERIADOS!$B$2:$B$194)</f>
        <v>3</v>
      </c>
      <c r="N714" s="170" t="str">
        <f>CONCATENATE(HOUR(Tabela13[[#This Row],[DATA INICIO]]),":",MINUTE(Tabela13[[#This Row],[DATA INICIO]]))</f>
        <v>20:2</v>
      </c>
      <c r="P714"/>
    </row>
    <row r="715" spans="1:16" ht="25.5" hidden="1" customHeight="1" x14ac:dyDescent="0.25">
      <c r="A715" s="6" t="s">
        <v>278</v>
      </c>
      <c r="B715" s="33" t="s">
        <v>485</v>
      </c>
      <c r="C715" s="34" t="s">
        <v>270</v>
      </c>
      <c r="D715" s="66" t="s">
        <v>1213</v>
      </c>
      <c r="E715" s="66" t="str">
        <f>CONCATENATE(Tabela13[[#This Row],[TRAMITE_SETOR]],"_Atualiz")</f>
        <v>ASSDG_Atualiz</v>
      </c>
      <c r="F715" s="35" t="s">
        <v>915</v>
      </c>
      <c r="G715" s="35"/>
      <c r="H715" s="36">
        <v>41600.863888888889</v>
      </c>
      <c r="I715" s="36">
        <v>41606.802083333336</v>
      </c>
      <c r="J715" s="1" t="s">
        <v>218</v>
      </c>
      <c r="K715" s="37">
        <f t="shared" si="22"/>
        <v>5.9381944444467081</v>
      </c>
      <c r="L715" s="38">
        <f t="shared" si="23"/>
        <v>5.9381944444467081</v>
      </c>
      <c r="M715" s="166">
        <f>NETWORKDAYS.INTL(DATE(YEAR(H715),MONTH(I715),DAY(H715)),DATE(YEAR(I715),MONTH(I715),DAY(I715)),1,LISTAFERIADOS!$B$2:$B$194)</f>
        <v>5</v>
      </c>
      <c r="N715" s="170" t="str">
        <f>CONCATENATE(HOUR(Tabela13[[#This Row],[DATA INICIO]]),":",MINUTE(Tabela13[[#This Row],[DATA INICIO]]))</f>
        <v>20:44</v>
      </c>
      <c r="P715"/>
    </row>
    <row r="716" spans="1:16" ht="25.5" hidden="1" customHeight="1" x14ac:dyDescent="0.25">
      <c r="A716" s="6" t="s">
        <v>278</v>
      </c>
      <c r="B716" s="33" t="s">
        <v>485</v>
      </c>
      <c r="C716" s="34" t="s">
        <v>270</v>
      </c>
      <c r="D716" s="66" t="s">
        <v>1202</v>
      </c>
      <c r="E716" s="66" t="str">
        <f>CONCATENATE(Tabela13[[#This Row],[TRAMITE_SETOR]],"_Atualiz")</f>
        <v>DG_Atualiz</v>
      </c>
      <c r="F716" s="35" t="s">
        <v>905</v>
      </c>
      <c r="G716" s="35"/>
      <c r="H716" s="36">
        <v>41606.802083333336</v>
      </c>
      <c r="I716" s="36">
        <v>41606.84375</v>
      </c>
      <c r="J716" s="1" t="s">
        <v>478</v>
      </c>
      <c r="K716" s="37">
        <f t="shared" si="22"/>
        <v>4.1666666664241347E-2</v>
      </c>
      <c r="L716" s="38">
        <f t="shared" si="23"/>
        <v>4.1666666664241347E-2</v>
      </c>
      <c r="M716" s="166">
        <f>NETWORKDAYS.INTL(DATE(YEAR(H716),MONTH(I716),DAY(H716)),DATE(YEAR(I716),MONTH(I716),DAY(I716)),1,LISTAFERIADOS!$B$2:$B$194)</f>
        <v>1</v>
      </c>
      <c r="N716" s="170" t="str">
        <f>CONCATENATE(HOUR(Tabela13[[#This Row],[DATA INICIO]]),":",MINUTE(Tabela13[[#This Row],[DATA INICIO]]))</f>
        <v>19:15</v>
      </c>
      <c r="P716"/>
    </row>
    <row r="717" spans="1:16" ht="25.5" hidden="1" customHeight="1" x14ac:dyDescent="0.25">
      <c r="A717" s="6" t="s">
        <v>278</v>
      </c>
      <c r="B717" s="33" t="s">
        <v>485</v>
      </c>
      <c r="C717" s="34" t="s">
        <v>270</v>
      </c>
      <c r="D717" s="66" t="s">
        <v>1230</v>
      </c>
      <c r="E717" s="66" t="str">
        <f>CONCATENATE(Tabela13[[#This Row],[TRAMITE_SETOR]],"_Atualiz")</f>
        <v>SLIC_Atualiz</v>
      </c>
      <c r="F717" s="35" t="s">
        <v>927</v>
      </c>
      <c r="G717" s="35"/>
      <c r="H717" s="36">
        <v>41606.84375</v>
      </c>
      <c r="I717" s="36">
        <v>41607.679166666669</v>
      </c>
      <c r="J717" s="1" t="s">
        <v>479</v>
      </c>
      <c r="K717" s="37">
        <f t="shared" si="22"/>
        <v>0.83541666666860692</v>
      </c>
      <c r="L717" s="38">
        <f t="shared" si="23"/>
        <v>0.83541666666860692</v>
      </c>
      <c r="M717" s="166">
        <f>NETWORKDAYS.INTL(DATE(YEAR(H717),MONTH(I717),DAY(H717)),DATE(YEAR(I717),MONTH(I717),DAY(I717)),1,LISTAFERIADOS!$B$2:$B$194)</f>
        <v>2</v>
      </c>
      <c r="N717" s="170" t="str">
        <f>CONCATENATE(HOUR(Tabela13[[#This Row],[DATA INICIO]]),":",MINUTE(Tabela13[[#This Row],[DATA INICIO]]))</f>
        <v>20:15</v>
      </c>
      <c r="P717"/>
    </row>
    <row r="718" spans="1:16" ht="25.5" hidden="1" customHeight="1" x14ac:dyDescent="0.25">
      <c r="A718" s="6" t="s">
        <v>278</v>
      </c>
      <c r="B718" s="33" t="s">
        <v>485</v>
      </c>
      <c r="C718" s="34" t="s">
        <v>270</v>
      </c>
      <c r="D718" s="66" t="s">
        <v>1209</v>
      </c>
      <c r="E718" s="66" t="str">
        <f>CONCATENATE(Tabela13[[#This Row],[TRAMITE_SETOR]],"_Atualiz")</f>
        <v>CLC_Atualiz</v>
      </c>
      <c r="F718" s="35" t="s">
        <v>911</v>
      </c>
      <c r="G718" s="35"/>
      <c r="H718" s="36">
        <v>41607.679166666669</v>
      </c>
      <c r="I718" s="36">
        <v>41607.685416666667</v>
      </c>
      <c r="J718" s="1" t="s">
        <v>202</v>
      </c>
      <c r="K718" s="37">
        <f t="shared" si="22"/>
        <v>6.2499999985448085E-3</v>
      </c>
      <c r="L718" s="38">
        <f t="shared" si="23"/>
        <v>6.2499999985448085E-3</v>
      </c>
      <c r="M718" s="166">
        <f>NETWORKDAYS.INTL(DATE(YEAR(H718),MONTH(I718),DAY(H718)),DATE(YEAR(I718),MONTH(I718),DAY(I718)),1,LISTAFERIADOS!$B$2:$B$194)</f>
        <v>1</v>
      </c>
      <c r="N718" s="170" t="str">
        <f>CONCATENATE(HOUR(Tabela13[[#This Row],[DATA INICIO]]),":",MINUTE(Tabela13[[#This Row],[DATA INICIO]]))</f>
        <v>16:18</v>
      </c>
      <c r="P718"/>
    </row>
    <row r="719" spans="1:16" ht="25.5" hidden="1" customHeight="1" x14ac:dyDescent="0.25">
      <c r="A719" s="6" t="s">
        <v>278</v>
      </c>
      <c r="B719" s="33" t="s">
        <v>485</v>
      </c>
      <c r="C719" s="34" t="s">
        <v>270</v>
      </c>
      <c r="D719" s="66" t="s">
        <v>1230</v>
      </c>
      <c r="E719" s="66" t="str">
        <f>CONCATENATE(Tabela13[[#This Row],[TRAMITE_SETOR]],"_Atualiz")</f>
        <v>SLIC_Atualiz</v>
      </c>
      <c r="F719" s="35" t="s">
        <v>927</v>
      </c>
      <c r="G719" s="35"/>
      <c r="H719" s="36">
        <v>41607.685416666667</v>
      </c>
      <c r="I719" s="36">
        <v>41607.731249999997</v>
      </c>
      <c r="J719" s="1" t="s">
        <v>480</v>
      </c>
      <c r="K719" s="37">
        <f t="shared" si="22"/>
        <v>4.5833333329937886E-2</v>
      </c>
      <c r="L719" s="38">
        <f t="shared" si="23"/>
        <v>4.5833333329937886E-2</v>
      </c>
      <c r="M719" s="166">
        <f>NETWORKDAYS.INTL(DATE(YEAR(H719),MONTH(I719),DAY(H719)),DATE(YEAR(I719),MONTH(I719),DAY(I719)),1,LISTAFERIADOS!$B$2:$B$194)</f>
        <v>1</v>
      </c>
      <c r="N719" s="170" t="str">
        <f>CONCATENATE(HOUR(Tabela13[[#This Row],[DATA INICIO]]),":",MINUTE(Tabela13[[#This Row],[DATA INICIO]]))</f>
        <v>16:27</v>
      </c>
      <c r="P719"/>
    </row>
    <row r="720" spans="1:16" ht="25.5" hidden="1" customHeight="1" x14ac:dyDescent="0.25">
      <c r="A720" s="6" t="s">
        <v>278</v>
      </c>
      <c r="B720" s="33" t="s">
        <v>485</v>
      </c>
      <c r="C720" s="34" t="s">
        <v>270</v>
      </c>
      <c r="D720" s="66" t="s">
        <v>1206</v>
      </c>
      <c r="E720" s="66" t="str">
        <f>CONCATENATE(Tabela13[[#This Row],[TRAMITE_SETOR]],"_Atualiz")</f>
        <v>SPO_Atualiz</v>
      </c>
      <c r="F720" s="35" t="s">
        <v>908</v>
      </c>
      <c r="G720" s="35"/>
      <c r="H720" s="36">
        <v>41607.731249999997</v>
      </c>
      <c r="I720" s="36">
        <v>41607.780555555553</v>
      </c>
      <c r="J720" s="1" t="s">
        <v>481</v>
      </c>
      <c r="K720" s="37">
        <f t="shared" si="22"/>
        <v>4.9305555556202307E-2</v>
      </c>
      <c r="L720" s="38">
        <f t="shared" si="23"/>
        <v>4.9305555556202307E-2</v>
      </c>
      <c r="M720" s="166">
        <f>NETWORKDAYS.INTL(DATE(YEAR(H720),MONTH(I720),DAY(H720)),DATE(YEAR(I720),MONTH(I720),DAY(I720)),1,LISTAFERIADOS!$B$2:$B$194)</f>
        <v>1</v>
      </c>
      <c r="N720" s="170" t="str">
        <f>CONCATENATE(HOUR(Tabela13[[#This Row],[DATA INICIO]]),":",MINUTE(Tabela13[[#This Row],[DATA INICIO]]))</f>
        <v>17:33</v>
      </c>
      <c r="P720"/>
    </row>
    <row r="721" spans="1:16" ht="25.5" hidden="1" customHeight="1" x14ac:dyDescent="0.25">
      <c r="A721" s="6" t="s">
        <v>278</v>
      </c>
      <c r="B721" s="33" t="s">
        <v>485</v>
      </c>
      <c r="C721" s="34" t="s">
        <v>270</v>
      </c>
      <c r="D721" s="66" t="s">
        <v>1207</v>
      </c>
      <c r="E721" s="66" t="str">
        <f>CONCATENATE(Tabela13[[#This Row],[TRAMITE_SETOR]],"_Atualiz")</f>
        <v>CO_Atualiz</v>
      </c>
      <c r="F721" s="35" t="s">
        <v>909</v>
      </c>
      <c r="G721" s="35"/>
      <c r="H721" s="36">
        <v>41607.780555555553</v>
      </c>
      <c r="I721" s="36">
        <v>41607.794444444444</v>
      </c>
      <c r="J721" s="1" t="s">
        <v>27</v>
      </c>
      <c r="K721" s="37">
        <f t="shared" si="22"/>
        <v>1.3888888890505768E-2</v>
      </c>
      <c r="L721" s="38">
        <f t="shared" si="23"/>
        <v>1.3888888890505768E-2</v>
      </c>
      <c r="M721" s="166">
        <f>NETWORKDAYS.INTL(DATE(YEAR(H721),MONTH(I721),DAY(H721)),DATE(YEAR(I721),MONTH(I721),DAY(I721)),1,LISTAFERIADOS!$B$2:$B$194)</f>
        <v>1</v>
      </c>
      <c r="N721" s="170" t="str">
        <f>CONCATENATE(HOUR(Tabela13[[#This Row],[DATA INICIO]]),":",MINUTE(Tabela13[[#This Row],[DATA INICIO]]))</f>
        <v>18:44</v>
      </c>
      <c r="P721"/>
    </row>
    <row r="722" spans="1:16" ht="25.5" hidden="1" customHeight="1" x14ac:dyDescent="0.25">
      <c r="A722" s="6" t="s">
        <v>278</v>
      </c>
      <c r="B722" s="33" t="s">
        <v>485</v>
      </c>
      <c r="C722" s="34" t="s">
        <v>270</v>
      </c>
      <c r="D722" s="66" t="s">
        <v>1230</v>
      </c>
      <c r="E722" s="66" t="str">
        <f>CONCATENATE(Tabela13[[#This Row],[TRAMITE_SETOR]],"_Atualiz")</f>
        <v>SLIC_Atualiz</v>
      </c>
      <c r="F722" s="35" t="s">
        <v>927</v>
      </c>
      <c r="G722" s="35"/>
      <c r="H722" s="36">
        <v>41607.794444444444</v>
      </c>
      <c r="I722" s="36">
        <v>41610.636805555558</v>
      </c>
      <c r="J722" s="1" t="s">
        <v>482</v>
      </c>
      <c r="K722" s="37">
        <f t="shared" si="22"/>
        <v>2.8423611111138598</v>
      </c>
      <c r="L722" s="38">
        <f t="shared" si="23"/>
        <v>2.8423611111138598</v>
      </c>
      <c r="M722" s="166">
        <f>NETWORKDAYS.INTL(DATE(YEAR(H722),MONTH(I722),DAY(H722)),DATE(YEAR(I722),MONTH(I722),DAY(I722)),1,LISTAFERIADOS!$B$2:$B$194)</f>
        <v>-13</v>
      </c>
      <c r="N722" s="170" t="str">
        <f>CONCATENATE(HOUR(Tabela13[[#This Row],[DATA INICIO]]),":",MINUTE(Tabela13[[#This Row],[DATA INICIO]]))</f>
        <v>19:4</v>
      </c>
      <c r="P722"/>
    </row>
    <row r="723" spans="1:16" ht="25.5" hidden="1" customHeight="1" x14ac:dyDescent="0.25">
      <c r="A723" s="6" t="s">
        <v>278</v>
      </c>
      <c r="B723" s="33" t="s">
        <v>485</v>
      </c>
      <c r="C723" s="34" t="s">
        <v>270</v>
      </c>
      <c r="D723" s="66" t="s">
        <v>1212</v>
      </c>
      <c r="E723" s="66" t="str">
        <f>CONCATENATE(Tabela13[[#This Row],[TRAMITE_SETOR]],"_Atualiz")</f>
        <v>CPL_Atualiz</v>
      </c>
      <c r="F723" s="35" t="s">
        <v>914</v>
      </c>
      <c r="G723" s="35"/>
      <c r="H723" s="36">
        <v>41610.636805555558</v>
      </c>
      <c r="I723" s="36">
        <v>41610.644444444442</v>
      </c>
      <c r="J723" s="1" t="s">
        <v>483</v>
      </c>
      <c r="K723" s="37">
        <f t="shared" si="22"/>
        <v>7.6388888846850023E-3</v>
      </c>
      <c r="L723" s="38">
        <f t="shared" si="23"/>
        <v>7.6388888846850023E-3</v>
      </c>
      <c r="M723" s="166">
        <f>NETWORKDAYS.INTL(DATE(YEAR(H723),MONTH(I723),DAY(H723)),DATE(YEAR(I723),MONTH(I723),DAY(I723)),1,LISTAFERIADOS!$B$2:$B$194)</f>
        <v>1</v>
      </c>
      <c r="N723" s="170" t="str">
        <f>CONCATENATE(HOUR(Tabela13[[#This Row],[DATA INICIO]]),":",MINUTE(Tabela13[[#This Row],[DATA INICIO]]))</f>
        <v>15:17</v>
      </c>
      <c r="P723"/>
    </row>
    <row r="724" spans="1:16" ht="25.5" hidden="1" customHeight="1" x14ac:dyDescent="0.25">
      <c r="A724" s="6" t="s">
        <v>278</v>
      </c>
      <c r="B724" s="33" t="s">
        <v>485</v>
      </c>
      <c r="C724" s="34" t="s">
        <v>270</v>
      </c>
      <c r="D724" s="66" t="s">
        <v>1230</v>
      </c>
      <c r="E724" s="66" t="str">
        <f>CONCATENATE(Tabela13[[#This Row],[TRAMITE_SETOR]],"_Atualiz")</f>
        <v>SLIC_Atualiz</v>
      </c>
      <c r="F724" s="35" t="s">
        <v>927</v>
      </c>
      <c r="G724" s="35"/>
      <c r="H724" s="36">
        <v>41610.644444444442</v>
      </c>
      <c r="I724" s="36">
        <v>41612.537499999999</v>
      </c>
      <c r="J724" s="1" t="s">
        <v>180</v>
      </c>
      <c r="K724" s="37">
        <f t="shared" si="22"/>
        <v>1.8930555555562023</v>
      </c>
      <c r="L724" s="38">
        <f t="shared" si="23"/>
        <v>1.8930555555562023</v>
      </c>
      <c r="M724" s="166">
        <f>NETWORKDAYS.INTL(DATE(YEAR(H724),MONTH(I724),DAY(H724)),DATE(YEAR(I724),MONTH(I724),DAY(I724)),1,LISTAFERIADOS!$B$2:$B$194)</f>
        <v>3</v>
      </c>
      <c r="N724" s="170" t="str">
        <f>CONCATENATE(HOUR(Tabela13[[#This Row],[DATA INICIO]]),":",MINUTE(Tabela13[[#This Row],[DATA INICIO]]))</f>
        <v>15:28</v>
      </c>
      <c r="P724"/>
    </row>
    <row r="725" spans="1:16" ht="25.5" hidden="1" customHeight="1" x14ac:dyDescent="0.25">
      <c r="A725" s="6" t="s">
        <v>278</v>
      </c>
      <c r="B725" s="33" t="s">
        <v>485</v>
      </c>
      <c r="C725" s="34" t="s">
        <v>270</v>
      </c>
      <c r="D725" s="66" t="s">
        <v>1212</v>
      </c>
      <c r="E725" s="66" t="str">
        <f>CONCATENATE(Tabela13[[#This Row],[TRAMITE_SETOR]],"_Atualiz")</f>
        <v>CPL_Atualiz</v>
      </c>
      <c r="F725" s="35" t="s">
        <v>914</v>
      </c>
      <c r="G725" s="35"/>
      <c r="H725" s="36">
        <v>41612.537499999999</v>
      </c>
      <c r="I725" s="36">
        <v>41634.60833333333</v>
      </c>
      <c r="J725" s="1" t="s">
        <v>484</v>
      </c>
      <c r="K725" s="37">
        <f t="shared" si="22"/>
        <v>22.070833333331393</v>
      </c>
      <c r="L725" s="38">
        <f t="shared" si="23"/>
        <v>22.070833333331393</v>
      </c>
      <c r="M725" s="166">
        <f>NETWORKDAYS.INTL(DATE(YEAR(H725),MONTH(I725),DAY(H725)),DATE(YEAR(I725),MONTH(I725),DAY(I725)),1,LISTAFERIADOS!$B$2:$B$194)</f>
        <v>11</v>
      </c>
      <c r="N725" s="170" t="str">
        <f>CONCATENATE(HOUR(Tabela13[[#This Row],[DATA INICIO]]),":",MINUTE(Tabela13[[#This Row],[DATA INICIO]]))</f>
        <v>12:54</v>
      </c>
      <c r="P725"/>
    </row>
    <row r="726" spans="1:16" ht="25.5" hidden="1" customHeight="1" x14ac:dyDescent="0.25">
      <c r="A726" s="6" t="s">
        <v>278</v>
      </c>
      <c r="B726" s="33" t="s">
        <v>485</v>
      </c>
      <c r="C726" s="34" t="s">
        <v>270</v>
      </c>
      <c r="D726" s="66" t="s">
        <v>1213</v>
      </c>
      <c r="E726" s="66" t="str">
        <f>CONCATENATE(Tabela13[[#This Row],[TRAMITE_SETOR]],"_Atualiz")</f>
        <v>ASSDG_Atualiz</v>
      </c>
      <c r="F726" s="35" t="s">
        <v>915</v>
      </c>
      <c r="G726" s="35"/>
      <c r="H726" s="36">
        <v>41634.60833333333</v>
      </c>
      <c r="I726" s="36">
        <v>41634.64166666667</v>
      </c>
      <c r="J726" s="1" t="s">
        <v>391</v>
      </c>
      <c r="K726" s="37">
        <f t="shared" si="22"/>
        <v>3.3333333340124227E-2</v>
      </c>
      <c r="L726" s="38">
        <f t="shared" si="23"/>
        <v>3.3333333340124227E-2</v>
      </c>
      <c r="M726" s="166">
        <f>NETWORKDAYS.INTL(DATE(YEAR(H726),MONTH(I726),DAY(H726)),DATE(YEAR(I726),MONTH(I726),DAY(I726)),1,LISTAFERIADOS!$B$2:$B$194)</f>
        <v>0</v>
      </c>
      <c r="N726" s="170" t="str">
        <f>CONCATENATE(HOUR(Tabela13[[#This Row],[DATA INICIO]]),":",MINUTE(Tabela13[[#This Row],[DATA INICIO]]))</f>
        <v>14:36</v>
      </c>
      <c r="P726"/>
    </row>
    <row r="727" spans="1:16" ht="25.5" customHeight="1" x14ac:dyDescent="0.25">
      <c r="A727" s="6" t="s">
        <v>278</v>
      </c>
      <c r="B727" s="33" t="s">
        <v>501</v>
      </c>
      <c r="C727" s="34" t="s">
        <v>8</v>
      </c>
      <c r="D727" s="66" t="s">
        <v>1245</v>
      </c>
      <c r="E727" s="66" t="str">
        <f>CONCATENATE(Tabela13[[#This Row],[TRAMITE_SETOR]],"_Atualiz")</f>
        <v>SMIC_Atualiz</v>
      </c>
      <c r="F727" s="35" t="s">
        <v>891</v>
      </c>
      <c r="G727" s="90" t="s">
        <v>1105</v>
      </c>
      <c r="H727" s="36">
        <v>41548.62222222222</v>
      </c>
      <c r="I727" s="36">
        <v>41575.62222222222</v>
      </c>
      <c r="J727" s="1" t="s">
        <v>7</v>
      </c>
      <c r="K727" s="37">
        <f t="shared" si="22"/>
        <v>27</v>
      </c>
      <c r="L727" s="38">
        <f t="shared" si="23"/>
        <v>27</v>
      </c>
      <c r="M727" s="166">
        <f>NETWORKDAYS.INTL(DATE(YEAR(H727),MONTH(I727),DAY(H727)),DATE(YEAR(I727),MONTH(I727),DAY(I727)),1,LISTAFERIADOS!$B$2:$B$194)</f>
        <v>20</v>
      </c>
      <c r="N727" s="170" t="str">
        <f>CONCATENATE(HOUR(Tabela13[[#This Row],[DATA INICIO]]),":",MINUTE(Tabela13[[#This Row],[DATA INICIO]]))</f>
        <v>14:56</v>
      </c>
      <c r="P727"/>
    </row>
    <row r="728" spans="1:16" ht="25.5" customHeight="1" x14ac:dyDescent="0.25">
      <c r="A728" s="6" t="s">
        <v>278</v>
      </c>
      <c r="B728" s="33" t="s">
        <v>501</v>
      </c>
      <c r="C728" s="34" t="s">
        <v>8</v>
      </c>
      <c r="D728" s="66" t="s">
        <v>1204</v>
      </c>
      <c r="E728" s="66" t="str">
        <f>CONCATENATE(Tabela13[[#This Row],[TRAMITE_SETOR]],"_Atualiz")</f>
        <v>CIP_Atualiz</v>
      </c>
      <c r="F728" s="35" t="s">
        <v>884</v>
      </c>
      <c r="G728" s="90" t="s">
        <v>1105</v>
      </c>
      <c r="H728" s="36">
        <v>41575.62222222222</v>
      </c>
      <c r="I728" s="36">
        <v>41575.699999999997</v>
      </c>
      <c r="J728" s="1" t="s">
        <v>408</v>
      </c>
      <c r="K728" s="37">
        <f t="shared" si="22"/>
        <v>7.7777777776645962E-2</v>
      </c>
      <c r="L728" s="38">
        <f t="shared" si="23"/>
        <v>7.7777777776645962E-2</v>
      </c>
      <c r="M728" s="166">
        <f>NETWORKDAYS.INTL(DATE(YEAR(H728),MONTH(I728),DAY(H728)),DATE(YEAR(I728),MONTH(I728),DAY(I728)),1,LISTAFERIADOS!$B$2:$B$194)</f>
        <v>1</v>
      </c>
      <c r="N728" s="170" t="str">
        <f>CONCATENATE(HOUR(Tabela13[[#This Row],[DATA INICIO]]),":",MINUTE(Tabela13[[#This Row],[DATA INICIO]]))</f>
        <v>14:56</v>
      </c>
      <c r="P728"/>
    </row>
    <row r="729" spans="1:16" ht="25.5" hidden="1" customHeight="1" x14ac:dyDescent="0.25">
      <c r="A729" s="6" t="s">
        <v>278</v>
      </c>
      <c r="B729" s="33" t="s">
        <v>501</v>
      </c>
      <c r="C729" s="34" t="s">
        <v>8</v>
      </c>
      <c r="D729" s="66" t="s">
        <v>1205</v>
      </c>
      <c r="E729" s="66" t="str">
        <f>CONCATENATE(Tabela13[[#This Row],[TRAMITE_SETOR]],"_Atualiz")</f>
        <v>SECADM_Atualiz</v>
      </c>
      <c r="F729" s="35" t="s">
        <v>907</v>
      </c>
      <c r="G729" s="35"/>
      <c r="H729" s="36">
        <v>41575.699999999997</v>
      </c>
      <c r="I729" s="36">
        <v>41576.723611111112</v>
      </c>
      <c r="J729" s="1" t="s">
        <v>486</v>
      </c>
      <c r="K729" s="37">
        <f t="shared" si="22"/>
        <v>1.023611111115315</v>
      </c>
      <c r="L729" s="38">
        <f t="shared" si="23"/>
        <v>1.023611111115315</v>
      </c>
      <c r="M729" s="166">
        <f>NETWORKDAYS.INTL(DATE(YEAR(H729),MONTH(I729),DAY(H729)),DATE(YEAR(I729),MONTH(I729),DAY(I729)),1,LISTAFERIADOS!$B$2:$B$194)</f>
        <v>2</v>
      </c>
      <c r="N729" s="170" t="str">
        <f>CONCATENATE(HOUR(Tabela13[[#This Row],[DATA INICIO]]),":",MINUTE(Tabela13[[#This Row],[DATA INICIO]]))</f>
        <v>16:48</v>
      </c>
      <c r="P729"/>
    </row>
    <row r="730" spans="1:16" ht="25.5" hidden="1" customHeight="1" x14ac:dyDescent="0.25">
      <c r="A730" s="6" t="s">
        <v>278</v>
      </c>
      <c r="B730" s="33" t="s">
        <v>501</v>
      </c>
      <c r="C730" s="34" t="s">
        <v>8</v>
      </c>
      <c r="D730" s="66" t="s">
        <v>1202</v>
      </c>
      <c r="E730" s="66" t="str">
        <f>CONCATENATE(Tabela13[[#This Row],[TRAMITE_SETOR]],"_Atualiz")</f>
        <v>DG_Atualiz</v>
      </c>
      <c r="F730" s="35" t="s">
        <v>905</v>
      </c>
      <c r="G730" s="35"/>
      <c r="H730" s="36">
        <v>41576.723611111112</v>
      </c>
      <c r="I730" s="36">
        <v>41576.772222222222</v>
      </c>
      <c r="J730" s="1" t="s">
        <v>487</v>
      </c>
      <c r="K730" s="37">
        <f t="shared" si="22"/>
        <v>4.8611111109494232E-2</v>
      </c>
      <c r="L730" s="38">
        <f t="shared" si="23"/>
        <v>4.8611111109494232E-2</v>
      </c>
      <c r="M730" s="166">
        <f>NETWORKDAYS.INTL(DATE(YEAR(H730),MONTH(I730),DAY(H730)),DATE(YEAR(I730),MONTH(I730),DAY(I730)),1,LISTAFERIADOS!$B$2:$B$194)</f>
        <v>1</v>
      </c>
      <c r="N730" s="170" t="str">
        <f>CONCATENATE(HOUR(Tabela13[[#This Row],[DATA INICIO]]),":",MINUTE(Tabela13[[#This Row],[DATA INICIO]]))</f>
        <v>17:22</v>
      </c>
      <c r="P730"/>
    </row>
    <row r="731" spans="1:16" ht="25.5" hidden="1" customHeight="1" x14ac:dyDescent="0.25">
      <c r="A731" s="6" t="s">
        <v>278</v>
      </c>
      <c r="B731" s="33" t="s">
        <v>501</v>
      </c>
      <c r="C731" s="34" t="s">
        <v>8</v>
      </c>
      <c r="D731" s="66" t="s">
        <v>1206</v>
      </c>
      <c r="E731" s="66" t="str">
        <f>CONCATENATE(Tabela13[[#This Row],[TRAMITE_SETOR]],"_Atualiz")</f>
        <v>SPO_Atualiz</v>
      </c>
      <c r="F731" s="35" t="s">
        <v>908</v>
      </c>
      <c r="G731" s="35"/>
      <c r="H731" s="36">
        <v>41576.772222222222</v>
      </c>
      <c r="I731" s="36">
        <v>41577.617361111108</v>
      </c>
      <c r="J731" s="1" t="s">
        <v>488</v>
      </c>
      <c r="K731" s="37">
        <f t="shared" si="22"/>
        <v>0.84513888888614019</v>
      </c>
      <c r="L731" s="38">
        <f t="shared" si="23"/>
        <v>0.84513888888614019</v>
      </c>
      <c r="M731" s="166">
        <f>NETWORKDAYS.INTL(DATE(YEAR(H731),MONTH(I731),DAY(H731)),DATE(YEAR(I731),MONTH(I731),DAY(I731)),1,LISTAFERIADOS!$B$2:$B$194)</f>
        <v>2</v>
      </c>
      <c r="N731" s="170" t="str">
        <f>CONCATENATE(HOUR(Tabela13[[#This Row],[DATA INICIO]]),":",MINUTE(Tabela13[[#This Row],[DATA INICIO]]))</f>
        <v>18:32</v>
      </c>
      <c r="P731"/>
    </row>
    <row r="732" spans="1:16" ht="25.5" hidden="1" customHeight="1" x14ac:dyDescent="0.25">
      <c r="A732" s="6" t="s">
        <v>278</v>
      </c>
      <c r="B732" s="33" t="s">
        <v>501</v>
      </c>
      <c r="C732" s="34" t="s">
        <v>8</v>
      </c>
      <c r="D732" s="66" t="s">
        <v>1207</v>
      </c>
      <c r="E732" s="66" t="str">
        <f>CONCATENATE(Tabela13[[#This Row],[TRAMITE_SETOR]],"_Atualiz")</f>
        <v>CO_Atualiz</v>
      </c>
      <c r="F732" s="35" t="s">
        <v>909</v>
      </c>
      <c r="G732" s="35"/>
      <c r="H732" s="36">
        <v>41577.617361111108</v>
      </c>
      <c r="I732" s="36">
        <v>41577.625694444447</v>
      </c>
      <c r="J732" s="1" t="s">
        <v>378</v>
      </c>
      <c r="K732" s="37">
        <f t="shared" si="22"/>
        <v>8.3333333386690356E-3</v>
      </c>
      <c r="L732" s="38">
        <f t="shared" si="23"/>
        <v>8.3333333386690356E-3</v>
      </c>
      <c r="M732" s="166">
        <f>NETWORKDAYS.INTL(DATE(YEAR(H732),MONTH(I732),DAY(H732)),DATE(YEAR(I732),MONTH(I732),DAY(I732)),1,LISTAFERIADOS!$B$2:$B$194)</f>
        <v>1</v>
      </c>
      <c r="N732" s="170" t="str">
        <f>CONCATENATE(HOUR(Tabela13[[#This Row],[DATA INICIO]]),":",MINUTE(Tabela13[[#This Row],[DATA INICIO]]))</f>
        <v>14:49</v>
      </c>
      <c r="P732"/>
    </row>
    <row r="733" spans="1:16" ht="25.5" hidden="1" customHeight="1" x14ac:dyDescent="0.25">
      <c r="A733" s="6" t="s">
        <v>278</v>
      </c>
      <c r="B733" s="33" t="s">
        <v>501</v>
      </c>
      <c r="C733" s="34" t="s">
        <v>8</v>
      </c>
      <c r="D733" s="66" t="s">
        <v>1208</v>
      </c>
      <c r="E733" s="66" t="str">
        <f>CONCATENATE(Tabela13[[#This Row],[TRAMITE_SETOR]],"_Atualiz")</f>
        <v>SECOFC_Atualiz</v>
      </c>
      <c r="F733" s="35" t="s">
        <v>910</v>
      </c>
      <c r="G733" s="35"/>
      <c r="H733" s="36">
        <v>41577.625694444447</v>
      </c>
      <c r="I733" s="36">
        <v>41577.665277777778</v>
      </c>
      <c r="J733" s="1" t="s">
        <v>20</v>
      </c>
      <c r="K733" s="37">
        <f t="shared" si="22"/>
        <v>3.9583333331393078E-2</v>
      </c>
      <c r="L733" s="38">
        <f t="shared" si="23"/>
        <v>3.9583333331393078E-2</v>
      </c>
      <c r="M733" s="166">
        <f>NETWORKDAYS.INTL(DATE(YEAR(H733),MONTH(I733),DAY(H733)),DATE(YEAR(I733),MONTH(I733),DAY(I733)),1,LISTAFERIADOS!$B$2:$B$194)</f>
        <v>1</v>
      </c>
      <c r="N733" s="170" t="str">
        <f>CONCATENATE(HOUR(Tabela13[[#This Row],[DATA INICIO]]),":",MINUTE(Tabela13[[#This Row],[DATA INICIO]]))</f>
        <v>15:1</v>
      </c>
      <c r="P733"/>
    </row>
    <row r="734" spans="1:16" ht="25.5" hidden="1" customHeight="1" x14ac:dyDescent="0.25">
      <c r="A734" s="6" t="s">
        <v>278</v>
      </c>
      <c r="B734" s="33" t="s">
        <v>501</v>
      </c>
      <c r="C734" s="34" t="s">
        <v>8</v>
      </c>
      <c r="D734" s="66" t="s">
        <v>1209</v>
      </c>
      <c r="E734" s="66" t="str">
        <f>CONCATENATE(Tabela13[[#This Row],[TRAMITE_SETOR]],"_Atualiz")</f>
        <v>CLC_Atualiz</v>
      </c>
      <c r="F734" s="35" t="s">
        <v>911</v>
      </c>
      <c r="G734" s="35"/>
      <c r="H734" s="36">
        <v>41577.665277777778</v>
      </c>
      <c r="I734" s="36">
        <v>41577.75</v>
      </c>
      <c r="J734" s="1" t="s">
        <v>138</v>
      </c>
      <c r="K734" s="37">
        <f t="shared" si="22"/>
        <v>8.4722222221898846E-2</v>
      </c>
      <c r="L734" s="38">
        <f t="shared" si="23"/>
        <v>8.4722222221898846E-2</v>
      </c>
      <c r="M734" s="166">
        <f>NETWORKDAYS.INTL(DATE(YEAR(H734),MONTH(I734),DAY(H734)),DATE(YEAR(I734),MONTH(I734),DAY(I734)),1,LISTAFERIADOS!$B$2:$B$194)</f>
        <v>1</v>
      </c>
      <c r="N734" s="170" t="str">
        <f>CONCATENATE(HOUR(Tabela13[[#This Row],[DATA INICIO]]),":",MINUTE(Tabela13[[#This Row],[DATA INICIO]]))</f>
        <v>15:58</v>
      </c>
      <c r="P734"/>
    </row>
    <row r="735" spans="1:16" ht="25.5" hidden="1" customHeight="1" x14ac:dyDescent="0.25">
      <c r="A735" s="6" t="s">
        <v>278</v>
      </c>
      <c r="B735" s="33" t="s">
        <v>501</v>
      </c>
      <c r="C735" s="34" t="s">
        <v>8</v>
      </c>
      <c r="D735" s="66" t="s">
        <v>1210</v>
      </c>
      <c r="E735" s="66" t="str">
        <f>CONCATENATE(Tabela13[[#This Row],[TRAMITE_SETOR]],"_Atualiz")</f>
        <v>SC_Atualiz</v>
      </c>
      <c r="F735" s="35" t="s">
        <v>912</v>
      </c>
      <c r="G735" s="35"/>
      <c r="H735" s="36">
        <v>41577.75</v>
      </c>
      <c r="I735" s="36">
        <v>41597.629166666666</v>
      </c>
      <c r="J735" s="1" t="s">
        <v>489</v>
      </c>
      <c r="K735" s="37">
        <f t="shared" si="22"/>
        <v>19.879166666665697</v>
      </c>
      <c r="L735" s="38">
        <f t="shared" si="23"/>
        <v>19.879166666665697</v>
      </c>
      <c r="M735" s="166">
        <f>NETWORKDAYS.INTL(DATE(YEAR(H735),MONTH(I735),DAY(H735)),DATE(YEAR(I735),MONTH(I735),DAY(I735)),1,LISTAFERIADOS!$B$2:$B$194)</f>
        <v>-9</v>
      </c>
      <c r="N735" s="170" t="str">
        <f>CONCATENATE(HOUR(Tabela13[[#This Row],[DATA INICIO]]),":",MINUTE(Tabela13[[#This Row],[DATA INICIO]]))</f>
        <v>18:0</v>
      </c>
      <c r="P735"/>
    </row>
    <row r="736" spans="1:16" ht="25.5" hidden="1" customHeight="1" x14ac:dyDescent="0.25">
      <c r="A736" s="6" t="s">
        <v>278</v>
      </c>
      <c r="B736" s="33" t="s">
        <v>501</v>
      </c>
      <c r="C736" s="34" t="s">
        <v>8</v>
      </c>
      <c r="D736" s="66" t="s">
        <v>1209</v>
      </c>
      <c r="E736" s="66" t="str">
        <f>CONCATENATE(Tabela13[[#This Row],[TRAMITE_SETOR]],"_Atualiz")</f>
        <v>CLC_Atualiz</v>
      </c>
      <c r="F736" s="35" t="s">
        <v>911</v>
      </c>
      <c r="G736" s="35"/>
      <c r="H736" s="36">
        <v>41597.629166666666</v>
      </c>
      <c r="I736" s="36">
        <v>41597.755555555559</v>
      </c>
      <c r="J736" s="1" t="s">
        <v>490</v>
      </c>
      <c r="K736" s="37">
        <f t="shared" si="22"/>
        <v>0.12638888889341615</v>
      </c>
      <c r="L736" s="38">
        <f t="shared" si="23"/>
        <v>0.12638888889341615</v>
      </c>
      <c r="M736" s="166">
        <f>NETWORKDAYS.INTL(DATE(YEAR(H736),MONTH(I736),DAY(H736)),DATE(YEAR(I736),MONTH(I736),DAY(I736)),1,LISTAFERIADOS!$B$2:$B$194)</f>
        <v>1</v>
      </c>
      <c r="N736" s="170" t="str">
        <f>CONCATENATE(HOUR(Tabela13[[#This Row],[DATA INICIO]]),":",MINUTE(Tabela13[[#This Row],[DATA INICIO]]))</f>
        <v>15:6</v>
      </c>
      <c r="P736"/>
    </row>
    <row r="737" spans="1:16" ht="25.5" hidden="1" customHeight="1" x14ac:dyDescent="0.25">
      <c r="A737" s="6" t="s">
        <v>278</v>
      </c>
      <c r="B737" s="33" t="s">
        <v>501</v>
      </c>
      <c r="C737" s="34" t="s">
        <v>8</v>
      </c>
      <c r="D737" s="66" t="s">
        <v>1205</v>
      </c>
      <c r="E737" s="66" t="str">
        <f>CONCATENATE(Tabela13[[#This Row],[TRAMITE_SETOR]],"_Atualiz")</f>
        <v>SECADM_Atualiz</v>
      </c>
      <c r="F737" s="35" t="s">
        <v>907</v>
      </c>
      <c r="G737" s="35"/>
      <c r="H737" s="36">
        <v>41597.755555555559</v>
      </c>
      <c r="I737" s="36">
        <v>41598.835416666669</v>
      </c>
      <c r="J737" s="1" t="s">
        <v>491</v>
      </c>
      <c r="K737" s="37">
        <f t="shared" si="22"/>
        <v>1.0798611111094942</v>
      </c>
      <c r="L737" s="38">
        <f t="shared" si="23"/>
        <v>1.0798611111094942</v>
      </c>
      <c r="M737" s="166">
        <f>NETWORKDAYS.INTL(DATE(YEAR(H737),MONTH(I737),DAY(H737)),DATE(YEAR(I737),MONTH(I737),DAY(I737)),1,LISTAFERIADOS!$B$2:$B$194)</f>
        <v>2</v>
      </c>
      <c r="N737" s="170" t="str">
        <f>CONCATENATE(HOUR(Tabela13[[#This Row],[DATA INICIO]]),":",MINUTE(Tabela13[[#This Row],[DATA INICIO]]))</f>
        <v>18:8</v>
      </c>
      <c r="P737"/>
    </row>
    <row r="738" spans="1:16" ht="25.5" hidden="1" customHeight="1" x14ac:dyDescent="0.25">
      <c r="A738" s="6" t="s">
        <v>278</v>
      </c>
      <c r="B738" s="33" t="s">
        <v>501</v>
      </c>
      <c r="C738" s="34" t="s">
        <v>8</v>
      </c>
      <c r="D738" s="66" t="s">
        <v>1209</v>
      </c>
      <c r="E738" s="66" t="str">
        <f>CONCATENATE(Tabela13[[#This Row],[TRAMITE_SETOR]],"_Atualiz")</f>
        <v>CLC_Atualiz</v>
      </c>
      <c r="F738" s="35" t="s">
        <v>911</v>
      </c>
      <c r="G738" s="35"/>
      <c r="H738" s="36">
        <v>41598.835416666669</v>
      </c>
      <c r="I738" s="36">
        <v>41599.665972222225</v>
      </c>
      <c r="J738" s="1" t="s">
        <v>492</v>
      </c>
      <c r="K738" s="37">
        <f t="shared" si="22"/>
        <v>0.83055555555620231</v>
      </c>
      <c r="L738" s="38">
        <f t="shared" si="23"/>
        <v>0.83055555555620231</v>
      </c>
      <c r="M738" s="166">
        <f>NETWORKDAYS.INTL(DATE(YEAR(H738),MONTH(I738),DAY(H738)),DATE(YEAR(I738),MONTH(I738),DAY(I738)),1,LISTAFERIADOS!$B$2:$B$194)</f>
        <v>2</v>
      </c>
      <c r="N738" s="170" t="str">
        <f>CONCATENATE(HOUR(Tabela13[[#This Row],[DATA INICIO]]),":",MINUTE(Tabela13[[#This Row],[DATA INICIO]]))</f>
        <v>20:3</v>
      </c>
      <c r="P738"/>
    </row>
    <row r="739" spans="1:16" ht="25.5" hidden="1" customHeight="1" x14ac:dyDescent="0.25">
      <c r="A739" s="6" t="s">
        <v>278</v>
      </c>
      <c r="B739" s="33" t="s">
        <v>501</v>
      </c>
      <c r="C739" s="34" t="s">
        <v>8</v>
      </c>
      <c r="D739" s="66" t="s">
        <v>1230</v>
      </c>
      <c r="E739" s="66" t="str">
        <f>CONCATENATE(Tabela13[[#This Row],[TRAMITE_SETOR]],"_Atualiz")</f>
        <v>SLIC_Atualiz</v>
      </c>
      <c r="F739" s="35" t="s">
        <v>927</v>
      </c>
      <c r="G739" s="35"/>
      <c r="H739" s="36">
        <v>41599.665972222225</v>
      </c>
      <c r="I739" s="36">
        <v>41605.586111111108</v>
      </c>
      <c r="J739" s="1" t="s">
        <v>288</v>
      </c>
      <c r="K739" s="37">
        <f t="shared" si="22"/>
        <v>5.9201388888832298</v>
      </c>
      <c r="L739" s="38">
        <f t="shared" si="23"/>
        <v>5.9201388888832298</v>
      </c>
      <c r="M739" s="166">
        <f>NETWORKDAYS.INTL(DATE(YEAR(H739),MONTH(I739),DAY(H739)),DATE(YEAR(I739),MONTH(I739),DAY(I739)),1,LISTAFERIADOS!$B$2:$B$194)</f>
        <v>5</v>
      </c>
      <c r="N739" s="170" t="str">
        <f>CONCATENATE(HOUR(Tabela13[[#This Row],[DATA INICIO]]),":",MINUTE(Tabela13[[#This Row],[DATA INICIO]]))</f>
        <v>15:59</v>
      </c>
      <c r="P739"/>
    </row>
    <row r="740" spans="1:16" ht="25.5" hidden="1" customHeight="1" x14ac:dyDescent="0.25">
      <c r="A740" s="6" t="s">
        <v>278</v>
      </c>
      <c r="B740" s="33" t="s">
        <v>501</v>
      </c>
      <c r="C740" s="34" t="s">
        <v>8</v>
      </c>
      <c r="D740" s="66" t="s">
        <v>1209</v>
      </c>
      <c r="E740" s="66" t="str">
        <f>CONCATENATE(Tabela13[[#This Row],[TRAMITE_SETOR]],"_Atualiz")</f>
        <v>CLC_Atualiz</v>
      </c>
      <c r="F740" s="35" t="s">
        <v>911</v>
      </c>
      <c r="G740" s="35"/>
      <c r="H740" s="36">
        <v>41605.586111111108</v>
      </c>
      <c r="I740" s="36">
        <v>41605.719444444447</v>
      </c>
      <c r="J740" s="1" t="s">
        <v>386</v>
      </c>
      <c r="K740" s="37">
        <f t="shared" si="22"/>
        <v>0.13333333333866904</v>
      </c>
      <c r="L740" s="38">
        <f t="shared" si="23"/>
        <v>0.13333333333866904</v>
      </c>
      <c r="M740" s="166">
        <f>NETWORKDAYS.INTL(DATE(YEAR(H740),MONTH(I740),DAY(H740)),DATE(YEAR(I740),MONTH(I740),DAY(I740)),1,LISTAFERIADOS!$B$2:$B$194)</f>
        <v>1</v>
      </c>
      <c r="N740" s="170" t="str">
        <f>CONCATENATE(HOUR(Tabela13[[#This Row],[DATA INICIO]]),":",MINUTE(Tabela13[[#This Row],[DATA INICIO]]))</f>
        <v>14:4</v>
      </c>
      <c r="P740"/>
    </row>
    <row r="741" spans="1:16" ht="25.5" hidden="1" customHeight="1" x14ac:dyDescent="0.25">
      <c r="A741" s="6" t="s">
        <v>278</v>
      </c>
      <c r="B741" s="33" t="s">
        <v>501</v>
      </c>
      <c r="C741" s="34" t="s">
        <v>8</v>
      </c>
      <c r="D741" s="66" t="s">
        <v>1205</v>
      </c>
      <c r="E741" s="66" t="str">
        <f>CONCATENATE(Tabela13[[#This Row],[TRAMITE_SETOR]],"_Atualiz")</f>
        <v>SECADM_Atualiz</v>
      </c>
      <c r="F741" s="35" t="s">
        <v>907</v>
      </c>
      <c r="G741" s="35"/>
      <c r="H741" s="36">
        <v>41605.719444444447</v>
      </c>
      <c r="I741" s="36">
        <v>41605.803472222222</v>
      </c>
      <c r="J741" s="1" t="s">
        <v>56</v>
      </c>
      <c r="K741" s="37">
        <f t="shared" si="22"/>
        <v>8.4027777775190771E-2</v>
      </c>
      <c r="L741" s="38">
        <f t="shared" si="23"/>
        <v>8.4027777775190771E-2</v>
      </c>
      <c r="M741" s="166">
        <f>NETWORKDAYS.INTL(DATE(YEAR(H741),MONTH(I741),DAY(H741)),DATE(YEAR(I741),MONTH(I741),DAY(I741)),1,LISTAFERIADOS!$B$2:$B$194)</f>
        <v>1</v>
      </c>
      <c r="N741" s="170" t="str">
        <f>CONCATENATE(HOUR(Tabela13[[#This Row],[DATA INICIO]]),":",MINUTE(Tabela13[[#This Row],[DATA INICIO]]))</f>
        <v>17:16</v>
      </c>
      <c r="P741"/>
    </row>
    <row r="742" spans="1:16" ht="25.5" hidden="1" customHeight="1" x14ac:dyDescent="0.25">
      <c r="A742" s="6" t="s">
        <v>278</v>
      </c>
      <c r="B742" s="33" t="s">
        <v>501</v>
      </c>
      <c r="C742" s="34" t="s">
        <v>8</v>
      </c>
      <c r="D742" s="66" t="s">
        <v>1212</v>
      </c>
      <c r="E742" s="66" t="str">
        <f>CONCATENATE(Tabela13[[#This Row],[TRAMITE_SETOR]],"_Atualiz")</f>
        <v>CPL_Atualiz</v>
      </c>
      <c r="F742" s="35" t="s">
        <v>914</v>
      </c>
      <c r="G742" s="35"/>
      <c r="H742" s="36">
        <v>41605.803472222222</v>
      </c>
      <c r="I742" s="36">
        <v>41607.769444444442</v>
      </c>
      <c r="J742" s="1" t="s">
        <v>493</v>
      </c>
      <c r="K742" s="37">
        <f t="shared" si="22"/>
        <v>1.9659722222204437</v>
      </c>
      <c r="L742" s="38">
        <f t="shared" si="23"/>
        <v>1.9659722222204437</v>
      </c>
      <c r="M742" s="166">
        <f>NETWORKDAYS.INTL(DATE(YEAR(H742),MONTH(I742),DAY(H742)),DATE(YEAR(I742),MONTH(I742),DAY(I742)),1,LISTAFERIADOS!$B$2:$B$194)</f>
        <v>3</v>
      </c>
      <c r="N742" s="170" t="str">
        <f>CONCATENATE(HOUR(Tabela13[[#This Row],[DATA INICIO]]),":",MINUTE(Tabela13[[#This Row],[DATA INICIO]]))</f>
        <v>19:17</v>
      </c>
      <c r="P742"/>
    </row>
    <row r="743" spans="1:16" ht="25.5" hidden="1" customHeight="1" x14ac:dyDescent="0.25">
      <c r="A743" s="6" t="s">
        <v>278</v>
      </c>
      <c r="B743" s="33" t="s">
        <v>501</v>
      </c>
      <c r="C743" s="34" t="s">
        <v>8</v>
      </c>
      <c r="D743" s="66" t="s">
        <v>1213</v>
      </c>
      <c r="E743" s="66" t="str">
        <f>CONCATENATE(Tabela13[[#This Row],[TRAMITE_SETOR]],"_Atualiz")</f>
        <v>ASSDG_Atualiz</v>
      </c>
      <c r="F743" s="35" t="s">
        <v>915</v>
      </c>
      <c r="G743" s="35"/>
      <c r="H743" s="36">
        <v>41607.769444444442</v>
      </c>
      <c r="I743" s="36">
        <v>41611.724999999999</v>
      </c>
      <c r="J743" s="1" t="s">
        <v>218</v>
      </c>
      <c r="K743" s="37">
        <f t="shared" si="22"/>
        <v>3.9555555555562023</v>
      </c>
      <c r="L743" s="38">
        <f t="shared" si="23"/>
        <v>3.9555555555562023</v>
      </c>
      <c r="M743" s="166">
        <f>NETWORKDAYS.INTL(DATE(YEAR(H743),MONTH(I743),DAY(H743)),DATE(YEAR(I743),MONTH(I743),DAY(I743)),1,LISTAFERIADOS!$B$2:$B$194)</f>
        <v>-12</v>
      </c>
      <c r="N743" s="170" t="str">
        <f>CONCATENATE(HOUR(Tabela13[[#This Row],[DATA INICIO]]),":",MINUTE(Tabela13[[#This Row],[DATA INICIO]]))</f>
        <v>18:28</v>
      </c>
      <c r="P743"/>
    </row>
    <row r="744" spans="1:16" ht="25.5" hidden="1" customHeight="1" x14ac:dyDescent="0.25">
      <c r="A744" s="6" t="s">
        <v>278</v>
      </c>
      <c r="B744" s="33" t="s">
        <v>501</v>
      </c>
      <c r="C744" s="34" t="s">
        <v>8</v>
      </c>
      <c r="D744" s="66" t="s">
        <v>1211</v>
      </c>
      <c r="E744" s="66" t="str">
        <f>CONCATENATE(Tabela13[[#This Row],[TRAMITE_SETOR]],"_Atualiz")</f>
        <v>SCON_Atualiz</v>
      </c>
      <c r="F744" s="35" t="s">
        <v>913</v>
      </c>
      <c r="G744" s="35"/>
      <c r="H744" s="36">
        <v>41611.724999999999</v>
      </c>
      <c r="I744" s="36">
        <v>41611.756249999999</v>
      </c>
      <c r="J744" s="1" t="s">
        <v>494</v>
      </c>
      <c r="K744" s="37">
        <f t="shared" si="22"/>
        <v>3.125E-2</v>
      </c>
      <c r="L744" s="38">
        <f t="shared" si="23"/>
        <v>3.125E-2</v>
      </c>
      <c r="M744" s="166">
        <f>NETWORKDAYS.INTL(DATE(YEAR(H744),MONTH(I744),DAY(H744)),DATE(YEAR(I744),MONTH(I744),DAY(I744)),1,LISTAFERIADOS!$B$2:$B$194)</f>
        <v>1</v>
      </c>
      <c r="N744" s="170" t="str">
        <f>CONCATENATE(HOUR(Tabela13[[#This Row],[DATA INICIO]]),":",MINUTE(Tabela13[[#This Row],[DATA INICIO]]))</f>
        <v>17:24</v>
      </c>
      <c r="P744"/>
    </row>
    <row r="745" spans="1:16" ht="25.5" hidden="1" customHeight="1" x14ac:dyDescent="0.25">
      <c r="A745" s="6" t="s">
        <v>278</v>
      </c>
      <c r="B745" s="33" t="s">
        <v>501</v>
      </c>
      <c r="C745" s="34" t="s">
        <v>8</v>
      </c>
      <c r="D745" s="66" t="s">
        <v>1230</v>
      </c>
      <c r="E745" s="66" t="str">
        <f>CONCATENATE(Tabela13[[#This Row],[TRAMITE_SETOR]],"_Atualiz")</f>
        <v>SLIC_Atualiz</v>
      </c>
      <c r="F745" s="35" t="s">
        <v>927</v>
      </c>
      <c r="G745" s="35"/>
      <c r="H745" s="36">
        <v>41611.756249999999</v>
      </c>
      <c r="I745" s="36">
        <v>41611.797222222223</v>
      </c>
      <c r="J745" s="1" t="s">
        <v>495</v>
      </c>
      <c r="K745" s="37">
        <f t="shared" si="22"/>
        <v>4.0972222224809229E-2</v>
      </c>
      <c r="L745" s="38">
        <f t="shared" si="23"/>
        <v>4.0972222224809229E-2</v>
      </c>
      <c r="M745" s="166">
        <f>NETWORKDAYS.INTL(DATE(YEAR(H745),MONTH(I745),DAY(H745)),DATE(YEAR(I745),MONTH(I745),DAY(I745)),1,LISTAFERIADOS!$B$2:$B$194)</f>
        <v>1</v>
      </c>
      <c r="N745" s="170" t="str">
        <f>CONCATENATE(HOUR(Tabela13[[#This Row],[DATA INICIO]]),":",MINUTE(Tabela13[[#This Row],[DATA INICIO]]))</f>
        <v>18:9</v>
      </c>
      <c r="P745"/>
    </row>
    <row r="746" spans="1:16" ht="25.5" hidden="1" customHeight="1" x14ac:dyDescent="0.25">
      <c r="A746" s="6" t="s">
        <v>278</v>
      </c>
      <c r="B746" s="33" t="s">
        <v>501</v>
      </c>
      <c r="C746" s="34" t="s">
        <v>8</v>
      </c>
      <c r="D746" s="66" t="s">
        <v>1209</v>
      </c>
      <c r="E746" s="66" t="str">
        <f>CONCATENATE(Tabela13[[#This Row],[TRAMITE_SETOR]],"_Atualiz")</f>
        <v>CLC_Atualiz</v>
      </c>
      <c r="F746" s="35" t="s">
        <v>911</v>
      </c>
      <c r="G746" s="35"/>
      <c r="H746" s="36">
        <v>41611.797222222223</v>
      </c>
      <c r="I746" s="36">
        <v>41611.802083333336</v>
      </c>
      <c r="J746" s="1" t="s">
        <v>496</v>
      </c>
      <c r="K746" s="37">
        <f t="shared" si="22"/>
        <v>4.8611111124046147E-3</v>
      </c>
      <c r="L746" s="38">
        <f t="shared" si="23"/>
        <v>4.8611111124046147E-3</v>
      </c>
      <c r="M746" s="166">
        <f>NETWORKDAYS.INTL(DATE(YEAR(H746),MONTH(I746),DAY(H746)),DATE(YEAR(I746),MONTH(I746),DAY(I746)),1,LISTAFERIADOS!$B$2:$B$194)</f>
        <v>1</v>
      </c>
      <c r="N746" s="170" t="str">
        <f>CONCATENATE(HOUR(Tabela13[[#This Row],[DATA INICIO]]),":",MINUTE(Tabela13[[#This Row],[DATA INICIO]]))</f>
        <v>19:8</v>
      </c>
      <c r="P746"/>
    </row>
    <row r="747" spans="1:16" ht="25.5" hidden="1" customHeight="1" x14ac:dyDescent="0.25">
      <c r="A747" s="6" t="s">
        <v>278</v>
      </c>
      <c r="B747" s="33" t="s">
        <v>501</v>
      </c>
      <c r="C747" s="34" t="s">
        <v>8</v>
      </c>
      <c r="D747" s="66" t="s">
        <v>1205</v>
      </c>
      <c r="E747" s="66" t="str">
        <f>CONCATENATE(Tabela13[[#This Row],[TRAMITE_SETOR]],"_Atualiz")</f>
        <v>SECADM_Atualiz</v>
      </c>
      <c r="F747" s="35" t="s">
        <v>907</v>
      </c>
      <c r="G747" s="35"/>
      <c r="H747" s="36">
        <v>41611.802083333336</v>
      </c>
      <c r="I747" s="36">
        <v>41611.8125</v>
      </c>
      <c r="J747" s="1" t="s">
        <v>349</v>
      </c>
      <c r="K747" s="37">
        <f t="shared" si="22"/>
        <v>1.0416666664241347E-2</v>
      </c>
      <c r="L747" s="38">
        <f t="shared" si="23"/>
        <v>1.0416666664241347E-2</v>
      </c>
      <c r="M747" s="166">
        <f>NETWORKDAYS.INTL(DATE(YEAR(H747),MONTH(I747),DAY(H747)),DATE(YEAR(I747),MONTH(I747),DAY(I747)),1,LISTAFERIADOS!$B$2:$B$194)</f>
        <v>1</v>
      </c>
      <c r="N747" s="170" t="str">
        <f>CONCATENATE(HOUR(Tabela13[[#This Row],[DATA INICIO]]),":",MINUTE(Tabela13[[#This Row],[DATA INICIO]]))</f>
        <v>19:15</v>
      </c>
      <c r="P747"/>
    </row>
    <row r="748" spans="1:16" ht="25.5" hidden="1" customHeight="1" x14ac:dyDescent="0.25">
      <c r="A748" s="6" t="s">
        <v>278</v>
      </c>
      <c r="B748" s="33" t="s">
        <v>501</v>
      </c>
      <c r="C748" s="34" t="s">
        <v>8</v>
      </c>
      <c r="D748" s="66" t="s">
        <v>1209</v>
      </c>
      <c r="E748" s="66" t="str">
        <f>CONCATENATE(Tabela13[[#This Row],[TRAMITE_SETOR]],"_Atualiz")</f>
        <v>CLC_Atualiz</v>
      </c>
      <c r="F748" s="35" t="s">
        <v>911</v>
      </c>
      <c r="G748" s="35"/>
      <c r="H748" s="36">
        <v>41611.8125</v>
      </c>
      <c r="I748" s="36">
        <v>41612.518750000003</v>
      </c>
      <c r="J748" s="1" t="s">
        <v>497</v>
      </c>
      <c r="K748" s="37">
        <f t="shared" si="22"/>
        <v>0.70625000000291038</v>
      </c>
      <c r="L748" s="38">
        <f t="shared" si="23"/>
        <v>0.70625000000291038</v>
      </c>
      <c r="M748" s="166">
        <f>NETWORKDAYS.INTL(DATE(YEAR(H748),MONTH(I748),DAY(H748)),DATE(YEAR(I748),MONTH(I748),DAY(I748)),1,LISTAFERIADOS!$B$2:$B$194)</f>
        <v>2</v>
      </c>
      <c r="N748" s="170" t="str">
        <f>CONCATENATE(HOUR(Tabela13[[#This Row],[DATA INICIO]]),":",MINUTE(Tabela13[[#This Row],[DATA INICIO]]))</f>
        <v>19:30</v>
      </c>
      <c r="P748"/>
    </row>
    <row r="749" spans="1:16" ht="25.5" hidden="1" customHeight="1" x14ac:dyDescent="0.25">
      <c r="A749" s="6" t="s">
        <v>278</v>
      </c>
      <c r="B749" s="33" t="s">
        <v>501</v>
      </c>
      <c r="C749" s="34" t="s">
        <v>8</v>
      </c>
      <c r="D749" s="66" t="s">
        <v>1212</v>
      </c>
      <c r="E749" s="66" t="str">
        <f>CONCATENATE(Tabela13[[#This Row],[TRAMITE_SETOR]],"_Atualiz")</f>
        <v>CPL_Atualiz</v>
      </c>
      <c r="F749" s="35" t="s">
        <v>914</v>
      </c>
      <c r="G749" s="35"/>
      <c r="H749" s="36">
        <v>41612.518750000003</v>
      </c>
      <c r="I749" s="36">
        <v>41612.593055555553</v>
      </c>
      <c r="J749" s="1" t="s">
        <v>498</v>
      </c>
      <c r="K749" s="37">
        <f t="shared" si="22"/>
        <v>7.4305555550381541E-2</v>
      </c>
      <c r="L749" s="38">
        <f t="shared" si="23"/>
        <v>7.4305555550381541E-2</v>
      </c>
      <c r="M749" s="166">
        <f>NETWORKDAYS.INTL(DATE(YEAR(H749),MONTH(I749),DAY(H749)),DATE(YEAR(I749),MONTH(I749),DAY(I749)),1,LISTAFERIADOS!$B$2:$B$194)</f>
        <v>1</v>
      </c>
      <c r="N749" s="170" t="str">
        <f>CONCATENATE(HOUR(Tabela13[[#This Row],[DATA INICIO]]),":",MINUTE(Tabela13[[#This Row],[DATA INICIO]]))</f>
        <v>12:27</v>
      </c>
      <c r="P749"/>
    </row>
    <row r="750" spans="1:16" ht="25.5" hidden="1" customHeight="1" x14ac:dyDescent="0.25">
      <c r="A750" s="6" t="s">
        <v>278</v>
      </c>
      <c r="B750" s="33" t="s">
        <v>501</v>
      </c>
      <c r="C750" s="34" t="s">
        <v>8</v>
      </c>
      <c r="D750" s="66" t="s">
        <v>1213</v>
      </c>
      <c r="E750" s="66" t="str">
        <f>CONCATENATE(Tabela13[[#This Row],[TRAMITE_SETOR]],"_Atualiz")</f>
        <v>ASSDG_Atualiz</v>
      </c>
      <c r="F750" s="35" t="s">
        <v>915</v>
      </c>
      <c r="G750" s="35"/>
      <c r="H750" s="36">
        <v>41612.593055555553</v>
      </c>
      <c r="I750" s="36">
        <v>41612.631944444445</v>
      </c>
      <c r="J750" s="1" t="s">
        <v>218</v>
      </c>
      <c r="K750" s="37">
        <f t="shared" si="22"/>
        <v>3.888888889196096E-2</v>
      </c>
      <c r="L750" s="38">
        <f t="shared" si="23"/>
        <v>3.888888889196096E-2</v>
      </c>
      <c r="M750" s="166">
        <f>NETWORKDAYS.INTL(DATE(YEAR(H750),MONTH(I750),DAY(H750)),DATE(YEAR(I750),MONTH(I750),DAY(I750)),1,LISTAFERIADOS!$B$2:$B$194)</f>
        <v>1</v>
      </c>
      <c r="N750" s="170" t="str">
        <f>CONCATENATE(HOUR(Tabela13[[#This Row],[DATA INICIO]]),":",MINUTE(Tabela13[[#This Row],[DATA INICIO]]))</f>
        <v>14:14</v>
      </c>
      <c r="P750"/>
    </row>
    <row r="751" spans="1:16" ht="25.5" hidden="1" customHeight="1" x14ac:dyDescent="0.25">
      <c r="A751" s="6" t="s">
        <v>278</v>
      </c>
      <c r="B751" s="33" t="s">
        <v>501</v>
      </c>
      <c r="C751" s="34" t="s">
        <v>8</v>
      </c>
      <c r="D751" s="66" t="s">
        <v>1202</v>
      </c>
      <c r="E751" s="66" t="str">
        <f>CONCATENATE(Tabela13[[#This Row],[TRAMITE_SETOR]],"_Atualiz")</f>
        <v>DG_Atualiz</v>
      </c>
      <c r="F751" s="35" t="s">
        <v>905</v>
      </c>
      <c r="G751" s="35"/>
      <c r="H751" s="36">
        <v>41612.631944444445</v>
      </c>
      <c r="I751" s="36">
        <v>41612.728472222225</v>
      </c>
      <c r="J751" s="1" t="s">
        <v>478</v>
      </c>
      <c r="K751" s="37">
        <f t="shared" si="22"/>
        <v>9.6527777779556345E-2</v>
      </c>
      <c r="L751" s="38">
        <f t="shared" si="23"/>
        <v>9.6527777779556345E-2</v>
      </c>
      <c r="M751" s="166">
        <f>NETWORKDAYS.INTL(DATE(YEAR(H751),MONTH(I751),DAY(H751)),DATE(YEAR(I751),MONTH(I751),DAY(I751)),1,LISTAFERIADOS!$B$2:$B$194)</f>
        <v>1</v>
      </c>
      <c r="N751" s="170" t="str">
        <f>CONCATENATE(HOUR(Tabela13[[#This Row],[DATA INICIO]]),":",MINUTE(Tabela13[[#This Row],[DATA INICIO]]))</f>
        <v>15:10</v>
      </c>
      <c r="P751"/>
    </row>
    <row r="752" spans="1:16" ht="25.5" hidden="1" customHeight="1" x14ac:dyDescent="0.25">
      <c r="A752" s="6" t="s">
        <v>278</v>
      </c>
      <c r="B752" s="33" t="s">
        <v>501</v>
      </c>
      <c r="C752" s="34" t="s">
        <v>8</v>
      </c>
      <c r="D752" s="66" t="s">
        <v>1230</v>
      </c>
      <c r="E752" s="66" t="str">
        <f>CONCATENATE(Tabela13[[#This Row],[TRAMITE_SETOR]],"_Atualiz")</f>
        <v>SLIC_Atualiz</v>
      </c>
      <c r="F752" s="35" t="s">
        <v>927</v>
      </c>
      <c r="G752" s="35"/>
      <c r="H752" s="36">
        <v>41612.728472222225</v>
      </c>
      <c r="I752" s="36">
        <v>41612.743750000001</v>
      </c>
      <c r="J752" s="1" t="s">
        <v>215</v>
      </c>
      <c r="K752" s="37">
        <f t="shared" si="22"/>
        <v>1.5277777776645962E-2</v>
      </c>
      <c r="L752" s="38">
        <f t="shared" si="23"/>
        <v>1.5277777776645962E-2</v>
      </c>
      <c r="M752" s="166">
        <f>NETWORKDAYS.INTL(DATE(YEAR(H752),MONTH(I752),DAY(H752)),DATE(YEAR(I752),MONTH(I752),DAY(I752)),1,LISTAFERIADOS!$B$2:$B$194)</f>
        <v>1</v>
      </c>
      <c r="N752" s="170" t="str">
        <f>CONCATENATE(HOUR(Tabela13[[#This Row],[DATA INICIO]]),":",MINUTE(Tabela13[[#This Row],[DATA INICIO]]))</f>
        <v>17:29</v>
      </c>
      <c r="P752"/>
    </row>
    <row r="753" spans="1:16" ht="25.5" hidden="1" customHeight="1" x14ac:dyDescent="0.25">
      <c r="A753" s="6" t="s">
        <v>278</v>
      </c>
      <c r="B753" s="33" t="s">
        <v>501</v>
      </c>
      <c r="C753" s="34" t="s">
        <v>8</v>
      </c>
      <c r="D753" s="66" t="s">
        <v>1212</v>
      </c>
      <c r="E753" s="66" t="str">
        <f>CONCATENATE(Tabela13[[#This Row],[TRAMITE_SETOR]],"_Atualiz")</f>
        <v>CPL_Atualiz</v>
      </c>
      <c r="F753" s="35" t="s">
        <v>914</v>
      </c>
      <c r="G753" s="35"/>
      <c r="H753" s="36">
        <v>41612.743750000001</v>
      </c>
      <c r="I753" s="36">
        <v>41612.791666666664</v>
      </c>
      <c r="J753" s="1" t="s">
        <v>499</v>
      </c>
      <c r="K753" s="37">
        <f t="shared" si="22"/>
        <v>4.7916666662786156E-2</v>
      </c>
      <c r="L753" s="38">
        <f t="shared" si="23"/>
        <v>4.7916666662786156E-2</v>
      </c>
      <c r="M753" s="166">
        <f>NETWORKDAYS.INTL(DATE(YEAR(H753),MONTH(I753),DAY(H753)),DATE(YEAR(I753),MONTH(I753),DAY(I753)),1,LISTAFERIADOS!$B$2:$B$194)</f>
        <v>1</v>
      </c>
      <c r="N753" s="170" t="str">
        <f>CONCATENATE(HOUR(Tabela13[[#This Row],[DATA INICIO]]),":",MINUTE(Tabela13[[#This Row],[DATA INICIO]]))</f>
        <v>17:51</v>
      </c>
      <c r="P753"/>
    </row>
    <row r="754" spans="1:16" ht="25.5" hidden="1" customHeight="1" x14ac:dyDescent="0.25">
      <c r="A754" s="6" t="s">
        <v>278</v>
      </c>
      <c r="B754" s="33" t="s">
        <v>501</v>
      </c>
      <c r="C754" s="34" t="s">
        <v>8</v>
      </c>
      <c r="D754" s="66" t="s">
        <v>1230</v>
      </c>
      <c r="E754" s="66" t="str">
        <f>CONCATENATE(Tabela13[[#This Row],[TRAMITE_SETOR]],"_Atualiz")</f>
        <v>SLIC_Atualiz</v>
      </c>
      <c r="F754" s="35" t="s">
        <v>927</v>
      </c>
      <c r="G754" s="35"/>
      <c r="H754" s="36">
        <v>41612.791666666664</v>
      </c>
      <c r="I754" s="36">
        <v>41613.729861111111</v>
      </c>
      <c r="J754" s="1" t="s">
        <v>180</v>
      </c>
      <c r="K754" s="37">
        <f t="shared" si="22"/>
        <v>0.93819444444670808</v>
      </c>
      <c r="L754" s="38">
        <f t="shared" si="23"/>
        <v>0.93819444444670808</v>
      </c>
      <c r="M754" s="166">
        <f>NETWORKDAYS.INTL(DATE(YEAR(H754),MONTH(I754),DAY(H754)),DATE(YEAR(I754),MONTH(I754),DAY(I754)),1,LISTAFERIADOS!$B$2:$B$194)</f>
        <v>2</v>
      </c>
      <c r="N754" s="170" t="str">
        <f>CONCATENATE(HOUR(Tabela13[[#This Row],[DATA INICIO]]),":",MINUTE(Tabela13[[#This Row],[DATA INICIO]]))</f>
        <v>19:0</v>
      </c>
      <c r="P754"/>
    </row>
    <row r="755" spans="1:16" ht="25.5" hidden="1" customHeight="1" x14ac:dyDescent="0.25">
      <c r="A755" s="6" t="s">
        <v>278</v>
      </c>
      <c r="B755" s="33" t="s">
        <v>501</v>
      </c>
      <c r="C755" s="34" t="s">
        <v>8</v>
      </c>
      <c r="D755" s="66" t="s">
        <v>1212</v>
      </c>
      <c r="E755" s="66" t="str">
        <f>CONCATENATE(Tabela13[[#This Row],[TRAMITE_SETOR]],"_Atualiz")</f>
        <v>CPL_Atualiz</v>
      </c>
      <c r="F755" s="35" t="s">
        <v>914</v>
      </c>
      <c r="G755" s="35"/>
      <c r="H755" s="36">
        <v>41613.729861111111</v>
      </c>
      <c r="I755" s="36">
        <v>41638.595138888886</v>
      </c>
      <c r="J755" s="1" t="s">
        <v>500</v>
      </c>
      <c r="K755" s="37">
        <f t="shared" si="22"/>
        <v>24.865277777775191</v>
      </c>
      <c r="L755" s="38">
        <f t="shared" si="23"/>
        <v>24.865277777775191</v>
      </c>
      <c r="M755" s="166">
        <f>NETWORKDAYS.INTL(DATE(YEAR(H755),MONTH(I755),DAY(H755)),DATE(YEAR(I755),MONTH(I755),DAY(I755)),1,LISTAFERIADOS!$B$2:$B$194)</f>
        <v>10</v>
      </c>
      <c r="N755" s="170" t="str">
        <f>CONCATENATE(HOUR(Tabela13[[#This Row],[DATA INICIO]]),":",MINUTE(Tabela13[[#This Row],[DATA INICIO]]))</f>
        <v>17:31</v>
      </c>
      <c r="P755"/>
    </row>
    <row r="756" spans="1:16" ht="25.5" hidden="1" customHeight="1" x14ac:dyDescent="0.25">
      <c r="A756" s="6" t="s">
        <v>278</v>
      </c>
      <c r="B756" s="33" t="s">
        <v>501</v>
      </c>
      <c r="C756" s="34" t="s">
        <v>8</v>
      </c>
      <c r="D756" s="66" t="s">
        <v>1213</v>
      </c>
      <c r="E756" s="66" t="str">
        <f>CONCATENATE(Tabela13[[#This Row],[TRAMITE_SETOR]],"_Atualiz")</f>
        <v>ASSDG_Atualiz</v>
      </c>
      <c r="F756" s="35" t="s">
        <v>915</v>
      </c>
      <c r="G756" s="35"/>
      <c r="H756" s="36">
        <v>41638.595138888886</v>
      </c>
      <c r="I756" s="36">
        <v>41638.609027777777</v>
      </c>
      <c r="J756" s="1" t="s">
        <v>391</v>
      </c>
      <c r="K756" s="37">
        <f t="shared" si="22"/>
        <v>1.3888888890505768E-2</v>
      </c>
      <c r="L756" s="38">
        <f t="shared" si="23"/>
        <v>1.3888888890505768E-2</v>
      </c>
      <c r="M756" s="166">
        <f>NETWORKDAYS.INTL(DATE(YEAR(H756),MONTH(I756),DAY(H756)),DATE(YEAR(I756),MONTH(I756),DAY(I756)),1,LISTAFERIADOS!$B$2:$B$194)</f>
        <v>0</v>
      </c>
      <c r="N756" s="170" t="str">
        <f>CONCATENATE(HOUR(Tabela13[[#This Row],[DATA INICIO]]),":",MINUTE(Tabela13[[#This Row],[DATA INICIO]]))</f>
        <v>14:17</v>
      </c>
      <c r="P756"/>
    </row>
    <row r="757" spans="1:16" ht="25.5" customHeight="1" x14ac:dyDescent="0.25">
      <c r="A757" s="6" t="s">
        <v>278</v>
      </c>
      <c r="B757" s="33" t="s">
        <v>527</v>
      </c>
      <c r="C757" s="34" t="s">
        <v>270</v>
      </c>
      <c r="D757" s="66" t="s">
        <v>1245</v>
      </c>
      <c r="E757" s="66" t="str">
        <f>CONCATENATE(Tabela13[[#This Row],[TRAMITE_SETOR]],"_Atualiz")</f>
        <v>SMIC_Atualiz</v>
      </c>
      <c r="F757" s="35" t="s">
        <v>891</v>
      </c>
      <c r="G757" s="90" t="s">
        <v>1105</v>
      </c>
      <c r="H757" s="36">
        <v>42227.54583333333</v>
      </c>
      <c r="I757" s="36">
        <v>42229.54583333333</v>
      </c>
      <c r="J757" s="1" t="s">
        <v>7</v>
      </c>
      <c r="K757" s="37">
        <f t="shared" si="22"/>
        <v>2</v>
      </c>
      <c r="L757" s="38">
        <f t="shared" si="23"/>
        <v>2</v>
      </c>
      <c r="M757" s="166">
        <f>NETWORKDAYS.INTL(DATE(YEAR(H757),MONTH(I757),DAY(H757)),DATE(YEAR(I757),MONTH(I757),DAY(I757)),1,LISTAFERIADOS!$B$2:$B$194)</f>
        <v>2</v>
      </c>
      <c r="N757" s="170" t="str">
        <f>CONCATENATE(HOUR(Tabela13[[#This Row],[DATA INICIO]]),":",MINUTE(Tabela13[[#This Row],[DATA INICIO]]))</f>
        <v>13:6</v>
      </c>
      <c r="P757"/>
    </row>
    <row r="758" spans="1:16" ht="25.5" customHeight="1" x14ac:dyDescent="0.25">
      <c r="A758" s="6" t="s">
        <v>278</v>
      </c>
      <c r="B758" s="33" t="s">
        <v>527</v>
      </c>
      <c r="C758" s="34" t="s">
        <v>270</v>
      </c>
      <c r="D758" s="66" t="s">
        <v>1204</v>
      </c>
      <c r="E758" s="66" t="str">
        <f>CONCATENATE(Tabela13[[#This Row],[TRAMITE_SETOR]],"_Atualiz")</f>
        <v>CIP_Atualiz</v>
      </c>
      <c r="F758" s="35" t="s">
        <v>884</v>
      </c>
      <c r="G758" s="90" t="s">
        <v>1105</v>
      </c>
      <c r="H758" s="36">
        <v>42229.54583333333</v>
      </c>
      <c r="I758" s="36">
        <v>42236.445833333331</v>
      </c>
      <c r="J758" s="1" t="s">
        <v>417</v>
      </c>
      <c r="K758" s="37">
        <f t="shared" si="22"/>
        <v>6.9000000000014552</v>
      </c>
      <c r="L758" s="38">
        <f t="shared" si="23"/>
        <v>6.9000000000014552</v>
      </c>
      <c r="M758" s="166">
        <f>NETWORKDAYS.INTL(DATE(YEAR(H758),MONTH(I758),DAY(H758)),DATE(YEAR(I758),MONTH(I758),DAY(I758)),1,LISTAFERIADOS!$B$2:$B$194)</f>
        <v>6</v>
      </c>
      <c r="N758" s="170" t="str">
        <f>CONCATENATE(HOUR(Tabela13[[#This Row],[DATA INICIO]]),":",MINUTE(Tabela13[[#This Row],[DATA INICIO]]))</f>
        <v>13:6</v>
      </c>
      <c r="P758"/>
    </row>
    <row r="759" spans="1:16" ht="25.5" customHeight="1" x14ac:dyDescent="0.25">
      <c r="A759" s="6" t="s">
        <v>278</v>
      </c>
      <c r="B759" s="33" t="s">
        <v>527</v>
      </c>
      <c r="C759" s="34" t="s">
        <v>270</v>
      </c>
      <c r="D759" s="66" t="s">
        <v>1245</v>
      </c>
      <c r="E759" s="66" t="str">
        <f>CONCATENATE(Tabela13[[#This Row],[TRAMITE_SETOR]],"_Atualiz")</f>
        <v>SMIC_Atualiz</v>
      </c>
      <c r="F759" s="35" t="s">
        <v>891</v>
      </c>
      <c r="G759" s="90" t="s">
        <v>1105</v>
      </c>
      <c r="H759" s="36">
        <v>42236.445833333331</v>
      </c>
      <c r="I759" s="36">
        <v>42236.841666666667</v>
      </c>
      <c r="J759" s="1" t="s">
        <v>231</v>
      </c>
      <c r="K759" s="37">
        <f t="shared" si="22"/>
        <v>0.39583333333575865</v>
      </c>
      <c r="L759" s="38">
        <f t="shared" si="23"/>
        <v>0.39583333333575865</v>
      </c>
      <c r="M759" s="166">
        <f>NETWORKDAYS.INTL(DATE(YEAR(H759),MONTH(I759),DAY(H759)),DATE(YEAR(I759),MONTH(I759),DAY(I759)),1,LISTAFERIADOS!$B$2:$B$194)</f>
        <v>1</v>
      </c>
      <c r="N759" s="170" t="str">
        <f>CONCATENATE(HOUR(Tabela13[[#This Row],[DATA INICIO]]),":",MINUTE(Tabela13[[#This Row],[DATA INICIO]]))</f>
        <v>10:42</v>
      </c>
      <c r="P759"/>
    </row>
    <row r="760" spans="1:16" ht="25.5" customHeight="1" x14ac:dyDescent="0.25">
      <c r="A760" s="6" t="s">
        <v>278</v>
      </c>
      <c r="B760" s="33" t="s">
        <v>527</v>
      </c>
      <c r="C760" s="34" t="s">
        <v>270</v>
      </c>
      <c r="D760" s="66" t="s">
        <v>1204</v>
      </c>
      <c r="E760" s="66" t="str">
        <f>CONCATENATE(Tabela13[[#This Row],[TRAMITE_SETOR]],"_Atualiz")</f>
        <v>CIP_Atualiz</v>
      </c>
      <c r="F760" s="35" t="s">
        <v>884</v>
      </c>
      <c r="G760" s="90" t="s">
        <v>1105</v>
      </c>
      <c r="H760" s="36">
        <v>42236.841666666667</v>
      </c>
      <c r="I760" s="36">
        <v>42237.466666666667</v>
      </c>
      <c r="J760" s="1" t="s">
        <v>408</v>
      </c>
      <c r="K760" s="37">
        <f t="shared" si="22"/>
        <v>0.625</v>
      </c>
      <c r="L760" s="38">
        <f t="shared" si="23"/>
        <v>0.625</v>
      </c>
      <c r="M760" s="166">
        <f>NETWORKDAYS.INTL(DATE(YEAR(H760),MONTH(I760),DAY(H760)),DATE(YEAR(I760),MONTH(I760),DAY(I760)),1,LISTAFERIADOS!$B$2:$B$194)</f>
        <v>2</v>
      </c>
      <c r="N760" s="170" t="str">
        <f>CONCATENATE(HOUR(Tabela13[[#This Row],[DATA INICIO]]),":",MINUTE(Tabela13[[#This Row],[DATA INICIO]]))</f>
        <v>20:12</v>
      </c>
      <c r="P760"/>
    </row>
    <row r="761" spans="1:16" ht="25.5" hidden="1" customHeight="1" x14ac:dyDescent="0.25">
      <c r="A761" s="6" t="s">
        <v>278</v>
      </c>
      <c r="B761" s="33" t="s">
        <v>527</v>
      </c>
      <c r="C761" s="34" t="s">
        <v>270</v>
      </c>
      <c r="D761" s="66" t="s">
        <v>1205</v>
      </c>
      <c r="E761" s="66" t="str">
        <f>CONCATENATE(Tabela13[[#This Row],[TRAMITE_SETOR]],"_Atualiz")</f>
        <v>SECADM_Atualiz</v>
      </c>
      <c r="F761" s="35" t="s">
        <v>907</v>
      </c>
      <c r="G761" s="35"/>
      <c r="H761" s="36">
        <v>42237.466666666667</v>
      </c>
      <c r="I761" s="36">
        <v>42240.680555555555</v>
      </c>
      <c r="J761" s="1" t="s">
        <v>503</v>
      </c>
      <c r="K761" s="37">
        <f t="shared" si="22"/>
        <v>3.2138888888875954</v>
      </c>
      <c r="L761" s="38">
        <f t="shared" si="23"/>
        <v>3.2138888888875954</v>
      </c>
      <c r="M761" s="166">
        <f>NETWORKDAYS.INTL(DATE(YEAR(H761),MONTH(I761),DAY(H761)),DATE(YEAR(I761),MONTH(I761),DAY(I761)),1,LISTAFERIADOS!$B$2:$B$194)</f>
        <v>2</v>
      </c>
      <c r="N761" s="170" t="str">
        <f>CONCATENATE(HOUR(Tabela13[[#This Row],[DATA INICIO]]),":",MINUTE(Tabela13[[#This Row],[DATA INICIO]]))</f>
        <v>11:12</v>
      </c>
      <c r="P761"/>
    </row>
    <row r="762" spans="1:16" ht="25.5" hidden="1" customHeight="1" x14ac:dyDescent="0.25">
      <c r="A762" s="6" t="s">
        <v>278</v>
      </c>
      <c r="B762" s="33" t="s">
        <v>527</v>
      </c>
      <c r="C762" s="34" t="s">
        <v>270</v>
      </c>
      <c r="D762" s="66" t="s">
        <v>1206</v>
      </c>
      <c r="E762" s="66" t="str">
        <f>CONCATENATE(Tabela13[[#This Row],[TRAMITE_SETOR]],"_Atualiz")</f>
        <v>SPO_Atualiz</v>
      </c>
      <c r="F762" s="35" t="s">
        <v>908</v>
      </c>
      <c r="G762" s="35"/>
      <c r="H762" s="36">
        <v>42240.680555555555</v>
      </c>
      <c r="I762" s="36">
        <v>42240.771527777775</v>
      </c>
      <c r="J762" s="1" t="s">
        <v>18</v>
      </c>
      <c r="K762" s="37">
        <f t="shared" si="22"/>
        <v>9.0972222220443655E-2</v>
      </c>
      <c r="L762" s="38">
        <f t="shared" si="23"/>
        <v>9.0972222220443655E-2</v>
      </c>
      <c r="M762" s="166">
        <f>NETWORKDAYS.INTL(DATE(YEAR(H762),MONTH(I762),DAY(H762)),DATE(YEAR(I762),MONTH(I762),DAY(I762)),1,LISTAFERIADOS!$B$2:$B$194)</f>
        <v>1</v>
      </c>
      <c r="N762" s="170" t="str">
        <f>CONCATENATE(HOUR(Tabela13[[#This Row],[DATA INICIO]]),":",MINUTE(Tabela13[[#This Row],[DATA INICIO]]))</f>
        <v>16:20</v>
      </c>
      <c r="P762"/>
    </row>
    <row r="763" spans="1:16" ht="25.5" customHeight="1" x14ac:dyDescent="0.25">
      <c r="A763" s="6" t="s">
        <v>278</v>
      </c>
      <c r="B763" s="33" t="s">
        <v>527</v>
      </c>
      <c r="C763" s="34" t="s">
        <v>270</v>
      </c>
      <c r="D763" s="66" t="s">
        <v>1245</v>
      </c>
      <c r="E763" s="66" t="str">
        <f>CONCATENATE(Tabela13[[#This Row],[TRAMITE_SETOR]],"_Atualiz")</f>
        <v>SMIC_Atualiz</v>
      </c>
      <c r="F763" s="35" t="s">
        <v>891</v>
      </c>
      <c r="G763" s="90" t="s">
        <v>1105</v>
      </c>
      <c r="H763" s="36">
        <v>42240.771527777775</v>
      </c>
      <c r="I763" s="36">
        <v>42241.633333333331</v>
      </c>
      <c r="J763" s="1" t="s">
        <v>504</v>
      </c>
      <c r="K763" s="37">
        <f t="shared" si="22"/>
        <v>0.86180555555620231</v>
      </c>
      <c r="L763" s="38">
        <f t="shared" si="23"/>
        <v>0.86180555555620231</v>
      </c>
      <c r="M763" s="166">
        <f>NETWORKDAYS.INTL(DATE(YEAR(H763),MONTH(I763),DAY(H763)),DATE(YEAR(I763),MONTH(I763),DAY(I763)),1,LISTAFERIADOS!$B$2:$B$194)</f>
        <v>2</v>
      </c>
      <c r="N763" s="170" t="str">
        <f>CONCATENATE(HOUR(Tabela13[[#This Row],[DATA INICIO]]),":",MINUTE(Tabela13[[#This Row],[DATA INICIO]]))</f>
        <v>18:31</v>
      </c>
      <c r="P763"/>
    </row>
    <row r="764" spans="1:16" ht="25.5" hidden="1" customHeight="1" x14ac:dyDescent="0.25">
      <c r="A764" s="6" t="s">
        <v>278</v>
      </c>
      <c r="B764" s="33" t="s">
        <v>527</v>
      </c>
      <c r="C764" s="34" t="s">
        <v>270</v>
      </c>
      <c r="D764" s="66" t="s">
        <v>1206</v>
      </c>
      <c r="E764" s="66" t="str">
        <f>CONCATENATE(Tabela13[[#This Row],[TRAMITE_SETOR]],"_Atualiz")</f>
        <v>SPO_Atualiz</v>
      </c>
      <c r="F764" s="35" t="s">
        <v>908</v>
      </c>
      <c r="G764" s="35"/>
      <c r="H764" s="36">
        <v>42241.633333333331</v>
      </c>
      <c r="I764" s="36">
        <v>42241.677777777775</v>
      </c>
      <c r="J764" s="1" t="s">
        <v>505</v>
      </c>
      <c r="K764" s="37">
        <f t="shared" si="22"/>
        <v>4.4444444443797693E-2</v>
      </c>
      <c r="L764" s="38">
        <f t="shared" si="23"/>
        <v>4.4444444443797693E-2</v>
      </c>
      <c r="M764" s="166">
        <f>NETWORKDAYS.INTL(DATE(YEAR(H764),MONTH(I764),DAY(H764)),DATE(YEAR(I764),MONTH(I764),DAY(I764)),1,LISTAFERIADOS!$B$2:$B$194)</f>
        <v>1</v>
      </c>
      <c r="N764" s="170" t="str">
        <f>CONCATENATE(HOUR(Tabela13[[#This Row],[DATA INICIO]]),":",MINUTE(Tabela13[[#This Row],[DATA INICIO]]))</f>
        <v>15:12</v>
      </c>
      <c r="P764"/>
    </row>
    <row r="765" spans="1:16" ht="25.5" hidden="1" customHeight="1" x14ac:dyDescent="0.25">
      <c r="A765" s="6" t="s">
        <v>278</v>
      </c>
      <c r="B765" s="33" t="s">
        <v>527</v>
      </c>
      <c r="C765" s="34" t="s">
        <v>270</v>
      </c>
      <c r="D765" s="66" t="s">
        <v>1207</v>
      </c>
      <c r="E765" s="66" t="str">
        <f>CONCATENATE(Tabela13[[#This Row],[TRAMITE_SETOR]],"_Atualiz")</f>
        <v>CO_Atualiz</v>
      </c>
      <c r="F765" s="35" t="s">
        <v>909</v>
      </c>
      <c r="G765" s="35"/>
      <c r="H765" s="36">
        <v>42241.677777777775</v>
      </c>
      <c r="I765" s="36">
        <v>42241.713888888888</v>
      </c>
      <c r="J765" s="1" t="s">
        <v>378</v>
      </c>
      <c r="K765" s="37">
        <f t="shared" si="22"/>
        <v>3.6111111112404615E-2</v>
      </c>
      <c r="L765" s="38">
        <f t="shared" si="23"/>
        <v>3.6111111112404615E-2</v>
      </c>
      <c r="M765" s="166">
        <f>NETWORKDAYS.INTL(DATE(YEAR(H765),MONTH(I765),DAY(H765)),DATE(YEAR(I765),MONTH(I765),DAY(I765)),1,LISTAFERIADOS!$B$2:$B$194)</f>
        <v>1</v>
      </c>
      <c r="N765" s="170" t="str">
        <f>CONCATENATE(HOUR(Tabela13[[#This Row],[DATA INICIO]]),":",MINUTE(Tabela13[[#This Row],[DATA INICIO]]))</f>
        <v>16:16</v>
      </c>
      <c r="P765"/>
    </row>
    <row r="766" spans="1:16" ht="25.5" hidden="1" customHeight="1" x14ac:dyDescent="0.25">
      <c r="A766" s="6" t="s">
        <v>278</v>
      </c>
      <c r="B766" s="33" t="s">
        <v>527</v>
      </c>
      <c r="C766" s="34" t="s">
        <v>270</v>
      </c>
      <c r="D766" s="66" t="s">
        <v>1208</v>
      </c>
      <c r="E766" s="66" t="str">
        <f>CONCATENATE(Tabela13[[#This Row],[TRAMITE_SETOR]],"_Atualiz")</f>
        <v>SECOFC_Atualiz</v>
      </c>
      <c r="F766" s="35" t="s">
        <v>910</v>
      </c>
      <c r="G766" s="35"/>
      <c r="H766" s="36">
        <v>42241.713888888888</v>
      </c>
      <c r="I766" s="36">
        <v>42241.760416666664</v>
      </c>
      <c r="J766" s="1" t="s">
        <v>20</v>
      </c>
      <c r="K766" s="37">
        <f t="shared" si="22"/>
        <v>4.6527777776645962E-2</v>
      </c>
      <c r="L766" s="38">
        <f t="shared" si="23"/>
        <v>4.6527777776645962E-2</v>
      </c>
      <c r="M766" s="166">
        <f>NETWORKDAYS.INTL(DATE(YEAR(H766),MONTH(I766),DAY(H766)),DATE(YEAR(I766),MONTH(I766),DAY(I766)),1,LISTAFERIADOS!$B$2:$B$194)</f>
        <v>1</v>
      </c>
      <c r="N766" s="170" t="str">
        <f>CONCATENATE(HOUR(Tabela13[[#This Row],[DATA INICIO]]),":",MINUTE(Tabela13[[#This Row],[DATA INICIO]]))</f>
        <v>17:8</v>
      </c>
      <c r="P766"/>
    </row>
    <row r="767" spans="1:16" ht="25.5" hidden="1" customHeight="1" x14ac:dyDescent="0.25">
      <c r="A767" s="6" t="s">
        <v>278</v>
      </c>
      <c r="B767" s="33" t="s">
        <v>527</v>
      </c>
      <c r="C767" s="34" t="s">
        <v>270</v>
      </c>
      <c r="D767" s="66" t="s">
        <v>1209</v>
      </c>
      <c r="E767" s="66" t="str">
        <f>CONCATENATE(Tabela13[[#This Row],[TRAMITE_SETOR]],"_Atualiz")</f>
        <v>CLC_Atualiz</v>
      </c>
      <c r="F767" s="35" t="s">
        <v>911</v>
      </c>
      <c r="G767" s="35"/>
      <c r="H767" s="36">
        <v>42241.760416666664</v>
      </c>
      <c r="I767" s="36">
        <v>42242.609027777777</v>
      </c>
      <c r="J767" s="1" t="s">
        <v>138</v>
      </c>
      <c r="K767" s="37">
        <f t="shared" si="22"/>
        <v>0.84861111111240461</v>
      </c>
      <c r="L767" s="38">
        <f t="shared" si="23"/>
        <v>0.84861111111240461</v>
      </c>
      <c r="M767" s="166">
        <f>NETWORKDAYS.INTL(DATE(YEAR(H767),MONTH(I767),DAY(H767)),DATE(YEAR(I767),MONTH(I767),DAY(I767)),1,LISTAFERIADOS!$B$2:$B$194)</f>
        <v>2</v>
      </c>
      <c r="N767" s="170" t="str">
        <f>CONCATENATE(HOUR(Tabela13[[#This Row],[DATA INICIO]]),":",MINUTE(Tabela13[[#This Row],[DATA INICIO]]))</f>
        <v>18:15</v>
      </c>
      <c r="P767"/>
    </row>
    <row r="768" spans="1:16" ht="25.5" hidden="1" customHeight="1" x14ac:dyDescent="0.25">
      <c r="A768" s="6" t="s">
        <v>278</v>
      </c>
      <c r="B768" s="33" t="s">
        <v>527</v>
      </c>
      <c r="C768" s="34" t="s">
        <v>270</v>
      </c>
      <c r="D768" s="66" t="s">
        <v>1210</v>
      </c>
      <c r="E768" s="66" t="str">
        <f>CONCATENATE(Tabela13[[#This Row],[TRAMITE_SETOR]],"_Atualiz")</f>
        <v>SC_Atualiz</v>
      </c>
      <c r="F768" s="35" t="s">
        <v>912</v>
      </c>
      <c r="G768" s="35"/>
      <c r="H768" s="36">
        <v>42242.609027777777</v>
      </c>
      <c r="I768" s="36">
        <v>42248.726388888892</v>
      </c>
      <c r="J768" s="1" t="s">
        <v>506</v>
      </c>
      <c r="K768" s="37">
        <f t="shared" si="22"/>
        <v>6.117361111115315</v>
      </c>
      <c r="L768" s="38">
        <f t="shared" si="23"/>
        <v>6.117361111115315</v>
      </c>
      <c r="M768" s="166">
        <f>NETWORKDAYS.INTL(DATE(YEAR(H768),MONTH(I768),DAY(H768)),DATE(YEAR(I768),MONTH(I768),DAY(I768)),1,LISTAFERIADOS!$B$2:$B$194)</f>
        <v>-17</v>
      </c>
      <c r="N768" s="170" t="str">
        <f>CONCATENATE(HOUR(Tabela13[[#This Row],[DATA INICIO]]),":",MINUTE(Tabela13[[#This Row],[DATA INICIO]]))</f>
        <v>14:37</v>
      </c>
      <c r="P768"/>
    </row>
    <row r="769" spans="1:16" ht="25.5" hidden="1" customHeight="1" x14ac:dyDescent="0.25">
      <c r="A769" s="6" t="s">
        <v>278</v>
      </c>
      <c r="B769" s="33" t="s">
        <v>527</v>
      </c>
      <c r="C769" s="34" t="s">
        <v>270</v>
      </c>
      <c r="D769" s="66" t="s">
        <v>1209</v>
      </c>
      <c r="E769" s="66" t="str">
        <f>CONCATENATE(Tabela13[[#This Row],[TRAMITE_SETOR]],"_Atualiz")</f>
        <v>CLC_Atualiz</v>
      </c>
      <c r="F769" s="35" t="s">
        <v>911</v>
      </c>
      <c r="G769" s="35"/>
      <c r="H769" s="36">
        <v>42248.726388888892</v>
      </c>
      <c r="I769" s="36">
        <v>42251.756944444445</v>
      </c>
      <c r="J769" s="1" t="s">
        <v>507</v>
      </c>
      <c r="K769" s="37">
        <f t="shared" si="22"/>
        <v>3.0305555555532919</v>
      </c>
      <c r="L769" s="38">
        <f t="shared" si="23"/>
        <v>3.0305555555532919</v>
      </c>
      <c r="M769" s="166">
        <f>NETWORKDAYS.INTL(DATE(YEAR(H769),MONTH(I769),DAY(H769)),DATE(YEAR(I769),MONTH(I769),DAY(I769)),1,LISTAFERIADOS!$B$2:$B$194)</f>
        <v>4</v>
      </c>
      <c r="N769" s="170" t="str">
        <f>CONCATENATE(HOUR(Tabela13[[#This Row],[DATA INICIO]]),":",MINUTE(Tabela13[[#This Row],[DATA INICIO]]))</f>
        <v>17:26</v>
      </c>
      <c r="P769"/>
    </row>
    <row r="770" spans="1:16" ht="25.5" customHeight="1" x14ac:dyDescent="0.25">
      <c r="A770" s="6" t="s">
        <v>278</v>
      </c>
      <c r="B770" s="33" t="s">
        <v>527</v>
      </c>
      <c r="C770" s="34" t="s">
        <v>270</v>
      </c>
      <c r="D770" s="66" t="s">
        <v>1204</v>
      </c>
      <c r="E770" s="66" t="str">
        <f>CONCATENATE(Tabela13[[#This Row],[TRAMITE_SETOR]],"_Atualiz")</f>
        <v>CIP_Atualiz</v>
      </c>
      <c r="F770" s="35" t="s">
        <v>884</v>
      </c>
      <c r="G770" s="90" t="s">
        <v>1105</v>
      </c>
      <c r="H770" s="36">
        <v>42251.756944444445</v>
      </c>
      <c r="I770" s="36">
        <v>42256.612500000003</v>
      </c>
      <c r="J770" s="1" t="s">
        <v>508</v>
      </c>
      <c r="K770" s="37">
        <f t="shared" si="22"/>
        <v>4.8555555555576575</v>
      </c>
      <c r="L770" s="38">
        <f t="shared" si="23"/>
        <v>4.8555555555576575</v>
      </c>
      <c r="M770" s="166">
        <f>NETWORKDAYS.INTL(DATE(YEAR(H770),MONTH(I770),DAY(H770)),DATE(YEAR(I770),MONTH(I770),DAY(I770)),1,LISTAFERIADOS!$B$2:$B$194)</f>
        <v>2</v>
      </c>
      <c r="N770" s="170" t="str">
        <f>CONCATENATE(HOUR(Tabela13[[#This Row],[DATA INICIO]]),":",MINUTE(Tabela13[[#This Row],[DATA INICIO]]))</f>
        <v>18:10</v>
      </c>
      <c r="P770"/>
    </row>
    <row r="771" spans="1:16" ht="25.5" customHeight="1" x14ac:dyDescent="0.25">
      <c r="A771" s="6" t="s">
        <v>278</v>
      </c>
      <c r="B771" s="33" t="s">
        <v>527</v>
      </c>
      <c r="C771" s="34" t="s">
        <v>270</v>
      </c>
      <c r="D771" s="66" t="s">
        <v>1245</v>
      </c>
      <c r="E771" s="66" t="str">
        <f>CONCATENATE(Tabela13[[#This Row],[TRAMITE_SETOR]],"_Atualiz")</f>
        <v>SMIC_Atualiz</v>
      </c>
      <c r="F771" s="35" t="s">
        <v>891</v>
      </c>
      <c r="G771" s="90" t="s">
        <v>1105</v>
      </c>
      <c r="H771" s="36">
        <v>42256.612500000003</v>
      </c>
      <c r="I771" s="36">
        <v>42261.832638888889</v>
      </c>
      <c r="J771" s="1" t="s">
        <v>509</v>
      </c>
      <c r="K771" s="37">
        <f t="shared" ref="K771:K834" si="24">IF(OR(H771="-",I771="-"),0,I771-H771)</f>
        <v>5.2201388888861402</v>
      </c>
      <c r="L771" s="38">
        <f t="shared" ref="L771:L834" si="25">K771</f>
        <v>5.2201388888861402</v>
      </c>
      <c r="M771" s="166">
        <f>NETWORKDAYS.INTL(DATE(YEAR(H771),MONTH(I771),DAY(H771)),DATE(YEAR(I771),MONTH(I771),DAY(I771)),1,LISTAFERIADOS!$B$2:$B$194)</f>
        <v>4</v>
      </c>
      <c r="N771" s="170" t="str">
        <f>CONCATENATE(HOUR(Tabela13[[#This Row],[DATA INICIO]]),":",MINUTE(Tabela13[[#This Row],[DATA INICIO]]))</f>
        <v>14:42</v>
      </c>
      <c r="P771"/>
    </row>
    <row r="772" spans="1:16" ht="25.5" customHeight="1" x14ac:dyDescent="0.25">
      <c r="A772" s="6" t="s">
        <v>278</v>
      </c>
      <c r="B772" s="33" t="s">
        <v>527</v>
      </c>
      <c r="C772" s="34" t="s">
        <v>270</v>
      </c>
      <c r="D772" s="66" t="s">
        <v>1204</v>
      </c>
      <c r="E772" s="66" t="str">
        <f>CONCATENATE(Tabela13[[#This Row],[TRAMITE_SETOR]],"_Atualiz")</f>
        <v>CIP_Atualiz</v>
      </c>
      <c r="F772" s="35" t="s">
        <v>884</v>
      </c>
      <c r="G772" s="90" t="s">
        <v>1105</v>
      </c>
      <c r="H772" s="36">
        <v>42261.832638888889</v>
      </c>
      <c r="I772" s="36">
        <v>42264.70416666667</v>
      </c>
      <c r="J772" s="1" t="s">
        <v>510</v>
      </c>
      <c r="K772" s="37">
        <f t="shared" si="24"/>
        <v>2.8715277777810115</v>
      </c>
      <c r="L772" s="38">
        <f t="shared" si="25"/>
        <v>2.8715277777810115</v>
      </c>
      <c r="M772" s="166">
        <f>NETWORKDAYS.INTL(DATE(YEAR(H772),MONTH(I772),DAY(H772)),DATE(YEAR(I772),MONTH(I772),DAY(I772)),1,LISTAFERIADOS!$B$2:$B$194)</f>
        <v>4</v>
      </c>
      <c r="N772" s="170" t="str">
        <f>CONCATENATE(HOUR(Tabela13[[#This Row],[DATA INICIO]]),":",MINUTE(Tabela13[[#This Row],[DATA INICIO]]))</f>
        <v>19:59</v>
      </c>
      <c r="P772"/>
    </row>
    <row r="773" spans="1:16" ht="25.5" hidden="1" customHeight="1" x14ac:dyDescent="0.25">
      <c r="A773" s="6" t="s">
        <v>278</v>
      </c>
      <c r="B773" s="33" t="s">
        <v>527</v>
      </c>
      <c r="C773" s="34" t="s">
        <v>270</v>
      </c>
      <c r="D773" s="66" t="s">
        <v>1209</v>
      </c>
      <c r="E773" s="66" t="str">
        <f>CONCATENATE(Tabela13[[#This Row],[TRAMITE_SETOR]],"_Atualiz")</f>
        <v>CLC_Atualiz</v>
      </c>
      <c r="F773" s="35" t="s">
        <v>911</v>
      </c>
      <c r="G773" s="35"/>
      <c r="H773" s="36">
        <v>42264.70416666667</v>
      </c>
      <c r="I773" s="36">
        <v>42264.727777777778</v>
      </c>
      <c r="J773" s="1" t="s">
        <v>511</v>
      </c>
      <c r="K773" s="37">
        <f t="shared" si="24"/>
        <v>2.361111110803904E-2</v>
      </c>
      <c r="L773" s="38">
        <f t="shared" si="25"/>
        <v>2.361111110803904E-2</v>
      </c>
      <c r="M773" s="166">
        <f>NETWORKDAYS.INTL(DATE(YEAR(H773),MONTH(I773),DAY(H773)),DATE(YEAR(I773),MONTH(I773),DAY(I773)),1,LISTAFERIADOS!$B$2:$B$194)</f>
        <v>1</v>
      </c>
      <c r="N773" s="170" t="str">
        <f>CONCATENATE(HOUR(Tabela13[[#This Row],[DATA INICIO]]),":",MINUTE(Tabela13[[#This Row],[DATA INICIO]]))</f>
        <v>16:54</v>
      </c>
      <c r="P773"/>
    </row>
    <row r="774" spans="1:16" ht="25.5" hidden="1" customHeight="1" x14ac:dyDescent="0.25">
      <c r="A774" s="6" t="s">
        <v>278</v>
      </c>
      <c r="B774" s="33" t="s">
        <v>527</v>
      </c>
      <c r="C774" s="34" t="s">
        <v>270</v>
      </c>
      <c r="D774" s="66" t="s">
        <v>1210</v>
      </c>
      <c r="E774" s="66" t="str">
        <f>CONCATENATE(Tabela13[[#This Row],[TRAMITE_SETOR]],"_Atualiz")</f>
        <v>SC_Atualiz</v>
      </c>
      <c r="F774" s="35" t="s">
        <v>912</v>
      </c>
      <c r="G774" s="35"/>
      <c r="H774" s="36">
        <v>42264.727777777778</v>
      </c>
      <c r="I774" s="36">
        <v>42269.583333333336</v>
      </c>
      <c r="J774" s="1" t="s">
        <v>512</v>
      </c>
      <c r="K774" s="37">
        <f t="shared" si="24"/>
        <v>4.8555555555576575</v>
      </c>
      <c r="L774" s="38">
        <f t="shared" si="25"/>
        <v>4.8555555555576575</v>
      </c>
      <c r="M774" s="166">
        <f>NETWORKDAYS.INTL(DATE(YEAR(H774),MONTH(I774),DAY(H774)),DATE(YEAR(I774),MONTH(I774),DAY(I774)),1,LISTAFERIADOS!$B$2:$B$194)</f>
        <v>4</v>
      </c>
      <c r="N774" s="170" t="str">
        <f>CONCATENATE(HOUR(Tabela13[[#This Row],[DATA INICIO]]),":",MINUTE(Tabela13[[#This Row],[DATA INICIO]]))</f>
        <v>17:28</v>
      </c>
      <c r="P774"/>
    </row>
    <row r="775" spans="1:16" ht="25.5" hidden="1" customHeight="1" x14ac:dyDescent="0.25">
      <c r="A775" s="6" t="s">
        <v>278</v>
      </c>
      <c r="B775" s="33" t="s">
        <v>527</v>
      </c>
      <c r="C775" s="34" t="s">
        <v>270</v>
      </c>
      <c r="D775" s="66" t="s">
        <v>1209</v>
      </c>
      <c r="E775" s="66" t="str">
        <f>CONCATENATE(Tabela13[[#This Row],[TRAMITE_SETOR]],"_Atualiz")</f>
        <v>CLC_Atualiz</v>
      </c>
      <c r="F775" s="35" t="s">
        <v>911</v>
      </c>
      <c r="G775" s="35"/>
      <c r="H775" s="36">
        <v>42269.583333333336</v>
      </c>
      <c r="I775" s="36">
        <v>42269.650694444441</v>
      </c>
      <c r="J775" s="1" t="s">
        <v>513</v>
      </c>
      <c r="K775" s="37">
        <f t="shared" si="24"/>
        <v>6.7361111105128657E-2</v>
      </c>
      <c r="L775" s="38">
        <f t="shared" si="25"/>
        <v>6.7361111105128657E-2</v>
      </c>
      <c r="M775" s="166">
        <f>NETWORKDAYS.INTL(DATE(YEAR(H775),MONTH(I775),DAY(H775)),DATE(YEAR(I775),MONTH(I775),DAY(I775)),1,LISTAFERIADOS!$B$2:$B$194)</f>
        <v>1</v>
      </c>
      <c r="N775" s="170" t="str">
        <f>CONCATENATE(HOUR(Tabela13[[#This Row],[DATA INICIO]]),":",MINUTE(Tabela13[[#This Row],[DATA INICIO]]))</f>
        <v>14:0</v>
      </c>
      <c r="P775"/>
    </row>
    <row r="776" spans="1:16" ht="25.5" hidden="1" customHeight="1" x14ac:dyDescent="0.25">
      <c r="A776" s="6" t="s">
        <v>278</v>
      </c>
      <c r="B776" s="33" t="s">
        <v>527</v>
      </c>
      <c r="C776" s="34" t="s">
        <v>270</v>
      </c>
      <c r="D776" s="66" t="s">
        <v>1205</v>
      </c>
      <c r="E776" s="66" t="str">
        <f>CONCATENATE(Tabela13[[#This Row],[TRAMITE_SETOR]],"_Atualiz")</f>
        <v>SECADM_Atualiz</v>
      </c>
      <c r="F776" s="35" t="s">
        <v>907</v>
      </c>
      <c r="G776" s="35"/>
      <c r="H776" s="36">
        <v>42269.650694444441</v>
      </c>
      <c r="I776" s="36">
        <v>42270.705555555556</v>
      </c>
      <c r="J776" s="1" t="s">
        <v>514</v>
      </c>
      <c r="K776" s="37">
        <f t="shared" si="24"/>
        <v>1.054861111115315</v>
      </c>
      <c r="L776" s="38">
        <f t="shared" si="25"/>
        <v>1.054861111115315</v>
      </c>
      <c r="M776" s="166">
        <f>NETWORKDAYS.INTL(DATE(YEAR(H776),MONTH(I776),DAY(H776)),DATE(YEAR(I776),MONTH(I776),DAY(I776)),1,LISTAFERIADOS!$B$2:$B$194)</f>
        <v>2</v>
      </c>
      <c r="N776" s="170" t="str">
        <f>CONCATENATE(HOUR(Tabela13[[#This Row],[DATA INICIO]]),":",MINUTE(Tabela13[[#This Row],[DATA INICIO]]))</f>
        <v>15:37</v>
      </c>
      <c r="P776"/>
    </row>
    <row r="777" spans="1:16" ht="25.5" hidden="1" customHeight="1" x14ac:dyDescent="0.25">
      <c r="A777" s="6" t="s">
        <v>278</v>
      </c>
      <c r="B777" s="33" t="s">
        <v>527</v>
      </c>
      <c r="C777" s="34" t="s">
        <v>270</v>
      </c>
      <c r="D777" s="66" t="s">
        <v>1209</v>
      </c>
      <c r="E777" s="66" t="str">
        <f>CONCATENATE(Tabela13[[#This Row],[TRAMITE_SETOR]],"_Atualiz")</f>
        <v>CLC_Atualiz</v>
      </c>
      <c r="F777" s="35" t="s">
        <v>911</v>
      </c>
      <c r="G777" s="35"/>
      <c r="H777" s="36">
        <v>42270.705555555556</v>
      </c>
      <c r="I777" s="36">
        <v>42270.775694444441</v>
      </c>
      <c r="J777" s="1" t="s">
        <v>515</v>
      </c>
      <c r="K777" s="37">
        <f t="shared" si="24"/>
        <v>7.0138888884685002E-2</v>
      </c>
      <c r="L777" s="38">
        <f t="shared" si="25"/>
        <v>7.0138888884685002E-2</v>
      </c>
      <c r="M777" s="166">
        <f>NETWORKDAYS.INTL(DATE(YEAR(H777),MONTH(I777),DAY(H777)),DATE(YEAR(I777),MONTH(I777),DAY(I777)),1,LISTAFERIADOS!$B$2:$B$194)</f>
        <v>1</v>
      </c>
      <c r="N777" s="170" t="str">
        <f>CONCATENATE(HOUR(Tabela13[[#This Row],[DATA INICIO]]),":",MINUTE(Tabela13[[#This Row],[DATA INICIO]]))</f>
        <v>16:56</v>
      </c>
      <c r="P777"/>
    </row>
    <row r="778" spans="1:16" ht="25.5" hidden="1" customHeight="1" x14ac:dyDescent="0.25">
      <c r="A778" s="6" t="s">
        <v>278</v>
      </c>
      <c r="B778" s="33" t="s">
        <v>527</v>
      </c>
      <c r="C778" s="34" t="s">
        <v>270</v>
      </c>
      <c r="D778" s="66" t="s">
        <v>1230</v>
      </c>
      <c r="E778" s="66" t="str">
        <f>CONCATENATE(Tabela13[[#This Row],[TRAMITE_SETOR]],"_Atualiz")</f>
        <v>SLIC_Atualiz</v>
      </c>
      <c r="F778" s="35" t="s">
        <v>927</v>
      </c>
      <c r="G778" s="35"/>
      <c r="H778" s="36">
        <v>42270.775694444441</v>
      </c>
      <c r="I778" s="36">
        <v>42276.777083333334</v>
      </c>
      <c r="J778" s="1" t="s">
        <v>516</v>
      </c>
      <c r="K778" s="37">
        <f t="shared" si="24"/>
        <v>6.0013888888934162</v>
      </c>
      <c r="L778" s="38">
        <f t="shared" si="25"/>
        <v>6.0013888888934162</v>
      </c>
      <c r="M778" s="166">
        <f>NETWORKDAYS.INTL(DATE(YEAR(H778),MONTH(I778),DAY(H778)),DATE(YEAR(I778),MONTH(I778),DAY(I778)),1,LISTAFERIADOS!$B$2:$B$194)</f>
        <v>5</v>
      </c>
      <c r="N778" s="170" t="str">
        <f>CONCATENATE(HOUR(Tabela13[[#This Row],[DATA INICIO]]),":",MINUTE(Tabela13[[#This Row],[DATA INICIO]]))</f>
        <v>18:37</v>
      </c>
      <c r="P778"/>
    </row>
    <row r="779" spans="1:16" ht="25.5" hidden="1" customHeight="1" x14ac:dyDescent="0.25">
      <c r="A779" s="6" t="s">
        <v>278</v>
      </c>
      <c r="B779" s="33" t="s">
        <v>527</v>
      </c>
      <c r="C779" s="34" t="s">
        <v>270</v>
      </c>
      <c r="D779" s="66" t="s">
        <v>1211</v>
      </c>
      <c r="E779" s="66" t="str">
        <f>CONCATENATE(Tabela13[[#This Row],[TRAMITE_SETOR]],"_Atualiz")</f>
        <v>SCON_Atualiz</v>
      </c>
      <c r="F779" s="35" t="s">
        <v>913</v>
      </c>
      <c r="G779" s="35"/>
      <c r="H779" s="36">
        <v>42276.777083333334</v>
      </c>
      <c r="I779" s="36">
        <v>42278.617361111108</v>
      </c>
      <c r="J779" s="1" t="s">
        <v>517</v>
      </c>
      <c r="K779" s="37">
        <f t="shared" si="24"/>
        <v>1.8402777777737356</v>
      </c>
      <c r="L779" s="38">
        <f t="shared" si="25"/>
        <v>1.8402777777737356</v>
      </c>
      <c r="M779" s="166">
        <f>NETWORKDAYS.INTL(DATE(YEAR(H779),MONTH(I779),DAY(H779)),DATE(YEAR(I779),MONTH(I779),DAY(I779)),1,LISTAFERIADOS!$B$2:$B$194)</f>
        <v>-20</v>
      </c>
      <c r="N779" s="170" t="str">
        <f>CONCATENATE(HOUR(Tabela13[[#This Row],[DATA INICIO]]),":",MINUTE(Tabela13[[#This Row],[DATA INICIO]]))</f>
        <v>18:39</v>
      </c>
      <c r="P779"/>
    </row>
    <row r="780" spans="1:16" ht="25.5" hidden="1" customHeight="1" x14ac:dyDescent="0.25">
      <c r="A780" s="6" t="s">
        <v>278</v>
      </c>
      <c r="B780" s="33" t="s">
        <v>527</v>
      </c>
      <c r="C780" s="34" t="s">
        <v>270</v>
      </c>
      <c r="D780" s="66" t="s">
        <v>1230</v>
      </c>
      <c r="E780" s="66" t="str">
        <f>CONCATENATE(Tabela13[[#This Row],[TRAMITE_SETOR]],"_Atualiz")</f>
        <v>SLIC_Atualiz</v>
      </c>
      <c r="F780" s="35" t="s">
        <v>927</v>
      </c>
      <c r="G780" s="35"/>
      <c r="H780" s="36">
        <v>42278.617361111108</v>
      </c>
      <c r="I780" s="36">
        <v>42278.677777777775</v>
      </c>
      <c r="J780" s="1" t="s">
        <v>518</v>
      </c>
      <c r="K780" s="37">
        <f t="shared" si="24"/>
        <v>6.0416666667151731E-2</v>
      </c>
      <c r="L780" s="38">
        <f t="shared" si="25"/>
        <v>6.0416666667151731E-2</v>
      </c>
      <c r="M780" s="166">
        <f>NETWORKDAYS.INTL(DATE(YEAR(H780),MONTH(I780),DAY(H780)),DATE(YEAR(I780),MONTH(I780),DAY(I780)),1,LISTAFERIADOS!$B$2:$B$194)</f>
        <v>1</v>
      </c>
      <c r="N780" s="170" t="str">
        <f>CONCATENATE(HOUR(Tabela13[[#This Row],[DATA INICIO]]),":",MINUTE(Tabela13[[#This Row],[DATA INICIO]]))</f>
        <v>14:49</v>
      </c>
      <c r="P780"/>
    </row>
    <row r="781" spans="1:16" ht="25.5" hidden="1" customHeight="1" x14ac:dyDescent="0.25">
      <c r="A781" s="6" t="s">
        <v>278</v>
      </c>
      <c r="B781" s="33" t="s">
        <v>527</v>
      </c>
      <c r="C781" s="34" t="s">
        <v>270</v>
      </c>
      <c r="D781" s="66" t="s">
        <v>1209</v>
      </c>
      <c r="E781" s="66" t="str">
        <f>CONCATENATE(Tabela13[[#This Row],[TRAMITE_SETOR]],"_Atualiz")</f>
        <v>CLC_Atualiz</v>
      </c>
      <c r="F781" s="35" t="s">
        <v>911</v>
      </c>
      <c r="G781" s="35"/>
      <c r="H781" s="36">
        <v>42278.677777777775</v>
      </c>
      <c r="I781" s="36">
        <v>42278.836805555555</v>
      </c>
      <c r="J781" s="1" t="s">
        <v>349</v>
      </c>
      <c r="K781" s="37">
        <f t="shared" si="24"/>
        <v>0.15902777777955635</v>
      </c>
      <c r="L781" s="38">
        <f t="shared" si="25"/>
        <v>0.15902777777955635</v>
      </c>
      <c r="M781" s="166">
        <f>NETWORKDAYS.INTL(DATE(YEAR(H781),MONTH(I781),DAY(H781)),DATE(YEAR(I781),MONTH(I781),DAY(I781)),1,LISTAFERIADOS!$B$2:$B$194)</f>
        <v>1</v>
      </c>
      <c r="N781" s="170" t="str">
        <f>CONCATENATE(HOUR(Tabela13[[#This Row],[DATA INICIO]]),":",MINUTE(Tabela13[[#This Row],[DATA INICIO]]))</f>
        <v>16:16</v>
      </c>
      <c r="P781"/>
    </row>
    <row r="782" spans="1:16" ht="25.5" hidden="1" customHeight="1" x14ac:dyDescent="0.25">
      <c r="A782" s="6" t="s">
        <v>278</v>
      </c>
      <c r="B782" s="33" t="s">
        <v>527</v>
      </c>
      <c r="C782" s="34" t="s">
        <v>270</v>
      </c>
      <c r="D782" s="66" t="s">
        <v>1205</v>
      </c>
      <c r="E782" s="66" t="str">
        <f>CONCATENATE(Tabela13[[#This Row],[TRAMITE_SETOR]],"_Atualiz")</f>
        <v>SECADM_Atualiz</v>
      </c>
      <c r="F782" s="35" t="s">
        <v>907</v>
      </c>
      <c r="G782" s="35"/>
      <c r="H782" s="36">
        <v>42278.836805555555</v>
      </c>
      <c r="I782" s="36">
        <v>42279.647222222222</v>
      </c>
      <c r="J782" s="1" t="s">
        <v>519</v>
      </c>
      <c r="K782" s="37">
        <f t="shared" si="24"/>
        <v>0.81041666666715173</v>
      </c>
      <c r="L782" s="38">
        <f t="shared" si="25"/>
        <v>0.81041666666715173</v>
      </c>
      <c r="M782" s="166">
        <f>NETWORKDAYS.INTL(DATE(YEAR(H782),MONTH(I782),DAY(H782)),DATE(YEAR(I782),MONTH(I782),DAY(I782)),1,LISTAFERIADOS!$B$2:$B$194)</f>
        <v>2</v>
      </c>
      <c r="N782" s="170" t="str">
        <f>CONCATENATE(HOUR(Tabela13[[#This Row],[DATA INICIO]]),":",MINUTE(Tabela13[[#This Row],[DATA INICIO]]))</f>
        <v>20:5</v>
      </c>
      <c r="P782"/>
    </row>
    <row r="783" spans="1:16" ht="25.5" hidden="1" customHeight="1" x14ac:dyDescent="0.25">
      <c r="A783" s="6" t="s">
        <v>278</v>
      </c>
      <c r="B783" s="33" t="s">
        <v>527</v>
      </c>
      <c r="C783" s="34" t="s">
        <v>270</v>
      </c>
      <c r="D783" s="66" t="s">
        <v>1212</v>
      </c>
      <c r="E783" s="66" t="str">
        <f>CONCATENATE(Tabela13[[#This Row],[TRAMITE_SETOR]],"_Atualiz")</f>
        <v>CPL_Atualiz</v>
      </c>
      <c r="F783" s="35" t="s">
        <v>914</v>
      </c>
      <c r="G783" s="35"/>
      <c r="H783" s="36">
        <v>42279.647222222222</v>
      </c>
      <c r="I783" s="36">
        <v>42279.689583333333</v>
      </c>
      <c r="J783" s="1" t="s">
        <v>520</v>
      </c>
      <c r="K783" s="37">
        <f t="shared" si="24"/>
        <v>4.2361111110949423E-2</v>
      </c>
      <c r="L783" s="38">
        <f t="shared" si="25"/>
        <v>4.2361111110949423E-2</v>
      </c>
      <c r="M783" s="166">
        <f>NETWORKDAYS.INTL(DATE(YEAR(H783),MONTH(I783),DAY(H783)),DATE(YEAR(I783),MONTH(I783),DAY(I783)),1,LISTAFERIADOS!$B$2:$B$194)</f>
        <v>1</v>
      </c>
      <c r="N783" s="170" t="str">
        <f>CONCATENATE(HOUR(Tabela13[[#This Row],[DATA INICIO]]),":",MINUTE(Tabela13[[#This Row],[DATA INICIO]]))</f>
        <v>15:32</v>
      </c>
      <c r="P783"/>
    </row>
    <row r="784" spans="1:16" ht="25.5" hidden="1" customHeight="1" x14ac:dyDescent="0.25">
      <c r="A784" s="6" t="s">
        <v>278</v>
      </c>
      <c r="B784" s="33" t="s">
        <v>527</v>
      </c>
      <c r="C784" s="34" t="s">
        <v>270</v>
      </c>
      <c r="D784" s="66" t="s">
        <v>1205</v>
      </c>
      <c r="E784" s="66" t="str">
        <f>CONCATENATE(Tabela13[[#This Row],[TRAMITE_SETOR]],"_Atualiz")</f>
        <v>SECADM_Atualiz</v>
      </c>
      <c r="F784" s="35" t="s">
        <v>907</v>
      </c>
      <c r="G784" s="35"/>
      <c r="H784" s="36">
        <v>42279.689583333333</v>
      </c>
      <c r="I784" s="36">
        <v>42279.779166666667</v>
      </c>
      <c r="J784" s="1" t="s">
        <v>521</v>
      </c>
      <c r="K784" s="37">
        <f t="shared" si="24"/>
        <v>8.9583333334303461E-2</v>
      </c>
      <c r="L784" s="38">
        <f t="shared" si="25"/>
        <v>8.9583333334303461E-2</v>
      </c>
      <c r="M784" s="166">
        <f>NETWORKDAYS.INTL(DATE(YEAR(H784),MONTH(I784),DAY(H784)),DATE(YEAR(I784),MONTH(I784),DAY(I784)),1,LISTAFERIADOS!$B$2:$B$194)</f>
        <v>1</v>
      </c>
      <c r="N784" s="170" t="str">
        <f>CONCATENATE(HOUR(Tabela13[[#This Row],[DATA INICIO]]),":",MINUTE(Tabela13[[#This Row],[DATA INICIO]]))</f>
        <v>16:33</v>
      </c>
      <c r="P784"/>
    </row>
    <row r="785" spans="1:16" ht="25.5" hidden="1" customHeight="1" x14ac:dyDescent="0.25">
      <c r="A785" s="6" t="s">
        <v>278</v>
      </c>
      <c r="B785" s="33" t="s">
        <v>527</v>
      </c>
      <c r="C785" s="34" t="s">
        <v>270</v>
      </c>
      <c r="D785" s="66" t="s">
        <v>1209</v>
      </c>
      <c r="E785" s="66" t="str">
        <f>CONCATENATE(Tabela13[[#This Row],[TRAMITE_SETOR]],"_Atualiz")</f>
        <v>CLC_Atualiz</v>
      </c>
      <c r="F785" s="35" t="s">
        <v>911</v>
      </c>
      <c r="G785" s="35"/>
      <c r="H785" s="36">
        <v>42279.779166666667</v>
      </c>
      <c r="I785" s="36">
        <v>42283.698611111111</v>
      </c>
      <c r="J785" s="1" t="s">
        <v>522</v>
      </c>
      <c r="K785" s="37">
        <f t="shared" si="24"/>
        <v>3.9194444444437977</v>
      </c>
      <c r="L785" s="38">
        <f t="shared" si="25"/>
        <v>3.9194444444437977</v>
      </c>
      <c r="M785" s="166">
        <f>NETWORKDAYS.INTL(DATE(YEAR(H785),MONTH(I785),DAY(H785)),DATE(YEAR(I785),MONTH(I785),DAY(I785)),1,LISTAFERIADOS!$B$2:$B$194)</f>
        <v>3</v>
      </c>
      <c r="N785" s="170" t="str">
        <f>CONCATENATE(HOUR(Tabela13[[#This Row],[DATA INICIO]]),":",MINUTE(Tabela13[[#This Row],[DATA INICIO]]))</f>
        <v>18:42</v>
      </c>
      <c r="P785"/>
    </row>
    <row r="786" spans="1:16" ht="25.5" hidden="1" customHeight="1" x14ac:dyDescent="0.25">
      <c r="A786" s="6" t="s">
        <v>278</v>
      </c>
      <c r="B786" s="33" t="s">
        <v>527</v>
      </c>
      <c r="C786" s="34" t="s">
        <v>270</v>
      </c>
      <c r="D786" s="66" t="s">
        <v>1230</v>
      </c>
      <c r="E786" s="66" t="str">
        <f>CONCATENATE(Tabela13[[#This Row],[TRAMITE_SETOR]],"_Atualiz")</f>
        <v>SLIC_Atualiz</v>
      </c>
      <c r="F786" s="35" t="s">
        <v>927</v>
      </c>
      <c r="G786" s="35"/>
      <c r="H786" s="36">
        <v>42283.698611111111</v>
      </c>
      <c r="I786" s="36">
        <v>42291.677083333336</v>
      </c>
      <c r="J786" s="1" t="s">
        <v>523</v>
      </c>
      <c r="K786" s="37">
        <f t="shared" si="24"/>
        <v>7.9784722222248092</v>
      </c>
      <c r="L786" s="38">
        <f t="shared" si="25"/>
        <v>7.9784722222248092</v>
      </c>
      <c r="M786" s="166">
        <f>NETWORKDAYS.INTL(DATE(YEAR(H786),MONTH(I786),DAY(H786)),DATE(YEAR(I786),MONTH(I786),DAY(I786)),1,LISTAFERIADOS!$B$2:$B$194)</f>
        <v>6</v>
      </c>
      <c r="N786" s="170" t="str">
        <f>CONCATENATE(HOUR(Tabela13[[#This Row],[DATA INICIO]]),":",MINUTE(Tabela13[[#This Row],[DATA INICIO]]))</f>
        <v>16:46</v>
      </c>
      <c r="P786"/>
    </row>
    <row r="787" spans="1:16" ht="25.5" hidden="1" customHeight="1" x14ac:dyDescent="0.25">
      <c r="A787" s="6" t="s">
        <v>278</v>
      </c>
      <c r="B787" s="33" t="s">
        <v>527</v>
      </c>
      <c r="C787" s="34" t="s">
        <v>270</v>
      </c>
      <c r="D787" s="66" t="s">
        <v>1209</v>
      </c>
      <c r="E787" s="66" t="str">
        <f>CONCATENATE(Tabela13[[#This Row],[TRAMITE_SETOR]],"_Atualiz")</f>
        <v>CLC_Atualiz</v>
      </c>
      <c r="F787" s="35" t="s">
        <v>911</v>
      </c>
      <c r="G787" s="35"/>
      <c r="H787" s="36">
        <v>42291.677083333336</v>
      </c>
      <c r="I787" s="36">
        <v>42291.73541666667</v>
      </c>
      <c r="J787" s="1" t="s">
        <v>349</v>
      </c>
      <c r="K787" s="37">
        <f t="shared" si="24"/>
        <v>5.8333333334303461E-2</v>
      </c>
      <c r="L787" s="38">
        <f t="shared" si="25"/>
        <v>5.8333333334303461E-2</v>
      </c>
      <c r="M787" s="166">
        <f>NETWORKDAYS.INTL(DATE(YEAR(H787),MONTH(I787),DAY(H787)),DATE(YEAR(I787),MONTH(I787),DAY(I787)),1,LISTAFERIADOS!$B$2:$B$194)</f>
        <v>1</v>
      </c>
      <c r="N787" s="170" t="str">
        <f>CONCATENATE(HOUR(Tabela13[[#This Row],[DATA INICIO]]),":",MINUTE(Tabela13[[#This Row],[DATA INICIO]]))</f>
        <v>16:15</v>
      </c>
      <c r="P787"/>
    </row>
    <row r="788" spans="1:16" ht="25.5" hidden="1" customHeight="1" x14ac:dyDescent="0.25">
      <c r="A788" s="6" t="s">
        <v>278</v>
      </c>
      <c r="B788" s="33" t="s">
        <v>527</v>
      </c>
      <c r="C788" s="34" t="s">
        <v>270</v>
      </c>
      <c r="D788" s="66" t="s">
        <v>1205</v>
      </c>
      <c r="E788" s="66" t="str">
        <f>CONCATENATE(Tabela13[[#This Row],[TRAMITE_SETOR]],"_Atualiz")</f>
        <v>SECADM_Atualiz</v>
      </c>
      <c r="F788" s="35" t="s">
        <v>907</v>
      </c>
      <c r="G788" s="35"/>
      <c r="H788" s="36">
        <v>42291.73541666667</v>
      </c>
      <c r="I788" s="36">
        <v>42293.836805555555</v>
      </c>
      <c r="J788" s="1" t="s">
        <v>458</v>
      </c>
      <c r="K788" s="37">
        <f t="shared" si="24"/>
        <v>2.101388888884685</v>
      </c>
      <c r="L788" s="38">
        <f t="shared" si="25"/>
        <v>2.101388888884685</v>
      </c>
      <c r="M788" s="166">
        <f>NETWORKDAYS.INTL(DATE(YEAR(H788),MONTH(I788),DAY(H788)),DATE(YEAR(I788),MONTH(I788),DAY(I788)),1,LISTAFERIADOS!$B$2:$B$194)</f>
        <v>3</v>
      </c>
      <c r="N788" s="170" t="str">
        <f>CONCATENATE(HOUR(Tabela13[[#This Row],[DATA INICIO]]),":",MINUTE(Tabela13[[#This Row],[DATA INICIO]]))</f>
        <v>17:39</v>
      </c>
      <c r="P788"/>
    </row>
    <row r="789" spans="1:16" ht="25.5" hidden="1" customHeight="1" x14ac:dyDescent="0.25">
      <c r="A789" s="6" t="s">
        <v>278</v>
      </c>
      <c r="B789" s="33" t="s">
        <v>527</v>
      </c>
      <c r="C789" s="34" t="s">
        <v>270</v>
      </c>
      <c r="D789" s="66" t="s">
        <v>1212</v>
      </c>
      <c r="E789" s="66" t="str">
        <f>CONCATENATE(Tabela13[[#This Row],[TRAMITE_SETOR]],"_Atualiz")</f>
        <v>CPL_Atualiz</v>
      </c>
      <c r="F789" s="35" t="s">
        <v>914</v>
      </c>
      <c r="G789" s="35"/>
      <c r="H789" s="36">
        <v>42293.836805555555</v>
      </c>
      <c r="I789" s="36">
        <v>42297.745833333334</v>
      </c>
      <c r="J789" s="1" t="s">
        <v>212</v>
      </c>
      <c r="K789" s="37">
        <f t="shared" si="24"/>
        <v>3.9090277777795563</v>
      </c>
      <c r="L789" s="38">
        <f t="shared" si="25"/>
        <v>3.9090277777795563</v>
      </c>
      <c r="M789" s="166">
        <f>NETWORKDAYS.INTL(DATE(YEAR(H789),MONTH(I789),DAY(H789)),DATE(YEAR(I789),MONTH(I789),DAY(I789)),1,LISTAFERIADOS!$B$2:$B$194)</f>
        <v>3</v>
      </c>
      <c r="N789" s="170" t="str">
        <f>CONCATENATE(HOUR(Tabela13[[#This Row],[DATA INICIO]]),":",MINUTE(Tabela13[[#This Row],[DATA INICIO]]))</f>
        <v>20:5</v>
      </c>
      <c r="P789"/>
    </row>
    <row r="790" spans="1:16" ht="25.5" hidden="1" customHeight="1" x14ac:dyDescent="0.25">
      <c r="A790" s="6" t="s">
        <v>278</v>
      </c>
      <c r="B790" s="33" t="s">
        <v>527</v>
      </c>
      <c r="C790" s="34" t="s">
        <v>270</v>
      </c>
      <c r="D790" s="66" t="s">
        <v>1213</v>
      </c>
      <c r="E790" s="66" t="str">
        <f>CONCATENATE(Tabela13[[#This Row],[TRAMITE_SETOR]],"_Atualiz")</f>
        <v>ASSDG_Atualiz</v>
      </c>
      <c r="F790" s="35" t="s">
        <v>915</v>
      </c>
      <c r="G790" s="35"/>
      <c r="H790" s="36">
        <v>42297.745833333334</v>
      </c>
      <c r="I790" s="36">
        <v>42300.67291666667</v>
      </c>
      <c r="J790" s="1" t="s">
        <v>213</v>
      </c>
      <c r="K790" s="37">
        <f t="shared" si="24"/>
        <v>2.9270833333357587</v>
      </c>
      <c r="L790" s="38">
        <f t="shared" si="25"/>
        <v>2.9270833333357587</v>
      </c>
      <c r="M790" s="166">
        <f>NETWORKDAYS.INTL(DATE(YEAR(H790),MONTH(I790),DAY(H790)),DATE(YEAR(I790),MONTH(I790),DAY(I790)),1,LISTAFERIADOS!$B$2:$B$194)</f>
        <v>4</v>
      </c>
      <c r="N790" s="170" t="str">
        <f>CONCATENATE(HOUR(Tabela13[[#This Row],[DATA INICIO]]),":",MINUTE(Tabela13[[#This Row],[DATA INICIO]]))</f>
        <v>17:54</v>
      </c>
      <c r="P790"/>
    </row>
    <row r="791" spans="1:16" ht="25.5" hidden="1" customHeight="1" x14ac:dyDescent="0.25">
      <c r="A791" s="6" t="s">
        <v>278</v>
      </c>
      <c r="B791" s="33" t="s">
        <v>527</v>
      </c>
      <c r="C791" s="34" t="s">
        <v>270</v>
      </c>
      <c r="D791" s="66" t="s">
        <v>1230</v>
      </c>
      <c r="E791" s="66" t="str">
        <f>CONCATENATE(Tabela13[[#This Row],[TRAMITE_SETOR]],"_Atualiz")</f>
        <v>SLIC_Atualiz</v>
      </c>
      <c r="F791" s="35" t="s">
        <v>927</v>
      </c>
      <c r="G791" s="35"/>
      <c r="H791" s="36">
        <v>42300.67291666667</v>
      </c>
      <c r="I791" s="36">
        <v>42304.578472222223</v>
      </c>
      <c r="J791" s="1" t="s">
        <v>202</v>
      </c>
      <c r="K791" s="37">
        <f t="shared" si="24"/>
        <v>3.9055555555532919</v>
      </c>
      <c r="L791" s="38">
        <f t="shared" si="25"/>
        <v>3.9055555555532919</v>
      </c>
      <c r="M791" s="166">
        <f>NETWORKDAYS.INTL(DATE(YEAR(H791),MONTH(I791),DAY(H791)),DATE(YEAR(I791),MONTH(I791),DAY(I791)),1,LISTAFERIADOS!$B$2:$B$194)</f>
        <v>3</v>
      </c>
      <c r="N791" s="170" t="str">
        <f>CONCATENATE(HOUR(Tabela13[[#This Row],[DATA INICIO]]),":",MINUTE(Tabela13[[#This Row],[DATA INICIO]]))</f>
        <v>16:9</v>
      </c>
      <c r="P791"/>
    </row>
    <row r="792" spans="1:16" ht="25.5" customHeight="1" x14ac:dyDescent="0.25">
      <c r="A792" s="6" t="s">
        <v>278</v>
      </c>
      <c r="B792" s="33" t="s">
        <v>527</v>
      </c>
      <c r="C792" s="34" t="s">
        <v>270</v>
      </c>
      <c r="D792" s="66" t="s">
        <v>1245</v>
      </c>
      <c r="E792" s="66" t="str">
        <f>CONCATENATE(Tabela13[[#This Row],[TRAMITE_SETOR]],"_Atualiz")</f>
        <v>SMIC_Atualiz</v>
      </c>
      <c r="F792" s="35" t="s">
        <v>891</v>
      </c>
      <c r="G792" s="90" t="s">
        <v>1105</v>
      </c>
      <c r="H792" s="36">
        <v>42304.578472222223</v>
      </c>
      <c r="I792" s="36">
        <v>42307.504861111112</v>
      </c>
      <c r="J792" s="1" t="s">
        <v>26</v>
      </c>
      <c r="K792" s="37">
        <f t="shared" si="24"/>
        <v>2.9263888888890506</v>
      </c>
      <c r="L792" s="38">
        <f t="shared" si="25"/>
        <v>2.9263888888890506</v>
      </c>
      <c r="M792" s="166">
        <f>NETWORKDAYS.INTL(DATE(YEAR(H792),MONTH(I792),DAY(H792)),DATE(YEAR(I792),MONTH(I792),DAY(I792)),1,LISTAFERIADOS!$B$2:$B$194)</f>
        <v>3</v>
      </c>
      <c r="N792" s="170" t="str">
        <f>CONCATENATE(HOUR(Tabela13[[#This Row],[DATA INICIO]]),":",MINUTE(Tabela13[[#This Row],[DATA INICIO]]))</f>
        <v>13:53</v>
      </c>
      <c r="P792"/>
    </row>
    <row r="793" spans="1:16" ht="25.5" hidden="1" customHeight="1" x14ac:dyDescent="0.25">
      <c r="A793" s="6" t="s">
        <v>278</v>
      </c>
      <c r="B793" s="33" t="s">
        <v>527</v>
      </c>
      <c r="C793" s="34" t="s">
        <v>270</v>
      </c>
      <c r="D793" s="66" t="s">
        <v>1230</v>
      </c>
      <c r="E793" s="66" t="str">
        <f>CONCATENATE(Tabela13[[#This Row],[TRAMITE_SETOR]],"_Atualiz")</f>
        <v>SLIC_Atualiz</v>
      </c>
      <c r="F793" s="35" t="s">
        <v>927</v>
      </c>
      <c r="G793" s="35"/>
      <c r="H793" s="36">
        <v>42307.504861111112</v>
      </c>
      <c r="I793" s="36">
        <v>42313.622916666667</v>
      </c>
      <c r="J793" s="1" t="s">
        <v>524</v>
      </c>
      <c r="K793" s="37">
        <f t="shared" si="24"/>
        <v>6.1180555555547471</v>
      </c>
      <c r="L793" s="38">
        <f t="shared" si="25"/>
        <v>6.1180555555547471</v>
      </c>
      <c r="M793" s="166">
        <f>NETWORKDAYS.INTL(DATE(YEAR(H793),MONTH(I793),DAY(H793)),DATE(YEAR(I793),MONTH(I793),DAY(I793)),1,LISTAFERIADOS!$B$2:$B$194)</f>
        <v>-18</v>
      </c>
      <c r="N793" s="170" t="str">
        <f>CONCATENATE(HOUR(Tabela13[[#This Row],[DATA INICIO]]),":",MINUTE(Tabela13[[#This Row],[DATA INICIO]]))</f>
        <v>12:7</v>
      </c>
      <c r="P793"/>
    </row>
    <row r="794" spans="1:16" ht="25.5" hidden="1" customHeight="1" x14ac:dyDescent="0.25">
      <c r="A794" s="6" t="s">
        <v>278</v>
      </c>
      <c r="B794" s="33" t="s">
        <v>527</v>
      </c>
      <c r="C794" s="34" t="s">
        <v>270</v>
      </c>
      <c r="D794" s="66" t="s">
        <v>1213</v>
      </c>
      <c r="E794" s="66" t="str">
        <f>CONCATENATE(Tabela13[[#This Row],[TRAMITE_SETOR]],"_Atualiz")</f>
        <v>ASSDG_Atualiz</v>
      </c>
      <c r="F794" s="35" t="s">
        <v>915</v>
      </c>
      <c r="G794" s="35"/>
      <c r="H794" s="36">
        <v>42313.622916666667</v>
      </c>
      <c r="I794" s="36">
        <v>42313.672222222223</v>
      </c>
      <c r="J794" s="1" t="s">
        <v>403</v>
      </c>
      <c r="K794" s="37">
        <f t="shared" si="24"/>
        <v>4.9305555556202307E-2</v>
      </c>
      <c r="L794" s="38">
        <f t="shared" si="25"/>
        <v>4.9305555556202307E-2</v>
      </c>
      <c r="M794" s="166">
        <f>NETWORKDAYS.INTL(DATE(YEAR(H794),MONTH(I794),DAY(H794)),DATE(YEAR(I794),MONTH(I794),DAY(I794)),1,LISTAFERIADOS!$B$2:$B$194)</f>
        <v>1</v>
      </c>
      <c r="N794" s="170" t="str">
        <f>CONCATENATE(HOUR(Tabela13[[#This Row],[DATA INICIO]]),":",MINUTE(Tabela13[[#This Row],[DATA INICIO]]))</f>
        <v>14:57</v>
      </c>
      <c r="P794"/>
    </row>
    <row r="795" spans="1:16" ht="25.5" hidden="1" customHeight="1" x14ac:dyDescent="0.25">
      <c r="A795" s="6" t="s">
        <v>278</v>
      </c>
      <c r="B795" s="33" t="s">
        <v>527</v>
      </c>
      <c r="C795" s="34" t="s">
        <v>270</v>
      </c>
      <c r="D795" s="66" t="s">
        <v>1212</v>
      </c>
      <c r="E795" s="66" t="str">
        <f>CONCATENATE(Tabela13[[#This Row],[TRAMITE_SETOR]],"_Atualiz")</f>
        <v>CPL_Atualiz</v>
      </c>
      <c r="F795" s="35" t="s">
        <v>914</v>
      </c>
      <c r="G795" s="35"/>
      <c r="H795" s="36">
        <v>42313.672222222223</v>
      </c>
      <c r="I795" s="36">
        <v>42313.723611111112</v>
      </c>
      <c r="J795" s="1" t="s">
        <v>17</v>
      </c>
      <c r="K795" s="37">
        <f t="shared" si="24"/>
        <v>5.1388888889050577E-2</v>
      </c>
      <c r="L795" s="38">
        <f t="shared" si="25"/>
        <v>5.1388888889050577E-2</v>
      </c>
      <c r="M795" s="166">
        <f>NETWORKDAYS.INTL(DATE(YEAR(H795),MONTH(I795),DAY(H795)),DATE(YEAR(I795),MONTH(I795),DAY(I795)),1,LISTAFERIADOS!$B$2:$B$194)</f>
        <v>1</v>
      </c>
      <c r="N795" s="170" t="str">
        <f>CONCATENATE(HOUR(Tabela13[[#This Row],[DATA INICIO]]),":",MINUTE(Tabela13[[#This Row],[DATA INICIO]]))</f>
        <v>16:8</v>
      </c>
      <c r="P795"/>
    </row>
    <row r="796" spans="1:16" ht="25.5" hidden="1" customHeight="1" x14ac:dyDescent="0.25">
      <c r="A796" s="6" t="s">
        <v>278</v>
      </c>
      <c r="B796" s="33" t="s">
        <v>527</v>
      </c>
      <c r="C796" s="34" t="s">
        <v>270</v>
      </c>
      <c r="D796" s="66" t="s">
        <v>1213</v>
      </c>
      <c r="E796" s="66" t="str">
        <f>CONCATENATE(Tabela13[[#This Row],[TRAMITE_SETOR]],"_Atualiz")</f>
        <v>ASSDG_Atualiz</v>
      </c>
      <c r="F796" s="35" t="s">
        <v>915</v>
      </c>
      <c r="G796" s="35"/>
      <c r="H796" s="36">
        <v>42313.723611111112</v>
      </c>
      <c r="I796" s="36">
        <v>42317.620138888888</v>
      </c>
      <c r="J796" s="1" t="s">
        <v>213</v>
      </c>
      <c r="K796" s="37">
        <f t="shared" si="24"/>
        <v>3.8965277777751908</v>
      </c>
      <c r="L796" s="38">
        <f t="shared" si="25"/>
        <v>3.8965277777751908</v>
      </c>
      <c r="M796" s="166">
        <f>NETWORKDAYS.INTL(DATE(YEAR(H796),MONTH(I796),DAY(H796)),DATE(YEAR(I796),MONTH(I796),DAY(I796)),1,LISTAFERIADOS!$B$2:$B$194)</f>
        <v>3</v>
      </c>
      <c r="N796" s="170" t="str">
        <f>CONCATENATE(HOUR(Tabela13[[#This Row],[DATA INICIO]]),":",MINUTE(Tabela13[[#This Row],[DATA INICIO]]))</f>
        <v>17:22</v>
      </c>
      <c r="P796"/>
    </row>
    <row r="797" spans="1:16" ht="25.5" hidden="1" customHeight="1" x14ac:dyDescent="0.25">
      <c r="A797" s="6" t="s">
        <v>278</v>
      </c>
      <c r="B797" s="33" t="s">
        <v>527</v>
      </c>
      <c r="C797" s="34" t="s">
        <v>270</v>
      </c>
      <c r="D797" s="66" t="s">
        <v>1202</v>
      </c>
      <c r="E797" s="66" t="str">
        <f>CONCATENATE(Tabela13[[#This Row],[TRAMITE_SETOR]],"_Atualiz")</f>
        <v>DG_Atualiz</v>
      </c>
      <c r="F797" s="35" t="s">
        <v>905</v>
      </c>
      <c r="G797" s="35"/>
      <c r="H797" s="36">
        <v>42317.620138888888</v>
      </c>
      <c r="I797" s="36">
        <v>42317.740277777775</v>
      </c>
      <c r="J797" s="1" t="s">
        <v>56</v>
      </c>
      <c r="K797" s="37">
        <f t="shared" si="24"/>
        <v>0.12013888888759539</v>
      </c>
      <c r="L797" s="38">
        <f t="shared" si="25"/>
        <v>0.12013888888759539</v>
      </c>
      <c r="M797" s="166">
        <f>NETWORKDAYS.INTL(DATE(YEAR(H797),MONTH(I797),DAY(H797)),DATE(YEAR(I797),MONTH(I797),DAY(I797)),1,LISTAFERIADOS!$B$2:$B$194)</f>
        <v>1</v>
      </c>
      <c r="N797" s="170" t="str">
        <f>CONCATENATE(HOUR(Tabela13[[#This Row],[DATA INICIO]]),":",MINUTE(Tabela13[[#This Row],[DATA INICIO]]))</f>
        <v>14:53</v>
      </c>
      <c r="P797"/>
    </row>
    <row r="798" spans="1:16" ht="25.5" hidden="1" customHeight="1" x14ac:dyDescent="0.25">
      <c r="A798" s="6" t="s">
        <v>278</v>
      </c>
      <c r="B798" s="33" t="s">
        <v>527</v>
      </c>
      <c r="C798" s="34" t="s">
        <v>270</v>
      </c>
      <c r="D798" s="66" t="s">
        <v>1230</v>
      </c>
      <c r="E798" s="66" t="str">
        <f>CONCATENATE(Tabela13[[#This Row],[TRAMITE_SETOR]],"_Atualiz")</f>
        <v>SLIC_Atualiz</v>
      </c>
      <c r="F798" s="35" t="s">
        <v>927</v>
      </c>
      <c r="G798" s="35"/>
      <c r="H798" s="36">
        <v>42317.740277777775</v>
      </c>
      <c r="I798" s="36">
        <v>42318.813194444447</v>
      </c>
      <c r="J798" s="1" t="s">
        <v>525</v>
      </c>
      <c r="K798" s="37">
        <f t="shared" si="24"/>
        <v>1.0729166666715173</v>
      </c>
      <c r="L798" s="38">
        <f t="shared" si="25"/>
        <v>1.0729166666715173</v>
      </c>
      <c r="M798" s="166">
        <f>NETWORKDAYS.INTL(DATE(YEAR(H798),MONTH(I798),DAY(H798)),DATE(YEAR(I798),MONTH(I798),DAY(I798)),1,LISTAFERIADOS!$B$2:$B$194)</f>
        <v>2</v>
      </c>
      <c r="N798" s="170" t="str">
        <f>CONCATENATE(HOUR(Tabela13[[#This Row],[DATA INICIO]]),":",MINUTE(Tabela13[[#This Row],[DATA INICIO]]))</f>
        <v>17:46</v>
      </c>
      <c r="P798"/>
    </row>
    <row r="799" spans="1:16" ht="25.5" hidden="1" customHeight="1" x14ac:dyDescent="0.25">
      <c r="A799" s="6" t="s">
        <v>278</v>
      </c>
      <c r="B799" s="33" t="s">
        <v>527</v>
      </c>
      <c r="C799" s="34" t="s">
        <v>270</v>
      </c>
      <c r="D799" s="66" t="s">
        <v>1212</v>
      </c>
      <c r="E799" s="66" t="str">
        <f>CONCATENATE(Tabela13[[#This Row],[TRAMITE_SETOR]],"_Atualiz")</f>
        <v>CPL_Atualiz</v>
      </c>
      <c r="F799" s="35" t="s">
        <v>914</v>
      </c>
      <c r="G799" s="35"/>
      <c r="H799" s="36">
        <v>42318.813194444447</v>
      </c>
      <c r="I799" s="36">
        <v>42318.816666666666</v>
      </c>
      <c r="J799" s="1" t="s">
        <v>526</v>
      </c>
      <c r="K799" s="37">
        <f t="shared" si="24"/>
        <v>3.4722222189884633E-3</v>
      </c>
      <c r="L799" s="38">
        <f t="shared" si="25"/>
        <v>3.4722222189884633E-3</v>
      </c>
      <c r="M799" s="166">
        <f>NETWORKDAYS.INTL(DATE(YEAR(H799),MONTH(I799),DAY(H799)),DATE(YEAR(I799),MONTH(I799),DAY(I799)),1,LISTAFERIADOS!$B$2:$B$194)</f>
        <v>1</v>
      </c>
      <c r="N799" s="170" t="str">
        <f>CONCATENATE(HOUR(Tabela13[[#This Row],[DATA INICIO]]),":",MINUTE(Tabela13[[#This Row],[DATA INICIO]]))</f>
        <v>19:31</v>
      </c>
      <c r="P799"/>
    </row>
    <row r="800" spans="1:16" ht="25.5" hidden="1" customHeight="1" x14ac:dyDescent="0.25">
      <c r="A800" s="6" t="s">
        <v>278</v>
      </c>
      <c r="B800" s="33" t="s">
        <v>527</v>
      </c>
      <c r="C800" s="34" t="s">
        <v>270</v>
      </c>
      <c r="D800" s="66" t="s">
        <v>1230</v>
      </c>
      <c r="E800" s="66" t="str">
        <f>CONCATENATE(Tabela13[[#This Row],[TRAMITE_SETOR]],"_Atualiz")</f>
        <v>SLIC_Atualiz</v>
      </c>
      <c r="F800" s="35" t="s">
        <v>927</v>
      </c>
      <c r="G800" s="35"/>
      <c r="H800" s="36">
        <v>42318.816666666666</v>
      </c>
      <c r="I800" s="36">
        <v>42321.686805555553</v>
      </c>
      <c r="J800" s="1" t="s">
        <v>180</v>
      </c>
      <c r="K800" s="37">
        <f t="shared" si="24"/>
        <v>2.8701388888875954</v>
      </c>
      <c r="L800" s="38">
        <f t="shared" si="25"/>
        <v>2.8701388888875954</v>
      </c>
      <c r="M800" s="166">
        <f>NETWORKDAYS.INTL(DATE(YEAR(H800),MONTH(I800),DAY(H800)),DATE(YEAR(I800),MONTH(I800),DAY(I800)),1,LISTAFERIADOS!$B$2:$B$194)</f>
        <v>4</v>
      </c>
      <c r="N800" s="170" t="str">
        <f>CONCATENATE(HOUR(Tabela13[[#This Row],[DATA INICIO]]),":",MINUTE(Tabela13[[#This Row],[DATA INICIO]]))</f>
        <v>19:36</v>
      </c>
      <c r="P800"/>
    </row>
    <row r="801" spans="1:16" ht="25.5" hidden="1" customHeight="1" x14ac:dyDescent="0.25">
      <c r="A801" s="6" t="s">
        <v>278</v>
      </c>
      <c r="B801" s="33" t="s">
        <v>537</v>
      </c>
      <c r="C801" s="34" t="s">
        <v>8</v>
      </c>
      <c r="D801" s="66" t="s">
        <v>1253</v>
      </c>
      <c r="E801" s="66" t="str">
        <f>CONCATENATE(Tabela13[[#This Row],[TRAMITE_SETOR]],"_Atualiz")</f>
        <v>086ZE_Atualiz</v>
      </c>
      <c r="F801" s="35" t="s">
        <v>940</v>
      </c>
      <c r="G801" s="35"/>
      <c r="H801" s="47" t="s">
        <v>7</v>
      </c>
      <c r="I801" s="36">
        <v>42580.616666666669</v>
      </c>
      <c r="J801" s="1" t="s">
        <v>7</v>
      </c>
      <c r="K801" s="37">
        <f t="shared" si="24"/>
        <v>0</v>
      </c>
      <c r="L801" s="38">
        <f t="shared" si="25"/>
        <v>0</v>
      </c>
      <c r="M801" s="166" t="e">
        <f>NETWORKDAYS.INTL(DATE(YEAR(H801),MONTH(I801),DAY(H801)),DATE(YEAR(I801),MONTH(I801),DAY(I801)),1,LISTAFERIADOS!$B$2:$B$194)</f>
        <v>#VALUE!</v>
      </c>
      <c r="N801" s="170" t="e">
        <f>CONCATENATE(HOUR(Tabela13[[#This Row],[DATA INICIO]]),":",MINUTE(Tabela13[[#This Row],[DATA INICIO]]))</f>
        <v>#VALUE!</v>
      </c>
      <c r="P801"/>
    </row>
    <row r="802" spans="1:16" ht="25.5" customHeight="1" x14ac:dyDescent="0.25">
      <c r="A802" s="6" t="s">
        <v>278</v>
      </c>
      <c r="B802" s="33" t="s">
        <v>537</v>
      </c>
      <c r="C802" s="34" t="s">
        <v>8</v>
      </c>
      <c r="D802" s="66" t="s">
        <v>1254</v>
      </c>
      <c r="E802" s="66" t="str">
        <f>CONCATENATE(Tabela13[[#This Row],[TRAMITE_SETOR]],"_Atualiz")</f>
        <v>SOP_Atualiz</v>
      </c>
      <c r="F802" s="35" t="s">
        <v>893</v>
      </c>
      <c r="G802" s="90" t="s">
        <v>1105</v>
      </c>
      <c r="H802" s="36">
        <v>42580.616666666669</v>
      </c>
      <c r="I802" s="36">
        <v>42615.815972222219</v>
      </c>
      <c r="J802" s="1" t="s">
        <v>528</v>
      </c>
      <c r="K802" s="37">
        <f t="shared" si="24"/>
        <v>35.199305555550382</v>
      </c>
      <c r="L802" s="38">
        <f t="shared" si="25"/>
        <v>35.199305555550382</v>
      </c>
      <c r="M802" s="166">
        <f>NETWORKDAYS.INTL(DATE(YEAR(H802),MONTH(I802),DAY(H802)),DATE(YEAR(I802),MONTH(I802),DAY(I802)),1,LISTAFERIADOS!$B$2:$B$194)</f>
        <v>-18</v>
      </c>
      <c r="N802" s="170" t="str">
        <f>CONCATENATE(HOUR(Tabela13[[#This Row],[DATA INICIO]]),":",MINUTE(Tabela13[[#This Row],[DATA INICIO]]))</f>
        <v>14:48</v>
      </c>
      <c r="P802"/>
    </row>
    <row r="803" spans="1:16" ht="25.5" customHeight="1" x14ac:dyDescent="0.25">
      <c r="A803" s="6" t="s">
        <v>278</v>
      </c>
      <c r="B803" s="33" t="s">
        <v>537</v>
      </c>
      <c r="C803" s="34" t="s">
        <v>8</v>
      </c>
      <c r="D803" s="66" t="s">
        <v>1226</v>
      </c>
      <c r="E803" s="66" t="str">
        <f>CONCATENATE(Tabela13[[#This Row],[TRAMITE_SETOR]],"_Atualiz")</f>
        <v>CIP_Atualiz</v>
      </c>
      <c r="F803" s="35" t="s">
        <v>884</v>
      </c>
      <c r="G803" s="90" t="s">
        <v>1105</v>
      </c>
      <c r="H803" s="36">
        <v>42615.815972222219</v>
      </c>
      <c r="I803" s="36">
        <v>42619.495833333334</v>
      </c>
      <c r="J803" s="1" t="s">
        <v>56</v>
      </c>
      <c r="K803" s="37">
        <f t="shared" si="24"/>
        <v>3.679861111115315</v>
      </c>
      <c r="L803" s="38">
        <f t="shared" si="25"/>
        <v>3.679861111115315</v>
      </c>
      <c r="M803" s="166">
        <f>NETWORKDAYS.INTL(DATE(YEAR(H803),MONTH(I803),DAY(H803)),DATE(YEAR(I803),MONTH(I803),DAY(I803)),1,LISTAFERIADOS!$B$2:$B$194)</f>
        <v>3</v>
      </c>
      <c r="N803" s="170" t="str">
        <f>CONCATENATE(HOUR(Tabela13[[#This Row],[DATA INICIO]]),":",MINUTE(Tabela13[[#This Row],[DATA INICIO]]))</f>
        <v>19:35</v>
      </c>
      <c r="P803"/>
    </row>
    <row r="804" spans="1:16" ht="25.5" customHeight="1" x14ac:dyDescent="0.25">
      <c r="A804" s="6" t="s">
        <v>278</v>
      </c>
      <c r="B804" s="33" t="s">
        <v>537</v>
      </c>
      <c r="C804" s="34" t="s">
        <v>8</v>
      </c>
      <c r="D804" s="66" t="s">
        <v>1254</v>
      </c>
      <c r="E804" s="66" t="str">
        <f>CONCATENATE(Tabela13[[#This Row],[TRAMITE_SETOR]],"_Atualiz")</f>
        <v>SOP_Atualiz</v>
      </c>
      <c r="F804" s="35" t="s">
        <v>893</v>
      </c>
      <c r="G804" s="90" t="s">
        <v>1105</v>
      </c>
      <c r="H804" s="36">
        <v>42619.495833333334</v>
      </c>
      <c r="I804" s="36">
        <v>42619.63958333333</v>
      </c>
      <c r="J804" s="1" t="s">
        <v>529</v>
      </c>
      <c r="K804" s="37">
        <f t="shared" si="24"/>
        <v>0.14374999999563443</v>
      </c>
      <c r="L804" s="38">
        <f t="shared" si="25"/>
        <v>0.14374999999563443</v>
      </c>
      <c r="M804" s="166">
        <f>NETWORKDAYS.INTL(DATE(YEAR(H804),MONTH(I804),DAY(H804)),DATE(YEAR(I804),MONTH(I804),DAY(I804)),1,LISTAFERIADOS!$B$2:$B$194)</f>
        <v>1</v>
      </c>
      <c r="N804" s="170" t="str">
        <f>CONCATENATE(HOUR(Tabela13[[#This Row],[DATA INICIO]]),":",MINUTE(Tabela13[[#This Row],[DATA INICIO]]))</f>
        <v>11:54</v>
      </c>
      <c r="P804"/>
    </row>
    <row r="805" spans="1:16" ht="25.5" customHeight="1" x14ac:dyDescent="0.25">
      <c r="A805" s="6" t="s">
        <v>278</v>
      </c>
      <c r="B805" s="33" t="s">
        <v>537</v>
      </c>
      <c r="C805" s="34" t="s">
        <v>8</v>
      </c>
      <c r="D805" s="66" t="s">
        <v>1226</v>
      </c>
      <c r="E805" s="66" t="str">
        <f>CONCATENATE(Tabela13[[#This Row],[TRAMITE_SETOR]],"_Atualiz")</f>
        <v>CIP_Atualiz</v>
      </c>
      <c r="F805" s="35" t="s">
        <v>884</v>
      </c>
      <c r="G805" s="90" t="s">
        <v>1105</v>
      </c>
      <c r="H805" s="36">
        <v>42619.63958333333</v>
      </c>
      <c r="I805" s="36">
        <v>42620.602083333331</v>
      </c>
      <c r="J805" s="1" t="s">
        <v>530</v>
      </c>
      <c r="K805" s="37">
        <f t="shared" si="24"/>
        <v>0.96250000000145519</v>
      </c>
      <c r="L805" s="38">
        <f t="shared" si="25"/>
        <v>0.96250000000145519</v>
      </c>
      <c r="M805" s="166">
        <f>NETWORKDAYS.INTL(DATE(YEAR(H805),MONTH(I805),DAY(H805)),DATE(YEAR(I805),MONTH(I805),DAY(I805)),1,LISTAFERIADOS!$B$2:$B$194)</f>
        <v>1</v>
      </c>
      <c r="N805" s="170" t="str">
        <f>CONCATENATE(HOUR(Tabela13[[#This Row],[DATA INICIO]]),":",MINUTE(Tabela13[[#This Row],[DATA INICIO]]))</f>
        <v>15:21</v>
      </c>
      <c r="P805"/>
    </row>
    <row r="806" spans="1:16" ht="25.5" customHeight="1" x14ac:dyDescent="0.25">
      <c r="A806" s="6" t="s">
        <v>278</v>
      </c>
      <c r="B806" s="33" t="s">
        <v>537</v>
      </c>
      <c r="C806" s="34" t="s">
        <v>8</v>
      </c>
      <c r="D806" s="66" t="s">
        <v>1220</v>
      </c>
      <c r="E806" s="66" t="str">
        <f>CONCATENATE(Tabela13[[#This Row],[TRAMITE_SETOR]],"_Atualiz")</f>
        <v>SECGS_Atualiz</v>
      </c>
      <c r="F806" s="35" t="s">
        <v>885</v>
      </c>
      <c r="G806" s="90" t="s">
        <v>1105</v>
      </c>
      <c r="H806" s="36">
        <v>42620.602083333331</v>
      </c>
      <c r="I806" s="36">
        <v>42622.566666666666</v>
      </c>
      <c r="J806" s="1" t="s">
        <v>531</v>
      </c>
      <c r="K806" s="37">
        <f t="shared" si="24"/>
        <v>1.9645833333343035</v>
      </c>
      <c r="L806" s="38">
        <f t="shared" si="25"/>
        <v>1.9645833333343035</v>
      </c>
      <c r="M806" s="166">
        <f>NETWORKDAYS.INTL(DATE(YEAR(H806),MONTH(I806),DAY(H806)),DATE(YEAR(I806),MONTH(I806),DAY(I806)),1,LISTAFERIADOS!$B$2:$B$194)</f>
        <v>1</v>
      </c>
      <c r="N806" s="170" t="str">
        <f>CONCATENATE(HOUR(Tabela13[[#This Row],[DATA INICIO]]),":",MINUTE(Tabela13[[#This Row],[DATA INICIO]]))</f>
        <v>14:27</v>
      </c>
      <c r="P806"/>
    </row>
    <row r="807" spans="1:16" ht="25.5" hidden="1" customHeight="1" x14ac:dyDescent="0.25">
      <c r="A807" s="6" t="s">
        <v>278</v>
      </c>
      <c r="B807" s="33" t="s">
        <v>537</v>
      </c>
      <c r="C807" s="34" t="s">
        <v>8</v>
      </c>
      <c r="D807" s="66" t="s">
        <v>1209</v>
      </c>
      <c r="E807" s="66" t="str">
        <f>CONCATENATE(Tabela13[[#This Row],[TRAMITE_SETOR]],"_Atualiz")</f>
        <v>CLC_Atualiz</v>
      </c>
      <c r="F807" s="35" t="s">
        <v>911</v>
      </c>
      <c r="G807" s="35"/>
      <c r="H807" s="36">
        <v>42622.566666666666</v>
      </c>
      <c r="I807" s="36">
        <v>42627.565972222219</v>
      </c>
      <c r="J807" s="1" t="s">
        <v>532</v>
      </c>
      <c r="K807" s="37">
        <f t="shared" si="24"/>
        <v>4.9993055555532919</v>
      </c>
      <c r="L807" s="38">
        <f t="shared" si="25"/>
        <v>4.9993055555532919</v>
      </c>
      <c r="M807" s="166">
        <f>NETWORKDAYS.INTL(DATE(YEAR(H807),MONTH(I807),DAY(H807)),DATE(YEAR(I807),MONTH(I807),DAY(I807)),1,LISTAFERIADOS!$B$2:$B$194)</f>
        <v>4</v>
      </c>
      <c r="N807" s="170" t="str">
        <f>CONCATENATE(HOUR(Tabela13[[#This Row],[DATA INICIO]]),":",MINUTE(Tabela13[[#This Row],[DATA INICIO]]))</f>
        <v>13:36</v>
      </c>
      <c r="P807"/>
    </row>
    <row r="808" spans="1:16" ht="25.5" hidden="1" customHeight="1" x14ac:dyDescent="0.25">
      <c r="A808" s="6" t="s">
        <v>278</v>
      </c>
      <c r="B808" s="33" t="s">
        <v>537</v>
      </c>
      <c r="C808" s="34" t="s">
        <v>8</v>
      </c>
      <c r="D808" s="66" t="s">
        <v>1206</v>
      </c>
      <c r="E808" s="66" t="str">
        <f>CONCATENATE(Tabela13[[#This Row],[TRAMITE_SETOR]],"_Atualiz")</f>
        <v>SPO_Atualiz</v>
      </c>
      <c r="F808" s="35" t="s">
        <v>908</v>
      </c>
      <c r="G808" s="35"/>
      <c r="H808" s="36">
        <v>42627.565972222219</v>
      </c>
      <c r="I808" s="36">
        <v>42627.638194444444</v>
      </c>
      <c r="J808" s="1" t="s">
        <v>440</v>
      </c>
      <c r="K808" s="37">
        <f t="shared" si="24"/>
        <v>7.2222222224809229E-2</v>
      </c>
      <c r="L808" s="38">
        <f t="shared" si="25"/>
        <v>7.2222222224809229E-2</v>
      </c>
      <c r="M808" s="166">
        <f>NETWORKDAYS.INTL(DATE(YEAR(H808),MONTH(I808),DAY(H808)),DATE(YEAR(I808),MONTH(I808),DAY(I808)),1,LISTAFERIADOS!$B$2:$B$194)</f>
        <v>1</v>
      </c>
      <c r="N808" s="170" t="str">
        <f>CONCATENATE(HOUR(Tabela13[[#This Row],[DATA INICIO]]),":",MINUTE(Tabela13[[#This Row],[DATA INICIO]]))</f>
        <v>13:35</v>
      </c>
      <c r="P808"/>
    </row>
    <row r="809" spans="1:16" ht="25.5" hidden="1" customHeight="1" x14ac:dyDescent="0.25">
      <c r="A809" s="6" t="s">
        <v>278</v>
      </c>
      <c r="B809" s="33" t="s">
        <v>537</v>
      </c>
      <c r="C809" s="34" t="s">
        <v>8</v>
      </c>
      <c r="D809" s="66" t="s">
        <v>1207</v>
      </c>
      <c r="E809" s="66" t="str">
        <f>CONCATENATE(Tabela13[[#This Row],[TRAMITE_SETOR]],"_Atualiz")</f>
        <v>CO_Atualiz</v>
      </c>
      <c r="F809" s="35" t="s">
        <v>909</v>
      </c>
      <c r="G809" s="35"/>
      <c r="H809" s="36">
        <v>42627.638194444444</v>
      </c>
      <c r="I809" s="36">
        <v>42627.71597222222</v>
      </c>
      <c r="J809" s="1" t="s">
        <v>234</v>
      </c>
      <c r="K809" s="37">
        <f t="shared" si="24"/>
        <v>7.7777777776645962E-2</v>
      </c>
      <c r="L809" s="38">
        <f t="shared" si="25"/>
        <v>7.7777777776645962E-2</v>
      </c>
      <c r="M809" s="166">
        <f>NETWORKDAYS.INTL(DATE(YEAR(H809),MONTH(I809),DAY(H809)),DATE(YEAR(I809),MONTH(I809),DAY(I809)),1,LISTAFERIADOS!$B$2:$B$194)</f>
        <v>1</v>
      </c>
      <c r="N809" s="170" t="str">
        <f>CONCATENATE(HOUR(Tabela13[[#This Row],[DATA INICIO]]),":",MINUTE(Tabela13[[#This Row],[DATA INICIO]]))</f>
        <v>15:19</v>
      </c>
      <c r="P809"/>
    </row>
    <row r="810" spans="1:16" ht="25.5" hidden="1" customHeight="1" x14ac:dyDescent="0.25">
      <c r="A810" s="6" t="s">
        <v>278</v>
      </c>
      <c r="B810" s="33" t="s">
        <v>537</v>
      </c>
      <c r="C810" s="34" t="s">
        <v>8</v>
      </c>
      <c r="D810" s="66" t="s">
        <v>1208</v>
      </c>
      <c r="E810" s="66" t="str">
        <f>CONCATENATE(Tabela13[[#This Row],[TRAMITE_SETOR]],"_Atualiz")</f>
        <v>SECOFC_Atualiz</v>
      </c>
      <c r="F810" s="35" t="s">
        <v>910</v>
      </c>
      <c r="G810" s="35"/>
      <c r="H810" s="36">
        <v>42627.71597222222</v>
      </c>
      <c r="I810" s="36">
        <v>42627.780555555553</v>
      </c>
      <c r="J810" s="1" t="s">
        <v>20</v>
      </c>
      <c r="K810" s="37">
        <f t="shared" si="24"/>
        <v>6.4583333332848269E-2</v>
      </c>
      <c r="L810" s="38">
        <f t="shared" si="25"/>
        <v>6.4583333332848269E-2</v>
      </c>
      <c r="M810" s="166">
        <f>NETWORKDAYS.INTL(DATE(YEAR(H810),MONTH(I810),DAY(H810)),DATE(YEAR(I810),MONTH(I810),DAY(I810)),1,LISTAFERIADOS!$B$2:$B$194)</f>
        <v>1</v>
      </c>
      <c r="N810" s="170" t="str">
        <f>CONCATENATE(HOUR(Tabela13[[#This Row],[DATA INICIO]]),":",MINUTE(Tabela13[[#This Row],[DATA INICIO]]))</f>
        <v>17:11</v>
      </c>
      <c r="P810"/>
    </row>
    <row r="811" spans="1:16" ht="25.5" hidden="1" customHeight="1" x14ac:dyDescent="0.25">
      <c r="A811" s="6" t="s">
        <v>278</v>
      </c>
      <c r="B811" s="33" t="s">
        <v>537</v>
      </c>
      <c r="C811" s="34" t="s">
        <v>8</v>
      </c>
      <c r="D811" s="66" t="s">
        <v>1209</v>
      </c>
      <c r="E811" s="66" t="str">
        <f>CONCATENATE(Tabela13[[#This Row],[TRAMITE_SETOR]],"_Atualiz")</f>
        <v>CLC_Atualiz</v>
      </c>
      <c r="F811" s="35" t="s">
        <v>911</v>
      </c>
      <c r="G811" s="35"/>
      <c r="H811" s="36">
        <v>42627.780555555553</v>
      </c>
      <c r="I811" s="36">
        <v>42629.796527777777</v>
      </c>
      <c r="J811" s="1" t="s">
        <v>423</v>
      </c>
      <c r="K811" s="37">
        <f t="shared" si="24"/>
        <v>2.015972222223354</v>
      </c>
      <c r="L811" s="38">
        <f t="shared" si="25"/>
        <v>2.015972222223354</v>
      </c>
      <c r="M811" s="166">
        <f>NETWORKDAYS.INTL(DATE(YEAR(H811),MONTH(I811),DAY(H811)),DATE(YEAR(I811),MONTH(I811),DAY(I811)),1,LISTAFERIADOS!$B$2:$B$194)</f>
        <v>3</v>
      </c>
      <c r="N811" s="170" t="str">
        <f>CONCATENATE(HOUR(Tabela13[[#This Row],[DATA INICIO]]),":",MINUTE(Tabela13[[#This Row],[DATA INICIO]]))</f>
        <v>18:44</v>
      </c>
      <c r="P811"/>
    </row>
    <row r="812" spans="1:16" ht="25.5" hidden="1" customHeight="1" x14ac:dyDescent="0.25">
      <c r="A812" s="6" t="s">
        <v>278</v>
      </c>
      <c r="B812" s="33" t="s">
        <v>537</v>
      </c>
      <c r="C812" s="34" t="s">
        <v>8</v>
      </c>
      <c r="D812" s="66" t="s">
        <v>1210</v>
      </c>
      <c r="E812" s="66" t="str">
        <f>CONCATENATE(Tabela13[[#This Row],[TRAMITE_SETOR]],"_Atualiz")</f>
        <v>SC_Atualiz</v>
      </c>
      <c r="F812" s="35" t="s">
        <v>912</v>
      </c>
      <c r="G812" s="35"/>
      <c r="H812" s="36">
        <v>42629.796527777777</v>
      </c>
      <c r="I812" s="36">
        <v>42635.730555555558</v>
      </c>
      <c r="J812" s="1" t="s">
        <v>533</v>
      </c>
      <c r="K812" s="37">
        <f t="shared" si="24"/>
        <v>5.9340277777810115</v>
      </c>
      <c r="L812" s="38">
        <f t="shared" si="25"/>
        <v>5.9340277777810115</v>
      </c>
      <c r="M812" s="166">
        <f>NETWORKDAYS.INTL(DATE(YEAR(H812),MONTH(I812),DAY(H812)),DATE(YEAR(I812),MONTH(I812),DAY(I812)),1,LISTAFERIADOS!$B$2:$B$194)</f>
        <v>5</v>
      </c>
      <c r="N812" s="170" t="str">
        <f>CONCATENATE(HOUR(Tabela13[[#This Row],[DATA INICIO]]),":",MINUTE(Tabela13[[#This Row],[DATA INICIO]]))</f>
        <v>19:7</v>
      </c>
      <c r="P812"/>
    </row>
    <row r="813" spans="1:16" ht="25.5" hidden="1" customHeight="1" x14ac:dyDescent="0.25">
      <c r="A813" s="6" t="s">
        <v>278</v>
      </c>
      <c r="B813" s="33" t="s">
        <v>537</v>
      </c>
      <c r="C813" s="34" t="s">
        <v>8</v>
      </c>
      <c r="D813" s="66" t="s">
        <v>1209</v>
      </c>
      <c r="E813" s="66" t="str">
        <f>CONCATENATE(Tabela13[[#This Row],[TRAMITE_SETOR]],"_Atualiz")</f>
        <v>CLC_Atualiz</v>
      </c>
      <c r="F813" s="35" t="s">
        <v>911</v>
      </c>
      <c r="G813" s="35"/>
      <c r="H813" s="36">
        <v>42635.730555555558</v>
      </c>
      <c r="I813" s="36">
        <v>42640.782638888886</v>
      </c>
      <c r="J813" s="1" t="s">
        <v>534</v>
      </c>
      <c r="K813" s="37">
        <f t="shared" si="24"/>
        <v>5.0520833333284827</v>
      </c>
      <c r="L813" s="38">
        <f t="shared" si="25"/>
        <v>5.0520833333284827</v>
      </c>
      <c r="M813" s="166">
        <f>NETWORKDAYS.INTL(DATE(YEAR(H813),MONTH(I813),DAY(H813)),DATE(YEAR(I813),MONTH(I813),DAY(I813)),1,LISTAFERIADOS!$B$2:$B$194)</f>
        <v>4</v>
      </c>
      <c r="N813" s="170" t="str">
        <f>CONCATENATE(HOUR(Tabela13[[#This Row],[DATA INICIO]]),":",MINUTE(Tabela13[[#This Row],[DATA INICIO]]))</f>
        <v>17:32</v>
      </c>
      <c r="P813"/>
    </row>
    <row r="814" spans="1:16" ht="25.5" hidden="1" customHeight="1" x14ac:dyDescent="0.25">
      <c r="A814" s="6" t="s">
        <v>278</v>
      </c>
      <c r="B814" s="33" t="s">
        <v>537</v>
      </c>
      <c r="C814" s="34" t="s">
        <v>8</v>
      </c>
      <c r="D814" s="66" t="s">
        <v>1222</v>
      </c>
      <c r="E814" s="66" t="str">
        <f>CONCATENATE(Tabela13[[#This Row],[TRAMITE_SETOR]],"_Atualiz")</f>
        <v>SECGA_Atualiz</v>
      </c>
      <c r="F814" s="35" t="s">
        <v>853</v>
      </c>
      <c r="G814" s="35"/>
      <c r="H814" s="36">
        <v>42640.782638888886</v>
      </c>
      <c r="I814" s="36">
        <v>42641.666666666664</v>
      </c>
      <c r="J814" s="1" t="s">
        <v>535</v>
      </c>
      <c r="K814" s="37">
        <f t="shared" si="24"/>
        <v>0.88402777777810115</v>
      </c>
      <c r="L814" s="38">
        <f t="shared" si="25"/>
        <v>0.88402777777810115</v>
      </c>
      <c r="M814" s="166">
        <f>NETWORKDAYS.INTL(DATE(YEAR(H814),MONTH(I814),DAY(H814)),DATE(YEAR(I814),MONTH(I814),DAY(I814)),1,LISTAFERIADOS!$B$2:$B$194)</f>
        <v>2</v>
      </c>
      <c r="N814" s="170" t="str">
        <f>CONCATENATE(HOUR(Tabela13[[#This Row],[DATA INICIO]]),":",MINUTE(Tabela13[[#This Row],[DATA INICIO]]))</f>
        <v>18:47</v>
      </c>
      <c r="P814"/>
    </row>
    <row r="815" spans="1:16" ht="25.5" hidden="1" customHeight="1" x14ac:dyDescent="0.25">
      <c r="A815" s="6" t="s">
        <v>278</v>
      </c>
      <c r="B815" s="33" t="s">
        <v>537</v>
      </c>
      <c r="C815" s="34" t="s">
        <v>8</v>
      </c>
      <c r="D815" s="66" t="s">
        <v>1202</v>
      </c>
      <c r="E815" s="66" t="str">
        <f>CONCATENATE(Tabela13[[#This Row],[TRAMITE_SETOR]],"_Atualiz")</f>
        <v>DG_Atualiz</v>
      </c>
      <c r="F815" s="35" t="s">
        <v>905</v>
      </c>
      <c r="G815" s="35"/>
      <c r="H815" s="36">
        <v>42641.666666666664</v>
      </c>
      <c r="I815" s="36">
        <v>42641.727777777778</v>
      </c>
      <c r="J815" s="1" t="s">
        <v>536</v>
      </c>
      <c r="K815" s="37">
        <f t="shared" si="24"/>
        <v>6.1111111113859806E-2</v>
      </c>
      <c r="L815" s="38">
        <f t="shared" si="25"/>
        <v>6.1111111113859806E-2</v>
      </c>
      <c r="M815" s="166">
        <f>NETWORKDAYS.INTL(DATE(YEAR(H815),MONTH(I815),DAY(H815)),DATE(YEAR(I815),MONTH(I815),DAY(I815)),1,LISTAFERIADOS!$B$2:$B$194)</f>
        <v>1</v>
      </c>
      <c r="N815" s="170" t="str">
        <f>CONCATENATE(HOUR(Tabela13[[#This Row],[DATA INICIO]]),":",MINUTE(Tabela13[[#This Row],[DATA INICIO]]))</f>
        <v>16:0</v>
      </c>
      <c r="P815"/>
    </row>
    <row r="816" spans="1:16" ht="25.5" hidden="1" customHeight="1" x14ac:dyDescent="0.25">
      <c r="A816" s="6" t="s">
        <v>278</v>
      </c>
      <c r="B816" s="33" t="s">
        <v>537</v>
      </c>
      <c r="C816" s="34" t="s">
        <v>8</v>
      </c>
      <c r="D816" s="66" t="s">
        <v>1207</v>
      </c>
      <c r="E816" s="66" t="str">
        <f>CONCATENATE(Tabela13[[#This Row],[TRAMITE_SETOR]],"_Atualiz")</f>
        <v>CO_Atualiz</v>
      </c>
      <c r="F816" s="35" t="s">
        <v>909</v>
      </c>
      <c r="G816" s="35"/>
      <c r="H816" s="36">
        <v>42641.727777777778</v>
      </c>
      <c r="I816" s="36">
        <v>42641.736805555556</v>
      </c>
      <c r="J816" s="1" t="s">
        <v>57</v>
      </c>
      <c r="K816" s="37">
        <f t="shared" si="24"/>
        <v>9.0277777781011537E-3</v>
      </c>
      <c r="L816" s="38">
        <f t="shared" si="25"/>
        <v>9.0277777781011537E-3</v>
      </c>
      <c r="M816" s="166">
        <f>NETWORKDAYS.INTL(DATE(YEAR(H816),MONTH(I816),DAY(H816)),DATE(YEAR(I816),MONTH(I816),DAY(I816)),1,LISTAFERIADOS!$B$2:$B$194)</f>
        <v>1</v>
      </c>
      <c r="N816" s="170" t="str">
        <f>CONCATENATE(HOUR(Tabela13[[#This Row],[DATA INICIO]]),":",MINUTE(Tabela13[[#This Row],[DATA INICIO]]))</f>
        <v>17:28</v>
      </c>
      <c r="P816"/>
    </row>
    <row r="817" spans="1:16" ht="25.5" customHeight="1" x14ac:dyDescent="0.25">
      <c r="A817" s="6" t="s">
        <v>278</v>
      </c>
      <c r="B817" s="33" t="s">
        <v>556</v>
      </c>
      <c r="C817" s="34" t="s">
        <v>8</v>
      </c>
      <c r="D817" s="66" t="s">
        <v>1254</v>
      </c>
      <c r="E817" s="66" t="str">
        <f>CONCATENATE(Tabela13[[#This Row],[TRAMITE_SETOR]],"_Atualiz")</f>
        <v>SOP_Atualiz</v>
      </c>
      <c r="F817" s="35" t="s">
        <v>893</v>
      </c>
      <c r="G817" s="90" t="s">
        <v>1105</v>
      </c>
      <c r="H817" s="36">
        <v>42611.513194444444</v>
      </c>
      <c r="I817" s="36">
        <v>42612.513194444444</v>
      </c>
      <c r="J817" s="1" t="s">
        <v>7</v>
      </c>
      <c r="K817" s="37">
        <f t="shared" si="24"/>
        <v>1</v>
      </c>
      <c r="L817" s="38">
        <f t="shared" si="25"/>
        <v>1</v>
      </c>
      <c r="M817" s="166">
        <f>NETWORKDAYS.INTL(DATE(YEAR(H817),MONTH(I817),DAY(H817)),DATE(YEAR(I817),MONTH(I817),DAY(I817)),1,LISTAFERIADOS!$B$2:$B$194)</f>
        <v>2</v>
      </c>
      <c r="N817" s="170" t="str">
        <f>CONCATENATE(HOUR(Tabela13[[#This Row],[DATA INICIO]]),":",MINUTE(Tabela13[[#This Row],[DATA INICIO]]))</f>
        <v>12:19</v>
      </c>
      <c r="P817"/>
    </row>
    <row r="818" spans="1:16" ht="25.5" customHeight="1" x14ac:dyDescent="0.25">
      <c r="A818" s="6" t="s">
        <v>278</v>
      </c>
      <c r="B818" s="33" t="s">
        <v>556</v>
      </c>
      <c r="C818" s="34" t="s">
        <v>8</v>
      </c>
      <c r="D818" s="66" t="s">
        <v>1226</v>
      </c>
      <c r="E818" s="66" t="str">
        <f>CONCATENATE(Tabela13[[#This Row],[TRAMITE_SETOR]],"_Atualiz")</f>
        <v>CIP_Atualiz</v>
      </c>
      <c r="F818" s="35" t="s">
        <v>884</v>
      </c>
      <c r="G818" s="90" t="s">
        <v>1105</v>
      </c>
      <c r="H818" s="36">
        <v>42612.513194444444</v>
      </c>
      <c r="I818" s="36">
        <v>42622.587500000001</v>
      </c>
      <c r="J818" s="1" t="s">
        <v>56</v>
      </c>
      <c r="K818" s="37">
        <f t="shared" si="24"/>
        <v>10.074305555557657</v>
      </c>
      <c r="L818" s="38">
        <f t="shared" si="25"/>
        <v>10.074305555557657</v>
      </c>
      <c r="M818" s="166">
        <f>NETWORKDAYS.INTL(DATE(YEAR(H818),MONTH(I818),DAY(H818)),DATE(YEAR(I818),MONTH(I818),DAY(I818)),1,LISTAFERIADOS!$B$2:$B$194)</f>
        <v>-16</v>
      </c>
      <c r="N818" s="170" t="str">
        <f>CONCATENATE(HOUR(Tabela13[[#This Row],[DATA INICIO]]),":",MINUTE(Tabela13[[#This Row],[DATA INICIO]]))</f>
        <v>12:19</v>
      </c>
      <c r="P818"/>
    </row>
    <row r="819" spans="1:16" ht="25.5" customHeight="1" x14ac:dyDescent="0.25">
      <c r="A819" s="6" t="s">
        <v>278</v>
      </c>
      <c r="B819" s="33" t="s">
        <v>556</v>
      </c>
      <c r="C819" s="34" t="s">
        <v>8</v>
      </c>
      <c r="D819" s="66" t="s">
        <v>1254</v>
      </c>
      <c r="E819" s="66" t="str">
        <f>CONCATENATE(Tabela13[[#This Row],[TRAMITE_SETOR]],"_Atualiz")</f>
        <v>SOP_Atualiz</v>
      </c>
      <c r="F819" s="35" t="s">
        <v>893</v>
      </c>
      <c r="G819" s="90" t="s">
        <v>1105</v>
      </c>
      <c r="H819" s="36">
        <v>42622.587500000001</v>
      </c>
      <c r="I819" s="36">
        <v>42622.690972222219</v>
      </c>
      <c r="J819" s="1" t="s">
        <v>538</v>
      </c>
      <c r="K819" s="37">
        <f t="shared" si="24"/>
        <v>0.10347222221753327</v>
      </c>
      <c r="L819" s="38">
        <f t="shared" si="25"/>
        <v>0.10347222221753327</v>
      </c>
      <c r="M819" s="166">
        <f>NETWORKDAYS.INTL(DATE(YEAR(H819),MONTH(I819),DAY(H819)),DATE(YEAR(I819),MONTH(I819),DAY(I819)),1,LISTAFERIADOS!$B$2:$B$194)</f>
        <v>1</v>
      </c>
      <c r="N819" s="170" t="str">
        <f>CONCATENATE(HOUR(Tabela13[[#This Row],[DATA INICIO]]),":",MINUTE(Tabela13[[#This Row],[DATA INICIO]]))</f>
        <v>14:6</v>
      </c>
      <c r="P819"/>
    </row>
    <row r="820" spans="1:16" ht="25.5" customHeight="1" x14ac:dyDescent="0.25">
      <c r="A820" s="6" t="s">
        <v>278</v>
      </c>
      <c r="B820" s="33" t="s">
        <v>556</v>
      </c>
      <c r="C820" s="34" t="s">
        <v>8</v>
      </c>
      <c r="D820" s="66" t="s">
        <v>1226</v>
      </c>
      <c r="E820" s="66" t="str">
        <f>CONCATENATE(Tabela13[[#This Row],[TRAMITE_SETOR]],"_Atualiz")</f>
        <v>CIP_Atualiz</v>
      </c>
      <c r="F820" s="35" t="s">
        <v>884</v>
      </c>
      <c r="G820" s="90" t="s">
        <v>1105</v>
      </c>
      <c r="H820" s="36">
        <v>42622.690972222219</v>
      </c>
      <c r="I820" s="36">
        <v>42622.830555555556</v>
      </c>
      <c r="J820" s="1" t="s">
        <v>530</v>
      </c>
      <c r="K820" s="37">
        <f t="shared" si="24"/>
        <v>0.13958333333721384</v>
      </c>
      <c r="L820" s="38">
        <f t="shared" si="25"/>
        <v>0.13958333333721384</v>
      </c>
      <c r="M820" s="166">
        <f>NETWORKDAYS.INTL(DATE(YEAR(H820),MONTH(I820),DAY(H820)),DATE(YEAR(I820),MONTH(I820),DAY(I820)),1,LISTAFERIADOS!$B$2:$B$194)</f>
        <v>1</v>
      </c>
      <c r="N820" s="170" t="str">
        <f>CONCATENATE(HOUR(Tabela13[[#This Row],[DATA INICIO]]),":",MINUTE(Tabela13[[#This Row],[DATA INICIO]]))</f>
        <v>16:35</v>
      </c>
      <c r="P820"/>
    </row>
    <row r="821" spans="1:16" ht="25.5" customHeight="1" x14ac:dyDescent="0.25">
      <c r="A821" s="6" t="s">
        <v>278</v>
      </c>
      <c r="B821" s="33" t="s">
        <v>556</v>
      </c>
      <c r="C821" s="34" t="s">
        <v>8</v>
      </c>
      <c r="D821" s="66" t="s">
        <v>1220</v>
      </c>
      <c r="E821" s="66" t="str">
        <f>CONCATENATE(Tabela13[[#This Row],[TRAMITE_SETOR]],"_Atualiz")</f>
        <v>SECGS_Atualiz</v>
      </c>
      <c r="F821" s="35" t="s">
        <v>885</v>
      </c>
      <c r="G821" s="90" t="s">
        <v>1105</v>
      </c>
      <c r="H821" s="36">
        <v>42622.830555555556</v>
      </c>
      <c r="I821" s="36">
        <v>42628.603472222225</v>
      </c>
      <c r="J821" s="1" t="s">
        <v>539</v>
      </c>
      <c r="K821" s="37">
        <f t="shared" si="24"/>
        <v>5.7729166666686069</v>
      </c>
      <c r="L821" s="38">
        <f t="shared" si="25"/>
        <v>5.7729166666686069</v>
      </c>
      <c r="M821" s="166">
        <f>NETWORKDAYS.INTL(DATE(YEAR(H821),MONTH(I821),DAY(H821)),DATE(YEAR(I821),MONTH(I821),DAY(I821)),1,LISTAFERIADOS!$B$2:$B$194)</f>
        <v>5</v>
      </c>
      <c r="N821" s="170" t="str">
        <f>CONCATENATE(HOUR(Tabela13[[#This Row],[DATA INICIO]]),":",MINUTE(Tabela13[[#This Row],[DATA INICIO]]))</f>
        <v>19:56</v>
      </c>
      <c r="P821"/>
    </row>
    <row r="822" spans="1:16" ht="25.5" hidden="1" customHeight="1" x14ac:dyDescent="0.25">
      <c r="A822" s="6" t="s">
        <v>278</v>
      </c>
      <c r="B822" s="33" t="s">
        <v>556</v>
      </c>
      <c r="C822" s="34" t="s">
        <v>8</v>
      </c>
      <c r="D822" s="66" t="s">
        <v>1255</v>
      </c>
      <c r="E822" s="66" t="str">
        <f>CONCATENATE(Tabela13[[#This Row],[TRAMITE_SETOR]],"_Atualiz")</f>
        <v>GABSOFC_Atualiz</v>
      </c>
      <c r="F822" s="35" t="s">
        <v>941</v>
      </c>
      <c r="G822" s="35"/>
      <c r="H822" s="36">
        <v>42628.603472222225</v>
      </c>
      <c r="I822" s="36">
        <v>42628.624305555553</v>
      </c>
      <c r="J822" s="1" t="s">
        <v>253</v>
      </c>
      <c r="K822" s="37">
        <f t="shared" si="24"/>
        <v>2.0833333328482695E-2</v>
      </c>
      <c r="L822" s="38">
        <f t="shared" si="25"/>
        <v>2.0833333328482695E-2</v>
      </c>
      <c r="M822" s="166">
        <f>NETWORKDAYS.INTL(DATE(YEAR(H822),MONTH(I822),DAY(H822)),DATE(YEAR(I822),MONTH(I822),DAY(I822)),1,LISTAFERIADOS!$B$2:$B$194)</f>
        <v>1</v>
      </c>
      <c r="N822" s="170" t="str">
        <f>CONCATENATE(HOUR(Tabela13[[#This Row],[DATA INICIO]]),":",MINUTE(Tabela13[[#This Row],[DATA INICIO]]))</f>
        <v>14:29</v>
      </c>
      <c r="P822"/>
    </row>
    <row r="823" spans="1:16" ht="25.5" hidden="1" customHeight="1" x14ac:dyDescent="0.25">
      <c r="A823" s="6" t="s">
        <v>278</v>
      </c>
      <c r="B823" s="33" t="s">
        <v>556</v>
      </c>
      <c r="C823" s="34" t="s">
        <v>8</v>
      </c>
      <c r="D823" s="66" t="s">
        <v>1207</v>
      </c>
      <c r="E823" s="66" t="str">
        <f>CONCATENATE(Tabela13[[#This Row],[TRAMITE_SETOR]],"_Atualiz")</f>
        <v>CO_Atualiz</v>
      </c>
      <c r="F823" s="35" t="s">
        <v>909</v>
      </c>
      <c r="G823" s="35"/>
      <c r="H823" s="36">
        <v>42628.624305555553</v>
      </c>
      <c r="I823" s="36">
        <v>42628.654166666667</v>
      </c>
      <c r="J823" s="1" t="s">
        <v>18</v>
      </c>
      <c r="K823" s="37">
        <f t="shared" si="24"/>
        <v>2.9861111113859806E-2</v>
      </c>
      <c r="L823" s="38">
        <f t="shared" si="25"/>
        <v>2.9861111113859806E-2</v>
      </c>
      <c r="M823" s="166">
        <f>NETWORKDAYS.INTL(DATE(YEAR(H823),MONTH(I823),DAY(H823)),DATE(YEAR(I823),MONTH(I823),DAY(I823)),1,LISTAFERIADOS!$B$2:$B$194)</f>
        <v>1</v>
      </c>
      <c r="N823" s="170" t="str">
        <f>CONCATENATE(HOUR(Tabela13[[#This Row],[DATA INICIO]]),":",MINUTE(Tabela13[[#This Row],[DATA INICIO]]))</f>
        <v>14:59</v>
      </c>
      <c r="P823"/>
    </row>
    <row r="824" spans="1:16" ht="25.5" hidden="1" customHeight="1" x14ac:dyDescent="0.25">
      <c r="A824" s="6" t="s">
        <v>278</v>
      </c>
      <c r="B824" s="33" t="s">
        <v>556</v>
      </c>
      <c r="C824" s="34" t="s">
        <v>8</v>
      </c>
      <c r="D824" s="66" t="s">
        <v>1206</v>
      </c>
      <c r="E824" s="66" t="str">
        <f>CONCATENATE(Tabela13[[#This Row],[TRAMITE_SETOR]],"_Atualiz")</f>
        <v>SPO_Atualiz</v>
      </c>
      <c r="F824" s="35" t="s">
        <v>908</v>
      </c>
      <c r="G824" s="35"/>
      <c r="H824" s="36">
        <v>42628.654166666667</v>
      </c>
      <c r="I824" s="36">
        <v>42628.680555555555</v>
      </c>
      <c r="J824" s="1" t="s">
        <v>18</v>
      </c>
      <c r="K824" s="37">
        <f t="shared" si="24"/>
        <v>2.6388888887595385E-2</v>
      </c>
      <c r="L824" s="38">
        <f t="shared" si="25"/>
        <v>2.6388888887595385E-2</v>
      </c>
      <c r="M824" s="166">
        <f>NETWORKDAYS.INTL(DATE(YEAR(H824),MONTH(I824),DAY(H824)),DATE(YEAR(I824),MONTH(I824),DAY(I824)),1,LISTAFERIADOS!$B$2:$B$194)</f>
        <v>1</v>
      </c>
      <c r="N824" s="170" t="str">
        <f>CONCATENATE(HOUR(Tabela13[[#This Row],[DATA INICIO]]),":",MINUTE(Tabela13[[#This Row],[DATA INICIO]]))</f>
        <v>15:42</v>
      </c>
      <c r="P824"/>
    </row>
    <row r="825" spans="1:16" ht="25.5" hidden="1" customHeight="1" x14ac:dyDescent="0.25">
      <c r="A825" s="6" t="s">
        <v>278</v>
      </c>
      <c r="B825" s="33" t="s">
        <v>556</v>
      </c>
      <c r="C825" s="34" t="s">
        <v>8</v>
      </c>
      <c r="D825" s="66" t="s">
        <v>1207</v>
      </c>
      <c r="E825" s="66" t="str">
        <f>CONCATENATE(Tabela13[[#This Row],[TRAMITE_SETOR]],"_Atualiz")</f>
        <v>CO_Atualiz</v>
      </c>
      <c r="F825" s="35" t="s">
        <v>909</v>
      </c>
      <c r="G825" s="35"/>
      <c r="H825" s="36">
        <v>42628.680555555555</v>
      </c>
      <c r="I825" s="36">
        <v>42628.697222222225</v>
      </c>
      <c r="J825" s="1" t="s">
        <v>234</v>
      </c>
      <c r="K825" s="37">
        <f t="shared" si="24"/>
        <v>1.6666666670062114E-2</v>
      </c>
      <c r="L825" s="38">
        <f t="shared" si="25"/>
        <v>1.6666666670062114E-2</v>
      </c>
      <c r="M825" s="166">
        <f>NETWORKDAYS.INTL(DATE(YEAR(H825),MONTH(I825),DAY(H825)),DATE(YEAR(I825),MONTH(I825),DAY(I825)),1,LISTAFERIADOS!$B$2:$B$194)</f>
        <v>1</v>
      </c>
      <c r="N825" s="170" t="str">
        <f>CONCATENATE(HOUR(Tabela13[[#This Row],[DATA INICIO]]),":",MINUTE(Tabela13[[#This Row],[DATA INICIO]]))</f>
        <v>16:20</v>
      </c>
      <c r="P825"/>
    </row>
    <row r="826" spans="1:16" ht="25.5" hidden="1" customHeight="1" x14ac:dyDescent="0.25">
      <c r="A826" s="6" t="s">
        <v>278</v>
      </c>
      <c r="B826" s="33" t="s">
        <v>556</v>
      </c>
      <c r="C826" s="34" t="s">
        <v>8</v>
      </c>
      <c r="D826" s="66" t="s">
        <v>1208</v>
      </c>
      <c r="E826" s="66" t="str">
        <f>CONCATENATE(Tabela13[[#This Row],[TRAMITE_SETOR]],"_Atualiz")</f>
        <v>SECOFC_Atualiz</v>
      </c>
      <c r="F826" s="35" t="s">
        <v>910</v>
      </c>
      <c r="G826" s="35"/>
      <c r="H826" s="36">
        <v>42628.697222222225</v>
      </c>
      <c r="I826" s="36">
        <v>42629.628472222219</v>
      </c>
      <c r="J826" s="1" t="s">
        <v>20</v>
      </c>
      <c r="K826" s="37">
        <f t="shared" si="24"/>
        <v>0.93124999999417923</v>
      </c>
      <c r="L826" s="38">
        <f t="shared" si="25"/>
        <v>0.93124999999417923</v>
      </c>
      <c r="M826" s="166">
        <f>NETWORKDAYS.INTL(DATE(YEAR(H826),MONTH(I826),DAY(H826)),DATE(YEAR(I826),MONTH(I826),DAY(I826)),1,LISTAFERIADOS!$B$2:$B$194)</f>
        <v>2</v>
      </c>
      <c r="N826" s="170" t="str">
        <f>CONCATENATE(HOUR(Tabela13[[#This Row],[DATA INICIO]]),":",MINUTE(Tabela13[[#This Row],[DATA INICIO]]))</f>
        <v>16:44</v>
      </c>
      <c r="P826"/>
    </row>
    <row r="827" spans="1:16" ht="25.5" hidden="1" customHeight="1" x14ac:dyDescent="0.25">
      <c r="A827" s="6" t="s">
        <v>278</v>
      </c>
      <c r="B827" s="33" t="s">
        <v>556</v>
      </c>
      <c r="C827" s="34" t="s">
        <v>8</v>
      </c>
      <c r="D827" s="66" t="s">
        <v>1209</v>
      </c>
      <c r="E827" s="66" t="str">
        <f>CONCATENATE(Tabela13[[#This Row],[TRAMITE_SETOR]],"_Atualiz")</f>
        <v>CLC_Atualiz</v>
      </c>
      <c r="F827" s="35" t="s">
        <v>911</v>
      </c>
      <c r="G827" s="35"/>
      <c r="H827" s="36">
        <v>42629.628472222219</v>
      </c>
      <c r="I827" s="36">
        <v>42634.590277777781</v>
      </c>
      <c r="J827" s="1" t="s">
        <v>234</v>
      </c>
      <c r="K827" s="37">
        <f t="shared" si="24"/>
        <v>4.9618055555620231</v>
      </c>
      <c r="L827" s="38">
        <f t="shared" si="25"/>
        <v>4.9618055555620231</v>
      </c>
      <c r="M827" s="166">
        <f>NETWORKDAYS.INTL(DATE(YEAR(H827),MONTH(I827),DAY(H827)),DATE(YEAR(I827),MONTH(I827),DAY(I827)),1,LISTAFERIADOS!$B$2:$B$194)</f>
        <v>4</v>
      </c>
      <c r="N827" s="170" t="str">
        <f>CONCATENATE(HOUR(Tabela13[[#This Row],[DATA INICIO]]),":",MINUTE(Tabela13[[#This Row],[DATA INICIO]]))</f>
        <v>15:5</v>
      </c>
      <c r="P827"/>
    </row>
    <row r="828" spans="1:16" ht="25.5" customHeight="1" x14ac:dyDescent="0.25">
      <c r="A828" s="6" t="s">
        <v>278</v>
      </c>
      <c r="B828" s="33" t="s">
        <v>556</v>
      </c>
      <c r="C828" s="34" t="s">
        <v>8</v>
      </c>
      <c r="D828" s="66" t="s">
        <v>1254</v>
      </c>
      <c r="E828" s="66" t="str">
        <f>CONCATENATE(Tabela13[[#This Row],[TRAMITE_SETOR]],"_Atualiz")</f>
        <v>SOP_Atualiz</v>
      </c>
      <c r="F828" s="35" t="s">
        <v>893</v>
      </c>
      <c r="G828" s="90" t="s">
        <v>1105</v>
      </c>
      <c r="H828" s="36">
        <v>42634.590277777781</v>
      </c>
      <c r="I828" s="36">
        <v>42648.703472222223</v>
      </c>
      <c r="J828" s="1" t="s">
        <v>540</v>
      </c>
      <c r="K828" s="37">
        <f t="shared" si="24"/>
        <v>14.113194444442343</v>
      </c>
      <c r="L828" s="38">
        <f t="shared" si="25"/>
        <v>14.113194444442343</v>
      </c>
      <c r="M828" s="166">
        <f>NETWORKDAYS.INTL(DATE(YEAR(H828),MONTH(I828),DAY(H828)),DATE(YEAR(I828),MONTH(I828),DAY(I828)),1,LISTAFERIADOS!$B$2:$B$194)</f>
        <v>-12</v>
      </c>
      <c r="N828" s="170" t="str">
        <f>CONCATENATE(HOUR(Tabela13[[#This Row],[DATA INICIO]]),":",MINUTE(Tabela13[[#This Row],[DATA INICIO]]))</f>
        <v>14:10</v>
      </c>
      <c r="P828"/>
    </row>
    <row r="829" spans="1:16" ht="25.5" customHeight="1" x14ac:dyDescent="0.25">
      <c r="A829" s="6" t="s">
        <v>278</v>
      </c>
      <c r="B829" s="33" t="s">
        <v>556</v>
      </c>
      <c r="C829" s="34" t="s">
        <v>8</v>
      </c>
      <c r="D829" s="66" t="s">
        <v>1220</v>
      </c>
      <c r="E829" s="66" t="str">
        <f>CONCATENATE(Tabela13[[#This Row],[TRAMITE_SETOR]],"_Atualiz")</f>
        <v>SECGS_Atualiz</v>
      </c>
      <c r="F829" s="35" t="s">
        <v>885</v>
      </c>
      <c r="G829" s="90" t="s">
        <v>1105</v>
      </c>
      <c r="H829" s="36">
        <v>42648.703472222223</v>
      </c>
      <c r="I829" s="36">
        <v>42660.794444444444</v>
      </c>
      <c r="J829" s="1" t="s">
        <v>56</v>
      </c>
      <c r="K829" s="37">
        <f t="shared" si="24"/>
        <v>12.090972222220444</v>
      </c>
      <c r="L829" s="38">
        <f t="shared" si="25"/>
        <v>12.090972222220444</v>
      </c>
      <c r="M829" s="166">
        <f>NETWORKDAYS.INTL(DATE(YEAR(H829),MONTH(I829),DAY(H829)),DATE(YEAR(I829),MONTH(I829),DAY(I829)),1,LISTAFERIADOS!$B$2:$B$194)</f>
        <v>8</v>
      </c>
      <c r="N829" s="170" t="str">
        <f>CONCATENATE(HOUR(Tabela13[[#This Row],[DATA INICIO]]),":",MINUTE(Tabela13[[#This Row],[DATA INICIO]]))</f>
        <v>16:53</v>
      </c>
      <c r="P829"/>
    </row>
    <row r="830" spans="1:16" ht="25.5" hidden="1" customHeight="1" x14ac:dyDescent="0.25">
      <c r="A830" s="6" t="s">
        <v>278</v>
      </c>
      <c r="B830" s="33" t="s">
        <v>556</v>
      </c>
      <c r="C830" s="34" t="s">
        <v>8</v>
      </c>
      <c r="D830" s="66" t="s">
        <v>1209</v>
      </c>
      <c r="E830" s="66" t="str">
        <f>CONCATENATE(Tabela13[[#This Row],[TRAMITE_SETOR]],"_Atualiz")</f>
        <v>CLC_Atualiz</v>
      </c>
      <c r="F830" s="35" t="s">
        <v>911</v>
      </c>
      <c r="G830" s="35"/>
      <c r="H830" s="36">
        <v>42660.794444444444</v>
      </c>
      <c r="I830" s="36">
        <v>42666.504861111112</v>
      </c>
      <c r="J830" s="1" t="s">
        <v>541</v>
      </c>
      <c r="K830" s="37">
        <f t="shared" si="24"/>
        <v>5.7104166666686069</v>
      </c>
      <c r="L830" s="38">
        <f t="shared" si="25"/>
        <v>5.7104166666686069</v>
      </c>
      <c r="M830" s="166">
        <f>NETWORKDAYS.INTL(DATE(YEAR(H830),MONTH(I830),DAY(H830)),DATE(YEAR(I830),MONTH(I830),DAY(I830)),1,LISTAFERIADOS!$B$2:$B$194)</f>
        <v>5</v>
      </c>
      <c r="N830" s="170" t="str">
        <f>CONCATENATE(HOUR(Tabela13[[#This Row],[DATA INICIO]]),":",MINUTE(Tabela13[[#This Row],[DATA INICIO]]))</f>
        <v>19:4</v>
      </c>
      <c r="P830"/>
    </row>
    <row r="831" spans="1:16" ht="25.5" hidden="1" customHeight="1" x14ac:dyDescent="0.25">
      <c r="A831" s="6" t="s">
        <v>278</v>
      </c>
      <c r="B831" s="33" t="s">
        <v>556</v>
      </c>
      <c r="C831" s="34" t="s">
        <v>8</v>
      </c>
      <c r="D831" s="66" t="s">
        <v>1222</v>
      </c>
      <c r="E831" s="66" t="str">
        <f>CONCATENATE(Tabela13[[#This Row],[TRAMITE_SETOR]],"_Atualiz")</f>
        <v>SECGA_Atualiz</v>
      </c>
      <c r="F831" s="35" t="s">
        <v>853</v>
      </c>
      <c r="G831" s="35"/>
      <c r="H831" s="36">
        <v>42666.504861111112</v>
      </c>
      <c r="I831" s="36">
        <v>42667.54583333333</v>
      </c>
      <c r="J831" s="1" t="s">
        <v>542</v>
      </c>
      <c r="K831" s="37">
        <f t="shared" si="24"/>
        <v>1.0409722222175333</v>
      </c>
      <c r="L831" s="38">
        <f t="shared" si="25"/>
        <v>1.0409722222175333</v>
      </c>
      <c r="M831" s="166">
        <f>NETWORKDAYS.INTL(DATE(YEAR(H831),MONTH(I831),DAY(H831)),DATE(YEAR(I831),MONTH(I831),DAY(I831)),1,LISTAFERIADOS!$B$2:$B$194)</f>
        <v>1</v>
      </c>
      <c r="N831" s="170" t="str">
        <f>CONCATENATE(HOUR(Tabela13[[#This Row],[DATA INICIO]]),":",MINUTE(Tabela13[[#This Row],[DATA INICIO]]))</f>
        <v>12:7</v>
      </c>
      <c r="P831"/>
    </row>
    <row r="832" spans="1:16" ht="25.5" customHeight="1" x14ac:dyDescent="0.25">
      <c r="A832" s="6" t="s">
        <v>278</v>
      </c>
      <c r="B832" s="33" t="s">
        <v>556</v>
      </c>
      <c r="C832" s="34" t="s">
        <v>8</v>
      </c>
      <c r="D832" s="66" t="s">
        <v>1220</v>
      </c>
      <c r="E832" s="66" t="str">
        <f>CONCATENATE(Tabela13[[#This Row],[TRAMITE_SETOR]],"_Atualiz")</f>
        <v>SECGS_Atualiz</v>
      </c>
      <c r="F832" s="35" t="s">
        <v>885</v>
      </c>
      <c r="G832" s="90" t="s">
        <v>1105</v>
      </c>
      <c r="H832" s="36">
        <v>42667.54583333333</v>
      </c>
      <c r="I832" s="36">
        <v>42667.673611111109</v>
      </c>
      <c r="J832" s="1" t="s">
        <v>543</v>
      </c>
      <c r="K832" s="37">
        <f t="shared" si="24"/>
        <v>0.12777777777955635</v>
      </c>
      <c r="L832" s="38">
        <f t="shared" si="25"/>
        <v>0.12777777777955635</v>
      </c>
      <c r="M832" s="166">
        <f>NETWORKDAYS.INTL(DATE(YEAR(H832),MONTH(I832),DAY(H832)),DATE(YEAR(I832),MONTH(I832),DAY(I832)),1,LISTAFERIADOS!$B$2:$B$194)</f>
        <v>1</v>
      </c>
      <c r="N832" s="170" t="str">
        <f>CONCATENATE(HOUR(Tabela13[[#This Row],[DATA INICIO]]),":",MINUTE(Tabela13[[#This Row],[DATA INICIO]]))</f>
        <v>13:6</v>
      </c>
      <c r="P832"/>
    </row>
    <row r="833" spans="1:16" ht="25.5" customHeight="1" x14ac:dyDescent="0.25">
      <c r="A833" s="6" t="s">
        <v>278</v>
      </c>
      <c r="B833" s="33" t="s">
        <v>556</v>
      </c>
      <c r="C833" s="34" t="s">
        <v>8</v>
      </c>
      <c r="D833" s="66" t="s">
        <v>1226</v>
      </c>
      <c r="E833" s="66" t="str">
        <f>CONCATENATE(Tabela13[[#This Row],[TRAMITE_SETOR]],"_Atualiz")</f>
        <v>CIP_Atualiz</v>
      </c>
      <c r="F833" s="35" t="s">
        <v>884</v>
      </c>
      <c r="G833" s="90" t="s">
        <v>1105</v>
      </c>
      <c r="H833" s="36">
        <v>42667.673611111109</v>
      </c>
      <c r="I833" s="36">
        <v>42668.571527777778</v>
      </c>
      <c r="J833" s="1" t="s">
        <v>544</v>
      </c>
      <c r="K833" s="37">
        <f t="shared" si="24"/>
        <v>0.89791666666860692</v>
      </c>
      <c r="L833" s="38">
        <f t="shared" si="25"/>
        <v>0.89791666666860692</v>
      </c>
      <c r="M833" s="166">
        <f>NETWORKDAYS.INTL(DATE(YEAR(H833),MONTH(I833),DAY(H833)),DATE(YEAR(I833),MONTH(I833),DAY(I833)),1,LISTAFERIADOS!$B$2:$B$194)</f>
        <v>2</v>
      </c>
      <c r="N833" s="170" t="str">
        <f>CONCATENATE(HOUR(Tabela13[[#This Row],[DATA INICIO]]),":",MINUTE(Tabela13[[#This Row],[DATA INICIO]]))</f>
        <v>16:10</v>
      </c>
      <c r="P833"/>
    </row>
    <row r="834" spans="1:16" ht="25.5" customHeight="1" x14ac:dyDescent="0.25">
      <c r="A834" s="6" t="s">
        <v>278</v>
      </c>
      <c r="B834" s="33" t="s">
        <v>556</v>
      </c>
      <c r="C834" s="34" t="s">
        <v>8</v>
      </c>
      <c r="D834" s="66" t="s">
        <v>1254</v>
      </c>
      <c r="E834" s="66" t="str">
        <f>CONCATENATE(Tabela13[[#This Row],[TRAMITE_SETOR]],"_Atualiz")</f>
        <v>SOP_Atualiz</v>
      </c>
      <c r="F834" s="35" t="s">
        <v>893</v>
      </c>
      <c r="G834" s="90" t="s">
        <v>1105</v>
      </c>
      <c r="H834" s="36">
        <v>42668.571527777778</v>
      </c>
      <c r="I834" s="36">
        <v>42668.599305555559</v>
      </c>
      <c r="J834" s="1" t="s">
        <v>545</v>
      </c>
      <c r="K834" s="37">
        <f t="shared" si="24"/>
        <v>2.7777777781011537E-2</v>
      </c>
      <c r="L834" s="38">
        <f t="shared" si="25"/>
        <v>2.7777777781011537E-2</v>
      </c>
      <c r="M834" s="166">
        <f>NETWORKDAYS.INTL(DATE(YEAR(H834),MONTH(I834),DAY(H834)),DATE(YEAR(I834),MONTH(I834),DAY(I834)),1,LISTAFERIADOS!$B$2:$B$194)</f>
        <v>1</v>
      </c>
      <c r="N834" s="170" t="str">
        <f>CONCATENATE(HOUR(Tabela13[[#This Row],[DATA INICIO]]),":",MINUTE(Tabela13[[#This Row],[DATA INICIO]]))</f>
        <v>13:43</v>
      </c>
      <c r="P834"/>
    </row>
    <row r="835" spans="1:16" ht="25.5" customHeight="1" x14ac:dyDescent="0.25">
      <c r="A835" s="6" t="s">
        <v>278</v>
      </c>
      <c r="B835" s="33" t="s">
        <v>556</v>
      </c>
      <c r="C835" s="34" t="s">
        <v>8</v>
      </c>
      <c r="D835" s="66" t="s">
        <v>1226</v>
      </c>
      <c r="E835" s="66" t="str">
        <f>CONCATENATE(Tabela13[[#This Row],[TRAMITE_SETOR]],"_Atualiz")</f>
        <v>CIP_Atualiz</v>
      </c>
      <c r="F835" s="35" t="s">
        <v>884</v>
      </c>
      <c r="G835" s="90" t="s">
        <v>1105</v>
      </c>
      <c r="H835" s="36">
        <v>42668.599305555559</v>
      </c>
      <c r="I835" s="36">
        <v>42668.741666666669</v>
      </c>
      <c r="J835" s="1" t="s">
        <v>546</v>
      </c>
      <c r="K835" s="37">
        <f t="shared" ref="K835:K898" si="26">IF(OR(H835="-",I835="-"),0,I835-H835)</f>
        <v>0.14236111110949423</v>
      </c>
      <c r="L835" s="38">
        <f t="shared" ref="L835:L898" si="27">K835</f>
        <v>0.14236111110949423</v>
      </c>
      <c r="M835" s="166">
        <f>NETWORKDAYS.INTL(DATE(YEAR(H835),MONTH(I835),DAY(H835)),DATE(YEAR(I835),MONTH(I835),DAY(I835)),1,LISTAFERIADOS!$B$2:$B$194)</f>
        <v>1</v>
      </c>
      <c r="N835" s="170" t="str">
        <f>CONCATENATE(HOUR(Tabela13[[#This Row],[DATA INICIO]]),":",MINUTE(Tabela13[[#This Row],[DATA INICIO]]))</f>
        <v>14:23</v>
      </c>
      <c r="P835"/>
    </row>
    <row r="836" spans="1:16" ht="25.5" customHeight="1" x14ac:dyDescent="0.25">
      <c r="A836" s="6" t="s">
        <v>278</v>
      </c>
      <c r="B836" s="33" t="s">
        <v>556</v>
      </c>
      <c r="C836" s="34" t="s">
        <v>8</v>
      </c>
      <c r="D836" s="66" t="s">
        <v>1220</v>
      </c>
      <c r="E836" s="66" t="str">
        <f>CONCATENATE(Tabela13[[#This Row],[TRAMITE_SETOR]],"_Atualiz")</f>
        <v>SECGS_Atualiz</v>
      </c>
      <c r="F836" s="35" t="s">
        <v>885</v>
      </c>
      <c r="G836" s="90" t="s">
        <v>1105</v>
      </c>
      <c r="H836" s="36">
        <v>42668.741666666669</v>
      </c>
      <c r="I836" s="36">
        <v>42670.667361111111</v>
      </c>
      <c r="J836" s="1" t="s">
        <v>547</v>
      </c>
      <c r="K836" s="37">
        <f t="shared" si="26"/>
        <v>1.9256944444423425</v>
      </c>
      <c r="L836" s="38">
        <f t="shared" si="27"/>
        <v>1.9256944444423425</v>
      </c>
      <c r="M836" s="166">
        <f>NETWORKDAYS.INTL(DATE(YEAR(H836),MONTH(I836),DAY(H836)),DATE(YEAR(I836),MONTH(I836),DAY(I836)),1,LISTAFERIADOS!$B$2:$B$194)</f>
        <v>3</v>
      </c>
      <c r="N836" s="170" t="str">
        <f>CONCATENATE(HOUR(Tabela13[[#This Row],[DATA INICIO]]),":",MINUTE(Tabela13[[#This Row],[DATA INICIO]]))</f>
        <v>17:48</v>
      </c>
      <c r="P836"/>
    </row>
    <row r="837" spans="1:16" ht="25.5" hidden="1" customHeight="1" x14ac:dyDescent="0.25">
      <c r="A837" s="6" t="s">
        <v>278</v>
      </c>
      <c r="B837" s="33" t="s">
        <v>556</v>
      </c>
      <c r="C837" s="34" t="s">
        <v>8</v>
      </c>
      <c r="D837" s="66" t="s">
        <v>1222</v>
      </c>
      <c r="E837" s="66" t="str">
        <f>CONCATENATE(Tabela13[[#This Row],[TRAMITE_SETOR]],"_Atualiz")</f>
        <v>SECGA_Atualiz</v>
      </c>
      <c r="F837" s="35" t="s">
        <v>853</v>
      </c>
      <c r="G837" s="35"/>
      <c r="H837" s="36">
        <v>42670.667361111111</v>
      </c>
      <c r="I837" s="36">
        <v>42670.839583333334</v>
      </c>
      <c r="J837" s="1" t="s">
        <v>548</v>
      </c>
      <c r="K837" s="37">
        <f t="shared" si="26"/>
        <v>0.17222222222335404</v>
      </c>
      <c r="L837" s="38">
        <f t="shared" si="27"/>
        <v>0.17222222222335404</v>
      </c>
      <c r="M837" s="166">
        <f>NETWORKDAYS.INTL(DATE(YEAR(H837),MONTH(I837),DAY(H837)),DATE(YEAR(I837),MONTH(I837),DAY(I837)),1,LISTAFERIADOS!$B$2:$B$194)</f>
        <v>1</v>
      </c>
      <c r="N837" s="170" t="str">
        <f>CONCATENATE(HOUR(Tabela13[[#This Row],[DATA INICIO]]),":",MINUTE(Tabela13[[#This Row],[DATA INICIO]]))</f>
        <v>16:1</v>
      </c>
      <c r="P837"/>
    </row>
    <row r="838" spans="1:16" ht="25.5" hidden="1" customHeight="1" x14ac:dyDescent="0.25">
      <c r="A838" s="6" t="s">
        <v>278</v>
      </c>
      <c r="B838" s="33" t="s">
        <v>556</v>
      </c>
      <c r="C838" s="34" t="s">
        <v>8</v>
      </c>
      <c r="D838" s="66" t="s">
        <v>1209</v>
      </c>
      <c r="E838" s="66" t="str">
        <f>CONCATENATE(Tabela13[[#This Row],[TRAMITE_SETOR]],"_Atualiz")</f>
        <v>CLC_Atualiz</v>
      </c>
      <c r="F838" s="35" t="s">
        <v>911</v>
      </c>
      <c r="G838" s="35"/>
      <c r="H838" s="36">
        <v>42670.839583333334</v>
      </c>
      <c r="I838" s="36">
        <v>42683.677777777775</v>
      </c>
      <c r="J838" s="1" t="s">
        <v>549</v>
      </c>
      <c r="K838" s="37">
        <f t="shared" si="26"/>
        <v>12.838194444440887</v>
      </c>
      <c r="L838" s="38">
        <f t="shared" si="27"/>
        <v>12.838194444440887</v>
      </c>
      <c r="M838" s="166">
        <f>NETWORKDAYS.INTL(DATE(YEAR(H838),MONTH(I838),DAY(H838)),DATE(YEAR(I838),MONTH(I838),DAY(I838)),1,LISTAFERIADOS!$B$2:$B$194)</f>
        <v>-11</v>
      </c>
      <c r="N838" s="170" t="str">
        <f>CONCATENATE(HOUR(Tabela13[[#This Row],[DATA INICIO]]),":",MINUTE(Tabela13[[#This Row],[DATA INICIO]]))</f>
        <v>20:9</v>
      </c>
      <c r="P838"/>
    </row>
    <row r="839" spans="1:16" ht="25.5" hidden="1" customHeight="1" x14ac:dyDescent="0.25">
      <c r="A839" s="6" t="s">
        <v>278</v>
      </c>
      <c r="B839" s="33" t="s">
        <v>556</v>
      </c>
      <c r="C839" s="34" t="s">
        <v>8</v>
      </c>
      <c r="D839" s="66" t="s">
        <v>1206</v>
      </c>
      <c r="E839" s="66" t="str">
        <f>CONCATENATE(Tabela13[[#This Row],[TRAMITE_SETOR]],"_Atualiz")</f>
        <v>SPO_Atualiz</v>
      </c>
      <c r="F839" s="35" t="s">
        <v>908</v>
      </c>
      <c r="G839" s="35"/>
      <c r="H839" s="36">
        <v>42683.677777777775</v>
      </c>
      <c r="I839" s="36">
        <v>42683.787499999999</v>
      </c>
      <c r="J839" s="1" t="s">
        <v>550</v>
      </c>
      <c r="K839" s="37">
        <f t="shared" si="26"/>
        <v>0.10972222222335404</v>
      </c>
      <c r="L839" s="38">
        <f t="shared" si="27"/>
        <v>0.10972222222335404</v>
      </c>
      <c r="M839" s="166">
        <f>NETWORKDAYS.INTL(DATE(YEAR(H839),MONTH(I839),DAY(H839)),DATE(YEAR(I839),MONTH(I839),DAY(I839)),1,LISTAFERIADOS!$B$2:$B$194)</f>
        <v>1</v>
      </c>
      <c r="N839" s="170" t="str">
        <f>CONCATENATE(HOUR(Tabela13[[#This Row],[DATA INICIO]]),":",MINUTE(Tabela13[[#This Row],[DATA INICIO]]))</f>
        <v>16:16</v>
      </c>
      <c r="P839"/>
    </row>
    <row r="840" spans="1:16" ht="25.5" hidden="1" customHeight="1" x14ac:dyDescent="0.25">
      <c r="A840" s="6" t="s">
        <v>278</v>
      </c>
      <c r="B840" s="33" t="s">
        <v>556</v>
      </c>
      <c r="C840" s="34" t="s">
        <v>8</v>
      </c>
      <c r="D840" s="66" t="s">
        <v>1207</v>
      </c>
      <c r="E840" s="66" t="str">
        <f>CONCATENATE(Tabela13[[#This Row],[TRAMITE_SETOR]],"_Atualiz")</f>
        <v>CO_Atualiz</v>
      </c>
      <c r="F840" s="35" t="s">
        <v>909</v>
      </c>
      <c r="G840" s="35"/>
      <c r="H840" s="36">
        <v>42683.787499999999</v>
      </c>
      <c r="I840" s="36">
        <v>42684.577777777777</v>
      </c>
      <c r="J840" s="1" t="s">
        <v>234</v>
      </c>
      <c r="K840" s="37">
        <f t="shared" si="26"/>
        <v>0.79027777777810115</v>
      </c>
      <c r="L840" s="38">
        <f t="shared" si="27"/>
        <v>0.79027777777810115</v>
      </c>
      <c r="M840" s="166">
        <f>NETWORKDAYS.INTL(DATE(YEAR(H840),MONTH(I840),DAY(H840)),DATE(YEAR(I840),MONTH(I840),DAY(I840)),1,LISTAFERIADOS!$B$2:$B$194)</f>
        <v>2</v>
      </c>
      <c r="N840" s="170" t="str">
        <f>CONCATENATE(HOUR(Tabela13[[#This Row],[DATA INICIO]]),":",MINUTE(Tabela13[[#This Row],[DATA INICIO]]))</f>
        <v>18:54</v>
      </c>
      <c r="P840"/>
    </row>
    <row r="841" spans="1:16" ht="25.5" hidden="1" customHeight="1" x14ac:dyDescent="0.25">
      <c r="A841" s="6" t="s">
        <v>278</v>
      </c>
      <c r="B841" s="33" t="s">
        <v>556</v>
      </c>
      <c r="C841" s="34" t="s">
        <v>8</v>
      </c>
      <c r="D841" s="66" t="s">
        <v>1208</v>
      </c>
      <c r="E841" s="66" t="str">
        <f>CONCATENATE(Tabela13[[#This Row],[TRAMITE_SETOR]],"_Atualiz")</f>
        <v>SECOFC_Atualiz</v>
      </c>
      <c r="F841" s="35" t="s">
        <v>910</v>
      </c>
      <c r="G841" s="35"/>
      <c r="H841" s="36">
        <v>42684.577777777777</v>
      </c>
      <c r="I841" s="36">
        <v>42684.84097222222</v>
      </c>
      <c r="J841" s="1" t="s">
        <v>20</v>
      </c>
      <c r="K841" s="37">
        <f t="shared" si="26"/>
        <v>0.26319444444379769</v>
      </c>
      <c r="L841" s="38">
        <f t="shared" si="27"/>
        <v>0.26319444444379769</v>
      </c>
      <c r="M841" s="166">
        <f>NETWORKDAYS.INTL(DATE(YEAR(H841),MONTH(I841),DAY(H841)),DATE(YEAR(I841),MONTH(I841),DAY(I841)),1,LISTAFERIADOS!$B$2:$B$194)</f>
        <v>1</v>
      </c>
      <c r="N841" s="170" t="str">
        <f>CONCATENATE(HOUR(Tabela13[[#This Row],[DATA INICIO]]),":",MINUTE(Tabela13[[#This Row],[DATA INICIO]]))</f>
        <v>13:52</v>
      </c>
      <c r="P841"/>
    </row>
    <row r="842" spans="1:16" ht="25.5" hidden="1" customHeight="1" x14ac:dyDescent="0.25">
      <c r="A842" s="6" t="s">
        <v>278</v>
      </c>
      <c r="B842" s="33" t="s">
        <v>556</v>
      </c>
      <c r="C842" s="34" t="s">
        <v>8</v>
      </c>
      <c r="D842" s="66" t="s">
        <v>1209</v>
      </c>
      <c r="E842" s="66" t="str">
        <f>CONCATENATE(Tabela13[[#This Row],[TRAMITE_SETOR]],"_Atualiz")</f>
        <v>CLC_Atualiz</v>
      </c>
      <c r="F842" s="35" t="s">
        <v>911</v>
      </c>
      <c r="G842" s="35"/>
      <c r="H842" s="36">
        <v>42684.84097222222</v>
      </c>
      <c r="I842" s="36">
        <v>42691.611805555556</v>
      </c>
      <c r="J842" s="1" t="s">
        <v>551</v>
      </c>
      <c r="K842" s="37">
        <f t="shared" si="26"/>
        <v>6.7708333333357587</v>
      </c>
      <c r="L842" s="38">
        <f t="shared" si="27"/>
        <v>6.7708333333357587</v>
      </c>
      <c r="M842" s="166">
        <f>NETWORKDAYS.INTL(DATE(YEAR(H842),MONTH(I842),DAY(H842)),DATE(YEAR(I842),MONTH(I842),DAY(I842)),1,LISTAFERIADOS!$B$2:$B$194)</f>
        <v>4</v>
      </c>
      <c r="N842" s="170" t="str">
        <f>CONCATENATE(HOUR(Tabela13[[#This Row],[DATA INICIO]]),":",MINUTE(Tabela13[[#This Row],[DATA INICIO]]))</f>
        <v>20:11</v>
      </c>
      <c r="P842"/>
    </row>
    <row r="843" spans="1:16" ht="25.5" hidden="1" customHeight="1" x14ac:dyDescent="0.25">
      <c r="A843" s="6" t="s">
        <v>278</v>
      </c>
      <c r="B843" s="33" t="s">
        <v>556</v>
      </c>
      <c r="C843" s="34" t="s">
        <v>8</v>
      </c>
      <c r="D843" s="66" t="s">
        <v>1210</v>
      </c>
      <c r="E843" s="66" t="str">
        <f>CONCATENATE(Tabela13[[#This Row],[TRAMITE_SETOR]],"_Atualiz")</f>
        <v>SC_Atualiz</v>
      </c>
      <c r="F843" s="35" t="s">
        <v>912</v>
      </c>
      <c r="G843" s="35"/>
      <c r="H843" s="36">
        <v>42691.611805555556</v>
      </c>
      <c r="I843" s="36">
        <v>42699.775694444441</v>
      </c>
      <c r="J843" s="1" t="s">
        <v>552</v>
      </c>
      <c r="K843" s="37">
        <f t="shared" si="26"/>
        <v>8.163888888884685</v>
      </c>
      <c r="L843" s="38">
        <f t="shared" si="27"/>
        <v>8.163888888884685</v>
      </c>
      <c r="M843" s="166">
        <f>NETWORKDAYS.INTL(DATE(YEAR(H843),MONTH(I843),DAY(H843)),DATE(YEAR(I843),MONTH(I843),DAY(I843)),1,LISTAFERIADOS!$B$2:$B$194)</f>
        <v>7</v>
      </c>
      <c r="N843" s="170" t="str">
        <f>CONCATENATE(HOUR(Tabela13[[#This Row],[DATA INICIO]]),":",MINUTE(Tabela13[[#This Row],[DATA INICIO]]))</f>
        <v>14:41</v>
      </c>
      <c r="P843"/>
    </row>
    <row r="844" spans="1:16" ht="25.5" hidden="1" customHeight="1" x14ac:dyDescent="0.25">
      <c r="A844" s="6" t="s">
        <v>278</v>
      </c>
      <c r="B844" s="33" t="s">
        <v>556</v>
      </c>
      <c r="C844" s="34" t="s">
        <v>8</v>
      </c>
      <c r="D844" s="66" t="s">
        <v>1209</v>
      </c>
      <c r="E844" s="66" t="str">
        <f>CONCATENATE(Tabela13[[#This Row],[TRAMITE_SETOR]],"_Atualiz")</f>
        <v>CLC_Atualiz</v>
      </c>
      <c r="F844" s="35" t="s">
        <v>911</v>
      </c>
      <c r="G844" s="35"/>
      <c r="H844" s="36">
        <v>42699.775694444441</v>
      </c>
      <c r="I844" s="36">
        <v>42702.787499999999</v>
      </c>
      <c r="J844" s="1" t="s">
        <v>553</v>
      </c>
      <c r="K844" s="37">
        <f t="shared" si="26"/>
        <v>3.0118055555576575</v>
      </c>
      <c r="L844" s="38">
        <f t="shared" si="27"/>
        <v>3.0118055555576575</v>
      </c>
      <c r="M844" s="166">
        <f>NETWORKDAYS.INTL(DATE(YEAR(H844),MONTH(I844),DAY(H844)),DATE(YEAR(I844),MONTH(I844),DAY(I844)),1,LISTAFERIADOS!$B$2:$B$194)</f>
        <v>2</v>
      </c>
      <c r="N844" s="170" t="str">
        <f>CONCATENATE(HOUR(Tabela13[[#This Row],[DATA INICIO]]),":",MINUTE(Tabela13[[#This Row],[DATA INICIO]]))</f>
        <v>18:37</v>
      </c>
      <c r="P844"/>
    </row>
    <row r="845" spans="1:16" ht="25.5" hidden="1" customHeight="1" x14ac:dyDescent="0.25">
      <c r="A845" s="6" t="s">
        <v>278</v>
      </c>
      <c r="B845" s="33" t="s">
        <v>556</v>
      </c>
      <c r="C845" s="34" t="s">
        <v>8</v>
      </c>
      <c r="D845" s="66" t="s">
        <v>1222</v>
      </c>
      <c r="E845" s="66" t="str">
        <f>CONCATENATE(Tabela13[[#This Row],[TRAMITE_SETOR]],"_Atualiz")</f>
        <v>SECGA_Atualiz</v>
      </c>
      <c r="F845" s="35" t="s">
        <v>853</v>
      </c>
      <c r="G845" s="35"/>
      <c r="H845" s="36">
        <v>42702.787499999999</v>
      </c>
      <c r="I845" s="36">
        <v>42702.85</v>
      </c>
      <c r="J845" s="1" t="s">
        <v>73</v>
      </c>
      <c r="K845" s="37">
        <f t="shared" si="26"/>
        <v>6.25E-2</v>
      </c>
      <c r="L845" s="38">
        <f t="shared" si="27"/>
        <v>6.25E-2</v>
      </c>
      <c r="M845" s="166">
        <f>NETWORKDAYS.INTL(DATE(YEAR(H845),MONTH(I845),DAY(H845)),DATE(YEAR(I845),MONTH(I845),DAY(I845)),1,LISTAFERIADOS!$B$2:$B$194)</f>
        <v>1</v>
      </c>
      <c r="N845" s="170" t="str">
        <f>CONCATENATE(HOUR(Tabela13[[#This Row],[DATA INICIO]]),":",MINUTE(Tabela13[[#This Row],[DATA INICIO]]))</f>
        <v>18:54</v>
      </c>
      <c r="P845"/>
    </row>
    <row r="846" spans="1:16" ht="25.5" hidden="1" customHeight="1" x14ac:dyDescent="0.25">
      <c r="A846" s="6" t="s">
        <v>278</v>
      </c>
      <c r="B846" s="33" t="s">
        <v>556</v>
      </c>
      <c r="C846" s="34" t="s">
        <v>8</v>
      </c>
      <c r="D846" s="66" t="s">
        <v>1202</v>
      </c>
      <c r="E846" s="66" t="str">
        <f>CONCATENATE(Tabela13[[#This Row],[TRAMITE_SETOR]],"_Atualiz")</f>
        <v>DG_Atualiz</v>
      </c>
      <c r="F846" s="35" t="s">
        <v>905</v>
      </c>
      <c r="G846" s="35"/>
      <c r="H846" s="36">
        <v>42702.85</v>
      </c>
      <c r="I846" s="36">
        <v>42703.60833333333</v>
      </c>
      <c r="J846" s="1" t="s">
        <v>554</v>
      </c>
      <c r="K846" s="37">
        <f t="shared" si="26"/>
        <v>0.75833333333139308</v>
      </c>
      <c r="L846" s="38">
        <f t="shared" si="27"/>
        <v>0.75833333333139308</v>
      </c>
      <c r="M846" s="166">
        <f>NETWORKDAYS.INTL(DATE(YEAR(H846),MONTH(I846),DAY(H846)),DATE(YEAR(I846),MONTH(I846),DAY(I846)),1,LISTAFERIADOS!$B$2:$B$194)</f>
        <v>2</v>
      </c>
      <c r="N846" s="170" t="str">
        <f>CONCATENATE(HOUR(Tabela13[[#This Row],[DATA INICIO]]),":",MINUTE(Tabela13[[#This Row],[DATA INICIO]]))</f>
        <v>20:24</v>
      </c>
      <c r="P846"/>
    </row>
    <row r="847" spans="1:16" ht="25.5" hidden="1" customHeight="1" x14ac:dyDescent="0.25">
      <c r="A847" s="6" t="s">
        <v>278</v>
      </c>
      <c r="B847" s="33" t="s">
        <v>556</v>
      </c>
      <c r="C847" s="34" t="s">
        <v>8</v>
      </c>
      <c r="D847" s="66" t="s">
        <v>1207</v>
      </c>
      <c r="E847" s="66" t="str">
        <f>CONCATENATE(Tabela13[[#This Row],[TRAMITE_SETOR]],"_Atualiz")</f>
        <v>CO_Atualiz</v>
      </c>
      <c r="F847" s="35" t="s">
        <v>909</v>
      </c>
      <c r="G847" s="35"/>
      <c r="H847" s="36">
        <v>42703.60833333333</v>
      </c>
      <c r="I847" s="36">
        <v>42703.675694444442</v>
      </c>
      <c r="J847" s="1" t="s">
        <v>57</v>
      </c>
      <c r="K847" s="37">
        <f t="shared" si="26"/>
        <v>6.7361111112404615E-2</v>
      </c>
      <c r="L847" s="38">
        <f t="shared" si="27"/>
        <v>6.7361111112404615E-2</v>
      </c>
      <c r="M847" s="166">
        <f>NETWORKDAYS.INTL(DATE(YEAR(H847),MONTH(I847),DAY(H847)),DATE(YEAR(I847),MONTH(I847),DAY(I847)),1,LISTAFERIADOS!$B$2:$B$194)</f>
        <v>1</v>
      </c>
      <c r="N847" s="170" t="str">
        <f>CONCATENATE(HOUR(Tabela13[[#This Row],[DATA INICIO]]),":",MINUTE(Tabela13[[#This Row],[DATA INICIO]]))</f>
        <v>14:36</v>
      </c>
      <c r="P847"/>
    </row>
    <row r="848" spans="1:16" ht="25.5" hidden="1" customHeight="1" x14ac:dyDescent="0.25">
      <c r="A848" s="6" t="s">
        <v>278</v>
      </c>
      <c r="B848" s="33" t="s">
        <v>556</v>
      </c>
      <c r="C848" s="34" t="s">
        <v>8</v>
      </c>
      <c r="D848" s="66" t="s">
        <v>1214</v>
      </c>
      <c r="E848" s="66" t="str">
        <f>CONCATENATE(Tabela13[[#This Row],[TRAMITE_SETOR]],"_Atualiz")</f>
        <v>ACO_Atualiz</v>
      </c>
      <c r="F848" s="35" t="s">
        <v>916</v>
      </c>
      <c r="G848" s="35"/>
      <c r="H848" s="36">
        <v>42703.675694444442</v>
      </c>
      <c r="I848" s="36">
        <v>42704.79791666667</v>
      </c>
      <c r="J848" s="1" t="s">
        <v>555</v>
      </c>
      <c r="K848" s="37">
        <f t="shared" si="26"/>
        <v>1.1222222222277196</v>
      </c>
      <c r="L848" s="38">
        <f t="shared" si="27"/>
        <v>1.1222222222277196</v>
      </c>
      <c r="M848" s="166">
        <f>NETWORKDAYS.INTL(DATE(YEAR(H848),MONTH(I848),DAY(H848)),DATE(YEAR(I848),MONTH(I848),DAY(I848)),1,LISTAFERIADOS!$B$2:$B$194)</f>
        <v>2</v>
      </c>
      <c r="N848" s="170" t="str">
        <f>CONCATENATE(HOUR(Tabela13[[#This Row],[DATA INICIO]]),":",MINUTE(Tabela13[[#This Row],[DATA INICIO]]))</f>
        <v>16:13</v>
      </c>
      <c r="P848"/>
    </row>
    <row r="849" spans="1:22" ht="25.5" hidden="1" customHeight="1" x14ac:dyDescent="0.25">
      <c r="A849" s="6" t="s">
        <v>278</v>
      </c>
      <c r="B849" s="33" t="s">
        <v>578</v>
      </c>
      <c r="C849" s="34" t="s">
        <v>577</v>
      </c>
      <c r="D849" s="66" t="s">
        <v>1256</v>
      </c>
      <c r="E849" s="66" t="str">
        <f>CONCATENATE(Tabela13[[#This Row],[TRAMITE_SETOR]],"_Atualiz")</f>
        <v>SMCI_Atualiz</v>
      </c>
      <c r="F849" s="35" t="s">
        <v>942</v>
      </c>
      <c r="G849" s="35"/>
      <c r="H849" s="36">
        <v>42067.666666666664</v>
      </c>
      <c r="I849" s="36">
        <v>42068.666666666664</v>
      </c>
      <c r="J849" s="1" t="s">
        <v>7</v>
      </c>
      <c r="K849" s="37">
        <f t="shared" si="26"/>
        <v>1</v>
      </c>
      <c r="L849" s="38">
        <f t="shared" si="27"/>
        <v>1</v>
      </c>
      <c r="M849" s="166">
        <f>NETWORKDAYS.INTL(DATE(YEAR(H849),MONTH(I849),DAY(H849)),DATE(YEAR(I849),MONTH(I849),DAY(I849)),1,LISTAFERIADOS!$B$2:$B$194)</f>
        <v>2</v>
      </c>
      <c r="N849" s="170" t="str">
        <f>CONCATENATE(HOUR(Tabela13[[#This Row],[DATA INICIO]]),":",MINUTE(Tabela13[[#This Row],[DATA INICIO]]))</f>
        <v>16:0</v>
      </c>
      <c r="P849"/>
    </row>
    <row r="850" spans="1:22" ht="25.5" customHeight="1" x14ac:dyDescent="0.25">
      <c r="A850" s="6" t="s">
        <v>278</v>
      </c>
      <c r="B850" s="33" t="s">
        <v>578</v>
      </c>
      <c r="C850" s="34" t="s">
        <v>577</v>
      </c>
      <c r="D850" s="66" t="s">
        <v>1204</v>
      </c>
      <c r="E850" s="66" t="str">
        <f>CONCATENATE(Tabela13[[#This Row],[TRAMITE_SETOR]],"_Atualiz")</f>
        <v>CIP_Atualiz</v>
      </c>
      <c r="F850" s="35" t="s">
        <v>884</v>
      </c>
      <c r="G850" s="90" t="s">
        <v>1105</v>
      </c>
      <c r="H850" s="36">
        <v>42068.666666666664</v>
      </c>
      <c r="I850" s="36">
        <v>42068.702777777777</v>
      </c>
      <c r="J850" s="1" t="s">
        <v>294</v>
      </c>
      <c r="K850" s="37">
        <f t="shared" si="26"/>
        <v>3.6111111112404615E-2</v>
      </c>
      <c r="L850" s="38">
        <f t="shared" si="27"/>
        <v>3.6111111112404615E-2</v>
      </c>
      <c r="M850" s="166">
        <f>NETWORKDAYS.INTL(DATE(YEAR(H850),MONTH(I850),DAY(H850)),DATE(YEAR(I850),MONTH(I850),DAY(I850)),1,LISTAFERIADOS!$B$2:$B$194)</f>
        <v>1</v>
      </c>
      <c r="N850" s="170" t="str">
        <f>CONCATENATE(HOUR(Tabela13[[#This Row],[DATA INICIO]]),":",MINUTE(Tabela13[[#This Row],[DATA INICIO]]))</f>
        <v>16:0</v>
      </c>
      <c r="P850"/>
    </row>
    <row r="851" spans="1:22" ht="25.5" hidden="1" customHeight="1" x14ac:dyDescent="0.25">
      <c r="A851" s="6" t="s">
        <v>278</v>
      </c>
      <c r="B851" s="33" t="s">
        <v>578</v>
      </c>
      <c r="C851" s="34" t="s">
        <v>577</v>
      </c>
      <c r="D851" s="66" t="s">
        <v>1256</v>
      </c>
      <c r="E851" s="66" t="str">
        <f>CONCATENATE(Tabela13[[#This Row],[TRAMITE_SETOR]],"_Atualiz")</f>
        <v>SMCI_Atualiz</v>
      </c>
      <c r="F851" s="35" t="s">
        <v>942</v>
      </c>
      <c r="G851" s="35"/>
      <c r="H851" s="36">
        <v>42068.702777777777</v>
      </c>
      <c r="I851" s="36">
        <v>42068.707638888889</v>
      </c>
      <c r="J851" s="1" t="s">
        <v>557</v>
      </c>
      <c r="K851" s="37">
        <f t="shared" si="26"/>
        <v>4.8611111124046147E-3</v>
      </c>
      <c r="L851" s="38">
        <f t="shared" si="27"/>
        <v>4.8611111124046147E-3</v>
      </c>
      <c r="M851" s="166">
        <f>NETWORKDAYS.INTL(DATE(YEAR(H851),MONTH(I851),DAY(H851)),DATE(YEAR(I851),MONTH(I851),DAY(I851)),1,LISTAFERIADOS!$B$2:$B$194)</f>
        <v>1</v>
      </c>
      <c r="N851" s="170" t="str">
        <f>CONCATENATE(HOUR(Tabela13[[#This Row],[DATA INICIO]]),":",MINUTE(Tabela13[[#This Row],[DATA INICIO]]))</f>
        <v>16:52</v>
      </c>
      <c r="P851"/>
    </row>
    <row r="852" spans="1:22" ht="25.5" customHeight="1" x14ac:dyDescent="0.25">
      <c r="A852" s="6" t="s">
        <v>278</v>
      </c>
      <c r="B852" s="33" t="s">
        <v>578</v>
      </c>
      <c r="C852" s="34" t="s">
        <v>577</v>
      </c>
      <c r="D852" s="66" t="s">
        <v>1204</v>
      </c>
      <c r="E852" s="66" t="str">
        <f>CONCATENATE(Tabela13[[#This Row],[TRAMITE_SETOR]],"_Atualiz")</f>
        <v>CIP_Atualiz</v>
      </c>
      <c r="F852" s="35" t="s">
        <v>884</v>
      </c>
      <c r="G852" s="90" t="s">
        <v>1105</v>
      </c>
      <c r="H852" s="36">
        <v>42068.707638888889</v>
      </c>
      <c r="I852" s="36">
        <v>42068.722222222219</v>
      </c>
      <c r="J852" s="1" t="s">
        <v>332</v>
      </c>
      <c r="K852" s="37">
        <f t="shared" si="26"/>
        <v>1.4583333329937886E-2</v>
      </c>
      <c r="L852" s="38">
        <f t="shared" si="27"/>
        <v>1.4583333329937886E-2</v>
      </c>
      <c r="M852" s="166">
        <f>NETWORKDAYS.INTL(DATE(YEAR(H852),MONTH(I852),DAY(H852)),DATE(YEAR(I852),MONTH(I852),DAY(I852)),1,LISTAFERIADOS!$B$2:$B$194)</f>
        <v>1</v>
      </c>
      <c r="N852" s="170" t="str">
        <f>CONCATENATE(HOUR(Tabela13[[#This Row],[DATA INICIO]]),":",MINUTE(Tabela13[[#This Row],[DATA INICIO]]))</f>
        <v>16:59</v>
      </c>
      <c r="O852" s="161" t="s">
        <v>1300</v>
      </c>
      <c r="P852" s="161" t="s">
        <v>1301</v>
      </c>
      <c r="Q852" s="161" t="s">
        <v>1304</v>
      </c>
      <c r="R852" s="161" t="s">
        <v>1305</v>
      </c>
      <c r="S852" s="161" t="s">
        <v>1302</v>
      </c>
      <c r="T852" s="161" t="s">
        <v>1306</v>
      </c>
      <c r="U852" s="161" t="s">
        <v>1307</v>
      </c>
      <c r="V852" s="161" t="s">
        <v>1303</v>
      </c>
    </row>
    <row r="853" spans="1:22" ht="25.5" hidden="1" customHeight="1" x14ac:dyDescent="0.25">
      <c r="A853" s="6" t="s">
        <v>278</v>
      </c>
      <c r="B853" s="33" t="s">
        <v>578</v>
      </c>
      <c r="C853" s="34" t="s">
        <v>577</v>
      </c>
      <c r="D853" s="66" t="s">
        <v>1205</v>
      </c>
      <c r="E853" s="66" t="str">
        <f>CONCATENATE(Tabela13[[#This Row],[TRAMITE_SETOR]],"_Atualiz")</f>
        <v>SECADM_Atualiz</v>
      </c>
      <c r="F853" s="35" t="s">
        <v>907</v>
      </c>
      <c r="G853" s="35"/>
      <c r="H853" s="36">
        <v>42068.722222222219</v>
      </c>
      <c r="I853" s="36">
        <v>42068.803472222222</v>
      </c>
      <c r="J853" s="1" t="s">
        <v>558</v>
      </c>
      <c r="K853" s="37">
        <f t="shared" si="26"/>
        <v>8.1250000002910383E-2</v>
      </c>
      <c r="L853" s="38">
        <f t="shared" si="27"/>
        <v>8.1250000002910383E-2</v>
      </c>
      <c r="M853" s="166">
        <f>NETWORKDAYS.INTL(DATE(YEAR(H853),MONTH(I853),DAY(H853)),DATE(YEAR(I853),MONTH(I853),DAY(I853)),1,LISTAFERIADOS!$B$2:$B$194)</f>
        <v>1</v>
      </c>
      <c r="N853" s="170" t="str">
        <f>CONCATENATE(HOUR(Tabela13[[#This Row],[DATA INICIO]]),":",MINUTE(Tabela13[[#This Row],[DATA INICIO]]))</f>
        <v>17:20</v>
      </c>
      <c r="P853"/>
    </row>
    <row r="854" spans="1:22" ht="25.5" customHeight="1" x14ac:dyDescent="0.25">
      <c r="A854" s="6" t="s">
        <v>278</v>
      </c>
      <c r="B854" s="33" t="s">
        <v>578</v>
      </c>
      <c r="C854" s="34" t="s">
        <v>577</v>
      </c>
      <c r="D854" s="66" t="s">
        <v>1204</v>
      </c>
      <c r="E854" s="66" t="str">
        <f>CONCATENATE(Tabela13[[#This Row],[TRAMITE_SETOR]],"_Atualiz")</f>
        <v>CIP_Atualiz</v>
      </c>
      <c r="F854" s="35" t="s">
        <v>884</v>
      </c>
      <c r="G854" s="90" t="s">
        <v>1105</v>
      </c>
      <c r="H854" s="36">
        <v>42068.803472222222</v>
      </c>
      <c r="I854" s="36">
        <v>42069.535416666666</v>
      </c>
      <c r="J854" s="1" t="s">
        <v>559</v>
      </c>
      <c r="K854" s="37">
        <f t="shared" si="26"/>
        <v>0.73194444444379769</v>
      </c>
      <c r="L854" s="38">
        <f t="shared" si="27"/>
        <v>0.73194444444379769</v>
      </c>
      <c r="M854" s="166">
        <f>NETWORKDAYS.INTL(DATE(YEAR(H854),MONTH(I854),DAY(H854)),DATE(YEAR(I854),MONTH(I854),DAY(I854)),1,LISTAFERIADOS!$B$2:$B$194)</f>
        <v>2</v>
      </c>
      <c r="N854" s="170" t="str">
        <f>CONCATENATE(HOUR(Tabela13[[#This Row],[DATA INICIO]]),":",MINUTE(Tabela13[[#This Row],[DATA INICIO]]))</f>
        <v>19:17</v>
      </c>
      <c r="O854" t="s">
        <v>1299</v>
      </c>
      <c r="P854"/>
    </row>
    <row r="855" spans="1:22" ht="25.5" hidden="1" customHeight="1" x14ac:dyDescent="0.25">
      <c r="A855" s="6" t="s">
        <v>278</v>
      </c>
      <c r="B855" s="33" t="s">
        <v>578</v>
      </c>
      <c r="C855" s="34" t="s">
        <v>577</v>
      </c>
      <c r="D855" s="66" t="s">
        <v>1256</v>
      </c>
      <c r="E855" s="66" t="str">
        <f>CONCATENATE(Tabela13[[#This Row],[TRAMITE_SETOR]],"_Atualiz")</f>
        <v>SMCI_Atualiz</v>
      </c>
      <c r="F855" s="35" t="s">
        <v>942</v>
      </c>
      <c r="G855" s="35"/>
      <c r="H855" s="36">
        <v>42069.535416666666</v>
      </c>
      <c r="I855" s="36">
        <v>42069.54791666667</v>
      </c>
      <c r="J855" s="1" t="s">
        <v>560</v>
      </c>
      <c r="K855" s="37">
        <f t="shared" si="26"/>
        <v>1.2500000004365575E-2</v>
      </c>
      <c r="L855" s="38">
        <f t="shared" si="27"/>
        <v>1.2500000004365575E-2</v>
      </c>
      <c r="M855" s="166">
        <f>NETWORKDAYS.INTL(DATE(YEAR(H855),MONTH(I855),DAY(H855)),DATE(YEAR(I855),MONTH(I855),DAY(I855)),1,LISTAFERIADOS!$B$2:$B$194)</f>
        <v>1</v>
      </c>
      <c r="N855" s="170" t="str">
        <f>CONCATENATE(HOUR(Tabela13[[#This Row],[DATA INICIO]]),":",MINUTE(Tabela13[[#This Row],[DATA INICIO]]))</f>
        <v>12:51</v>
      </c>
      <c r="P855"/>
    </row>
    <row r="856" spans="1:22" ht="25.5" hidden="1" customHeight="1" x14ac:dyDescent="0.25">
      <c r="A856" s="6" t="s">
        <v>278</v>
      </c>
      <c r="B856" s="33" t="s">
        <v>578</v>
      </c>
      <c r="C856" s="34" t="s">
        <v>577</v>
      </c>
      <c r="D856" s="66" t="s">
        <v>1205</v>
      </c>
      <c r="E856" s="66" t="str">
        <f>CONCATENATE(Tabela13[[#This Row],[TRAMITE_SETOR]],"_Atualiz")</f>
        <v>SECADM_Atualiz</v>
      </c>
      <c r="F856" s="35" t="s">
        <v>907</v>
      </c>
      <c r="G856" s="35"/>
      <c r="H856" s="36">
        <v>42069.54791666667</v>
      </c>
      <c r="I856" s="36">
        <v>42069.587500000001</v>
      </c>
      <c r="J856" s="1" t="s">
        <v>561</v>
      </c>
      <c r="K856" s="37">
        <f t="shared" si="26"/>
        <v>3.9583333331393078E-2</v>
      </c>
      <c r="L856" s="38">
        <f t="shared" si="27"/>
        <v>3.9583333331393078E-2</v>
      </c>
      <c r="M856" s="166">
        <f>NETWORKDAYS.INTL(DATE(YEAR(H856),MONTH(I856),DAY(H856)),DATE(YEAR(I856),MONTH(I856),DAY(I856)),1,LISTAFERIADOS!$B$2:$B$194)</f>
        <v>1</v>
      </c>
      <c r="N856" s="170" t="str">
        <f>CONCATENATE(HOUR(Tabela13[[#This Row],[DATA INICIO]]),":",MINUTE(Tabela13[[#This Row],[DATA INICIO]]))</f>
        <v>13:9</v>
      </c>
      <c r="P856"/>
    </row>
    <row r="857" spans="1:22" ht="25.5" hidden="1" customHeight="1" x14ac:dyDescent="0.25">
      <c r="A857" s="6" t="s">
        <v>278</v>
      </c>
      <c r="B857" s="33" t="s">
        <v>578</v>
      </c>
      <c r="C857" s="34" t="s">
        <v>577</v>
      </c>
      <c r="D857" s="66" t="s">
        <v>1209</v>
      </c>
      <c r="E857" s="66" t="str">
        <f>CONCATENATE(Tabela13[[#This Row],[TRAMITE_SETOR]],"_Atualiz")</f>
        <v>CLC_Atualiz</v>
      </c>
      <c r="F857" s="35" t="s">
        <v>911</v>
      </c>
      <c r="G857" s="35"/>
      <c r="H857" s="36">
        <v>42069.587500000001</v>
      </c>
      <c r="I857" s="36">
        <v>42069.724999999999</v>
      </c>
      <c r="J857" s="1" t="s">
        <v>562</v>
      </c>
      <c r="K857" s="37">
        <f t="shared" si="26"/>
        <v>0.13749999999708962</v>
      </c>
      <c r="L857" s="38">
        <f t="shared" si="27"/>
        <v>0.13749999999708962</v>
      </c>
      <c r="M857" s="166">
        <f>NETWORKDAYS.INTL(DATE(YEAR(H857),MONTH(I857),DAY(H857)),DATE(YEAR(I857),MONTH(I857),DAY(I857)),1,LISTAFERIADOS!$B$2:$B$194)</f>
        <v>1</v>
      </c>
      <c r="N857" s="170" t="str">
        <f>CONCATENATE(HOUR(Tabela13[[#This Row],[DATA INICIO]]),":",MINUTE(Tabela13[[#This Row],[DATA INICIO]]))</f>
        <v>14:6</v>
      </c>
      <c r="P857"/>
    </row>
    <row r="858" spans="1:22" ht="25.5" hidden="1" customHeight="1" x14ac:dyDescent="0.25">
      <c r="A858" s="6" t="s">
        <v>278</v>
      </c>
      <c r="B858" s="33" t="s">
        <v>578</v>
      </c>
      <c r="C858" s="34" t="s">
        <v>577</v>
      </c>
      <c r="D858" s="66" t="s">
        <v>1210</v>
      </c>
      <c r="E858" s="66" t="str">
        <f>CONCATENATE(Tabela13[[#This Row],[TRAMITE_SETOR]],"_Atualiz")</f>
        <v>SC_Atualiz</v>
      </c>
      <c r="F858" s="35" t="s">
        <v>912</v>
      </c>
      <c r="G858" s="35"/>
      <c r="H858" s="36">
        <v>42069.724999999999</v>
      </c>
      <c r="I858" s="36">
        <v>42072.553472222222</v>
      </c>
      <c r="J858" s="1" t="s">
        <v>563</v>
      </c>
      <c r="K858" s="37">
        <f t="shared" si="26"/>
        <v>2.828472222223354</v>
      </c>
      <c r="L858" s="38">
        <f t="shared" si="27"/>
        <v>2.828472222223354</v>
      </c>
      <c r="M858" s="166">
        <f>NETWORKDAYS.INTL(DATE(YEAR(H858),MONTH(I858),DAY(H858)),DATE(YEAR(I858),MONTH(I858),DAY(I858)),1,LISTAFERIADOS!$B$2:$B$194)</f>
        <v>2</v>
      </c>
      <c r="N858" s="170" t="str">
        <f>CONCATENATE(HOUR(Tabela13[[#This Row],[DATA INICIO]]),":",MINUTE(Tabela13[[#This Row],[DATA INICIO]]))</f>
        <v>17:24</v>
      </c>
      <c r="P858"/>
    </row>
    <row r="859" spans="1:22" ht="25.5" hidden="1" customHeight="1" x14ac:dyDescent="0.25">
      <c r="A859" s="6" t="s">
        <v>278</v>
      </c>
      <c r="B859" s="33" t="s">
        <v>578</v>
      </c>
      <c r="C859" s="34" t="s">
        <v>577</v>
      </c>
      <c r="D859" s="66" t="s">
        <v>1209</v>
      </c>
      <c r="E859" s="66" t="str">
        <f>CONCATENATE(Tabela13[[#This Row],[TRAMITE_SETOR]],"_Atualiz")</f>
        <v>CLC_Atualiz</v>
      </c>
      <c r="F859" s="35" t="s">
        <v>911</v>
      </c>
      <c r="G859" s="35"/>
      <c r="H859" s="36">
        <v>42072.553472222222</v>
      </c>
      <c r="I859" s="36">
        <v>42072.568055555559</v>
      </c>
      <c r="J859" s="1" t="s">
        <v>457</v>
      </c>
      <c r="K859" s="37">
        <f t="shared" si="26"/>
        <v>1.4583333337213844E-2</v>
      </c>
      <c r="L859" s="38">
        <f t="shared" si="27"/>
        <v>1.4583333337213844E-2</v>
      </c>
      <c r="M859" s="166">
        <f>NETWORKDAYS.INTL(DATE(YEAR(H859),MONTH(I859),DAY(H859)),DATE(YEAR(I859),MONTH(I859),DAY(I859)),1,LISTAFERIADOS!$B$2:$B$194)</f>
        <v>1</v>
      </c>
      <c r="N859" s="170" t="str">
        <f>CONCATENATE(HOUR(Tabela13[[#This Row],[DATA INICIO]]),":",MINUTE(Tabela13[[#This Row],[DATA INICIO]]))</f>
        <v>13:17</v>
      </c>
      <c r="P859"/>
    </row>
    <row r="860" spans="1:22" ht="25.5" hidden="1" customHeight="1" x14ac:dyDescent="0.25">
      <c r="A860" s="6" t="s">
        <v>278</v>
      </c>
      <c r="B860" s="33" t="s">
        <v>578</v>
      </c>
      <c r="C860" s="34" t="s">
        <v>577</v>
      </c>
      <c r="D860" s="66" t="s">
        <v>1205</v>
      </c>
      <c r="E860" s="66" t="str">
        <f>CONCATENATE(Tabela13[[#This Row],[TRAMITE_SETOR]],"_Atualiz")</f>
        <v>SECADM_Atualiz</v>
      </c>
      <c r="F860" s="35" t="s">
        <v>907</v>
      </c>
      <c r="G860" s="35"/>
      <c r="H860" s="36">
        <v>42072.568055555559</v>
      </c>
      <c r="I860" s="36">
        <v>42072.73333333333</v>
      </c>
      <c r="J860" s="1" t="s">
        <v>564</v>
      </c>
      <c r="K860" s="37">
        <f t="shared" si="26"/>
        <v>0.1652777777708252</v>
      </c>
      <c r="L860" s="38">
        <f t="shared" si="27"/>
        <v>0.1652777777708252</v>
      </c>
      <c r="M860" s="166">
        <f>NETWORKDAYS.INTL(DATE(YEAR(H860),MONTH(I860),DAY(H860)),DATE(YEAR(I860),MONTH(I860),DAY(I860)),1,LISTAFERIADOS!$B$2:$B$194)</f>
        <v>1</v>
      </c>
      <c r="N860" s="170" t="str">
        <f>CONCATENATE(HOUR(Tabela13[[#This Row],[DATA INICIO]]),":",MINUTE(Tabela13[[#This Row],[DATA INICIO]]))</f>
        <v>13:38</v>
      </c>
      <c r="P860"/>
    </row>
    <row r="861" spans="1:22" ht="25.5" hidden="1" customHeight="1" x14ac:dyDescent="0.25">
      <c r="A861" s="6" t="s">
        <v>278</v>
      </c>
      <c r="B861" s="33" t="s">
        <v>578</v>
      </c>
      <c r="C861" s="34" t="s">
        <v>577</v>
      </c>
      <c r="D861" s="66" t="s">
        <v>1209</v>
      </c>
      <c r="E861" s="66" t="str">
        <f>CONCATENATE(Tabela13[[#This Row],[TRAMITE_SETOR]],"_Atualiz")</f>
        <v>CLC_Atualiz</v>
      </c>
      <c r="F861" s="35" t="s">
        <v>911</v>
      </c>
      <c r="G861" s="35"/>
      <c r="H861" s="36">
        <v>42072.73333333333</v>
      </c>
      <c r="I861" s="36">
        <v>42072.759722222225</v>
      </c>
      <c r="J861" s="1" t="s">
        <v>565</v>
      </c>
      <c r="K861" s="37">
        <f t="shared" si="26"/>
        <v>2.6388888894871343E-2</v>
      </c>
      <c r="L861" s="38">
        <f t="shared" si="27"/>
        <v>2.6388888894871343E-2</v>
      </c>
      <c r="M861" s="166">
        <f>NETWORKDAYS.INTL(DATE(YEAR(H861),MONTH(I861),DAY(H861)),DATE(YEAR(I861),MONTH(I861),DAY(I861)),1,LISTAFERIADOS!$B$2:$B$194)</f>
        <v>1</v>
      </c>
      <c r="N861" s="170" t="str">
        <f>CONCATENATE(HOUR(Tabela13[[#This Row],[DATA INICIO]]),":",MINUTE(Tabela13[[#This Row],[DATA INICIO]]))</f>
        <v>17:36</v>
      </c>
      <c r="P861"/>
    </row>
    <row r="862" spans="1:22" ht="25.5" hidden="1" customHeight="1" x14ac:dyDescent="0.25">
      <c r="A862" s="6" t="s">
        <v>278</v>
      </c>
      <c r="B862" s="33" t="s">
        <v>578</v>
      </c>
      <c r="C862" s="34" t="s">
        <v>577</v>
      </c>
      <c r="D862" s="66" t="s">
        <v>1210</v>
      </c>
      <c r="E862" s="66" t="str">
        <f>CONCATENATE(Tabela13[[#This Row],[TRAMITE_SETOR]],"_Atualiz")</f>
        <v>SC_Atualiz</v>
      </c>
      <c r="F862" s="35" t="s">
        <v>912</v>
      </c>
      <c r="G862" s="35"/>
      <c r="H862" s="36">
        <v>42072.759722222225</v>
      </c>
      <c r="I862" s="36">
        <v>42073.5625</v>
      </c>
      <c r="J862" s="1" t="s">
        <v>566</v>
      </c>
      <c r="K862" s="37">
        <f t="shared" si="26"/>
        <v>0.80277777777519077</v>
      </c>
      <c r="L862" s="38">
        <f t="shared" si="27"/>
        <v>0.80277777777519077</v>
      </c>
      <c r="M862" s="166">
        <f>NETWORKDAYS.INTL(DATE(YEAR(H862),MONTH(I862),DAY(H862)),DATE(YEAR(I862),MONTH(I862),DAY(I862)),1,LISTAFERIADOS!$B$2:$B$194)</f>
        <v>2</v>
      </c>
      <c r="N862" s="170" t="str">
        <f>CONCATENATE(HOUR(Tabela13[[#This Row],[DATA INICIO]]),":",MINUTE(Tabela13[[#This Row],[DATA INICIO]]))</f>
        <v>18:14</v>
      </c>
      <c r="P862"/>
    </row>
    <row r="863" spans="1:22" ht="25.5" hidden="1" customHeight="1" x14ac:dyDescent="0.25">
      <c r="A863" s="6" t="s">
        <v>278</v>
      </c>
      <c r="B863" s="33" t="s">
        <v>578</v>
      </c>
      <c r="C863" s="34" t="s">
        <v>577</v>
      </c>
      <c r="D863" s="66" t="s">
        <v>1209</v>
      </c>
      <c r="E863" s="66" t="str">
        <f>CONCATENATE(Tabela13[[#This Row],[TRAMITE_SETOR]],"_Atualiz")</f>
        <v>CLC_Atualiz</v>
      </c>
      <c r="F863" s="35" t="s">
        <v>911</v>
      </c>
      <c r="G863" s="35"/>
      <c r="H863" s="36">
        <v>42073.5625</v>
      </c>
      <c r="I863" s="36">
        <v>42073.728472222225</v>
      </c>
      <c r="J863" s="1" t="s">
        <v>567</v>
      </c>
      <c r="K863" s="37">
        <f t="shared" si="26"/>
        <v>0.16597222222480923</v>
      </c>
      <c r="L863" s="38">
        <f t="shared" si="27"/>
        <v>0.16597222222480923</v>
      </c>
      <c r="M863" s="166">
        <f>NETWORKDAYS.INTL(DATE(YEAR(H863),MONTH(I863),DAY(H863)),DATE(YEAR(I863),MONTH(I863),DAY(I863)),1,LISTAFERIADOS!$B$2:$B$194)</f>
        <v>1</v>
      </c>
      <c r="N863" s="170" t="str">
        <f>CONCATENATE(HOUR(Tabela13[[#This Row],[DATA INICIO]]),":",MINUTE(Tabela13[[#This Row],[DATA INICIO]]))</f>
        <v>13:30</v>
      </c>
      <c r="P863"/>
    </row>
    <row r="864" spans="1:22" ht="25.5" hidden="1" customHeight="1" x14ac:dyDescent="0.25">
      <c r="A864" s="6" t="s">
        <v>278</v>
      </c>
      <c r="B864" s="33" t="s">
        <v>578</v>
      </c>
      <c r="C864" s="34" t="s">
        <v>577</v>
      </c>
      <c r="D864" s="66" t="s">
        <v>1205</v>
      </c>
      <c r="E864" s="66" t="str">
        <f>CONCATENATE(Tabela13[[#This Row],[TRAMITE_SETOR]],"_Atualiz")</f>
        <v>SECADM_Atualiz</v>
      </c>
      <c r="F864" s="35" t="s">
        <v>907</v>
      </c>
      <c r="G864" s="35"/>
      <c r="H864" s="36">
        <v>42073.728472222225</v>
      </c>
      <c r="I864" s="36">
        <v>42073.773611111108</v>
      </c>
      <c r="J864" s="1" t="s">
        <v>568</v>
      </c>
      <c r="K864" s="37">
        <f t="shared" si="26"/>
        <v>4.5138888883229811E-2</v>
      </c>
      <c r="L864" s="38">
        <f t="shared" si="27"/>
        <v>4.5138888883229811E-2</v>
      </c>
      <c r="M864" s="166">
        <f>NETWORKDAYS.INTL(DATE(YEAR(H864),MONTH(I864),DAY(H864)),DATE(YEAR(I864),MONTH(I864),DAY(I864)),1,LISTAFERIADOS!$B$2:$B$194)</f>
        <v>1</v>
      </c>
      <c r="N864" s="170" t="str">
        <f>CONCATENATE(HOUR(Tabela13[[#This Row],[DATA INICIO]]),":",MINUTE(Tabela13[[#This Row],[DATA INICIO]]))</f>
        <v>17:29</v>
      </c>
      <c r="P864"/>
    </row>
    <row r="865" spans="1:16" ht="25.5" hidden="1" customHeight="1" x14ac:dyDescent="0.25">
      <c r="A865" s="6" t="s">
        <v>278</v>
      </c>
      <c r="B865" s="33" t="s">
        <v>578</v>
      </c>
      <c r="C865" s="34" t="s">
        <v>577</v>
      </c>
      <c r="D865" s="66" t="s">
        <v>1209</v>
      </c>
      <c r="E865" s="66" t="str">
        <f>CONCATENATE(Tabela13[[#This Row],[TRAMITE_SETOR]],"_Atualiz")</f>
        <v>CLC_Atualiz</v>
      </c>
      <c r="F865" s="35" t="s">
        <v>911</v>
      </c>
      <c r="G865" s="35"/>
      <c r="H865" s="36">
        <v>42073.773611111108</v>
      </c>
      <c r="I865" s="36">
        <v>42073.869444444441</v>
      </c>
      <c r="J865" s="1" t="s">
        <v>569</v>
      </c>
      <c r="K865" s="37">
        <f t="shared" si="26"/>
        <v>9.5833333332848269E-2</v>
      </c>
      <c r="L865" s="38">
        <f t="shared" si="27"/>
        <v>9.5833333332848269E-2</v>
      </c>
      <c r="M865" s="166">
        <f>NETWORKDAYS.INTL(DATE(YEAR(H865),MONTH(I865),DAY(H865)),DATE(YEAR(I865),MONTH(I865),DAY(I865)),1,LISTAFERIADOS!$B$2:$B$194)</f>
        <v>1</v>
      </c>
      <c r="N865" s="170" t="str">
        <f>CONCATENATE(HOUR(Tabela13[[#This Row],[DATA INICIO]]),":",MINUTE(Tabela13[[#This Row],[DATA INICIO]]))</f>
        <v>18:34</v>
      </c>
      <c r="P865"/>
    </row>
    <row r="866" spans="1:16" ht="25.5" hidden="1" customHeight="1" x14ac:dyDescent="0.25">
      <c r="A866" s="6" t="s">
        <v>278</v>
      </c>
      <c r="B866" s="33" t="s">
        <v>578</v>
      </c>
      <c r="C866" s="34" t="s">
        <v>577</v>
      </c>
      <c r="D866" s="66" t="s">
        <v>1230</v>
      </c>
      <c r="E866" s="66" t="str">
        <f>CONCATENATE(Tabela13[[#This Row],[TRAMITE_SETOR]],"_Atualiz")</f>
        <v>SLIC_Atualiz</v>
      </c>
      <c r="F866" s="35" t="s">
        <v>927</v>
      </c>
      <c r="G866" s="35"/>
      <c r="H866" s="36">
        <v>42073.869444444441</v>
      </c>
      <c r="I866" s="36">
        <v>42075.705555555556</v>
      </c>
      <c r="J866" s="1" t="s">
        <v>288</v>
      </c>
      <c r="K866" s="37">
        <f t="shared" si="26"/>
        <v>1.836111111115315</v>
      </c>
      <c r="L866" s="38">
        <f t="shared" si="27"/>
        <v>1.836111111115315</v>
      </c>
      <c r="M866" s="166">
        <f>NETWORKDAYS.INTL(DATE(YEAR(H866),MONTH(I866),DAY(H866)),DATE(YEAR(I866),MONTH(I866),DAY(I866)),1,LISTAFERIADOS!$B$2:$B$194)</f>
        <v>3</v>
      </c>
      <c r="N866" s="170" t="str">
        <f>CONCATENATE(HOUR(Tabela13[[#This Row],[DATA INICIO]]),":",MINUTE(Tabela13[[#This Row],[DATA INICIO]]))</f>
        <v>20:52</v>
      </c>
      <c r="P866"/>
    </row>
    <row r="867" spans="1:16" ht="25.5" hidden="1" customHeight="1" x14ac:dyDescent="0.25">
      <c r="A867" s="6" t="s">
        <v>278</v>
      </c>
      <c r="B867" s="33" t="s">
        <v>578</v>
      </c>
      <c r="C867" s="34" t="s">
        <v>577</v>
      </c>
      <c r="D867" s="66" t="s">
        <v>1209</v>
      </c>
      <c r="E867" s="66" t="str">
        <f>CONCATENATE(Tabela13[[#This Row],[TRAMITE_SETOR]],"_Atualiz")</f>
        <v>CLC_Atualiz</v>
      </c>
      <c r="F867" s="35" t="s">
        <v>911</v>
      </c>
      <c r="G867" s="35"/>
      <c r="H867" s="36">
        <v>42075.705555555556</v>
      </c>
      <c r="I867" s="36">
        <v>42075.76666666667</v>
      </c>
      <c r="J867" s="1" t="s">
        <v>349</v>
      </c>
      <c r="K867" s="37">
        <f t="shared" si="26"/>
        <v>6.1111111113859806E-2</v>
      </c>
      <c r="L867" s="38">
        <f t="shared" si="27"/>
        <v>6.1111111113859806E-2</v>
      </c>
      <c r="M867" s="166">
        <f>NETWORKDAYS.INTL(DATE(YEAR(H867),MONTH(I867),DAY(H867)),DATE(YEAR(I867),MONTH(I867),DAY(I867)),1,LISTAFERIADOS!$B$2:$B$194)</f>
        <v>1</v>
      </c>
      <c r="N867" s="170" t="str">
        <f>CONCATENATE(HOUR(Tabela13[[#This Row],[DATA INICIO]]),":",MINUTE(Tabela13[[#This Row],[DATA INICIO]]))</f>
        <v>16:56</v>
      </c>
      <c r="P867"/>
    </row>
    <row r="868" spans="1:16" ht="25.5" hidden="1" customHeight="1" x14ac:dyDescent="0.25">
      <c r="A868" s="6" t="s">
        <v>278</v>
      </c>
      <c r="B868" s="33" t="s">
        <v>578</v>
      </c>
      <c r="C868" s="34" t="s">
        <v>577</v>
      </c>
      <c r="D868" s="66" t="s">
        <v>1205</v>
      </c>
      <c r="E868" s="66" t="str">
        <f>CONCATENATE(Tabela13[[#This Row],[TRAMITE_SETOR]],"_Atualiz")</f>
        <v>SECADM_Atualiz</v>
      </c>
      <c r="F868" s="35" t="s">
        <v>907</v>
      </c>
      <c r="G868" s="35"/>
      <c r="H868" s="36">
        <v>42075.76666666667</v>
      </c>
      <c r="I868" s="36">
        <v>42076.720138888886</v>
      </c>
      <c r="J868" s="1" t="s">
        <v>570</v>
      </c>
      <c r="K868" s="37">
        <f t="shared" si="26"/>
        <v>0.95347222221607808</v>
      </c>
      <c r="L868" s="38">
        <f t="shared" si="27"/>
        <v>0.95347222221607808</v>
      </c>
      <c r="M868" s="166">
        <f>NETWORKDAYS.INTL(DATE(YEAR(H868),MONTH(I868),DAY(H868)),DATE(YEAR(I868),MONTH(I868),DAY(I868)),1,LISTAFERIADOS!$B$2:$B$194)</f>
        <v>2</v>
      </c>
      <c r="N868" s="170" t="str">
        <f>CONCATENATE(HOUR(Tabela13[[#This Row],[DATA INICIO]]),":",MINUTE(Tabela13[[#This Row],[DATA INICIO]]))</f>
        <v>18:24</v>
      </c>
      <c r="P868"/>
    </row>
    <row r="869" spans="1:16" ht="25.5" hidden="1" customHeight="1" x14ac:dyDescent="0.25">
      <c r="A869" s="6" t="s">
        <v>278</v>
      </c>
      <c r="B869" s="33" t="s">
        <v>578</v>
      </c>
      <c r="C869" s="34" t="s">
        <v>577</v>
      </c>
      <c r="D869" s="66" t="s">
        <v>1212</v>
      </c>
      <c r="E869" s="66" t="str">
        <f>CONCATENATE(Tabela13[[#This Row],[TRAMITE_SETOR]],"_Atualiz")</f>
        <v>CPL_Atualiz</v>
      </c>
      <c r="F869" s="35" t="s">
        <v>914</v>
      </c>
      <c r="G869" s="35"/>
      <c r="H869" s="36">
        <v>42076.720138888886</v>
      </c>
      <c r="I869" s="36">
        <v>42076.732638888891</v>
      </c>
      <c r="J869" s="1" t="s">
        <v>571</v>
      </c>
      <c r="K869" s="37">
        <f t="shared" si="26"/>
        <v>1.2500000004365575E-2</v>
      </c>
      <c r="L869" s="38">
        <f t="shared" si="27"/>
        <v>1.2500000004365575E-2</v>
      </c>
      <c r="M869" s="166">
        <f>NETWORKDAYS.INTL(DATE(YEAR(H869),MONTH(I869),DAY(H869)),DATE(YEAR(I869),MONTH(I869),DAY(I869)),1,LISTAFERIADOS!$B$2:$B$194)</f>
        <v>1</v>
      </c>
      <c r="N869" s="170" t="str">
        <f>CONCATENATE(HOUR(Tabela13[[#This Row],[DATA INICIO]]),":",MINUTE(Tabela13[[#This Row],[DATA INICIO]]))</f>
        <v>17:17</v>
      </c>
      <c r="P869"/>
    </row>
    <row r="870" spans="1:16" ht="25.5" hidden="1" customHeight="1" x14ac:dyDescent="0.25">
      <c r="A870" s="6" t="s">
        <v>278</v>
      </c>
      <c r="B870" s="33" t="s">
        <v>578</v>
      </c>
      <c r="C870" s="34" t="s">
        <v>577</v>
      </c>
      <c r="D870" s="66" t="s">
        <v>1213</v>
      </c>
      <c r="E870" s="66" t="str">
        <f>CONCATENATE(Tabela13[[#This Row],[TRAMITE_SETOR]],"_Atualiz")</f>
        <v>ASSDG_Atualiz</v>
      </c>
      <c r="F870" s="35" t="s">
        <v>915</v>
      </c>
      <c r="G870" s="35"/>
      <c r="H870" s="36">
        <v>42076.732638888891</v>
      </c>
      <c r="I870" s="36">
        <v>42079.57916666667</v>
      </c>
      <c r="J870" s="1" t="s">
        <v>223</v>
      </c>
      <c r="K870" s="37">
        <f t="shared" si="26"/>
        <v>2.8465277777795563</v>
      </c>
      <c r="L870" s="38">
        <f t="shared" si="27"/>
        <v>2.8465277777795563</v>
      </c>
      <c r="M870" s="166">
        <f>NETWORKDAYS.INTL(DATE(YEAR(H870),MONTH(I870),DAY(H870)),DATE(YEAR(I870),MONTH(I870),DAY(I870)),1,LISTAFERIADOS!$B$2:$B$194)</f>
        <v>2</v>
      </c>
      <c r="N870" s="170" t="str">
        <f>CONCATENATE(HOUR(Tabela13[[#This Row],[DATA INICIO]]),":",MINUTE(Tabela13[[#This Row],[DATA INICIO]]))</f>
        <v>17:35</v>
      </c>
      <c r="P870"/>
    </row>
    <row r="871" spans="1:16" ht="25.5" hidden="1" customHeight="1" x14ac:dyDescent="0.25">
      <c r="A871" s="6" t="s">
        <v>278</v>
      </c>
      <c r="B871" s="33" t="s">
        <v>578</v>
      </c>
      <c r="C871" s="34" t="s">
        <v>577</v>
      </c>
      <c r="D871" s="66" t="s">
        <v>1202</v>
      </c>
      <c r="E871" s="66" t="str">
        <f>CONCATENATE(Tabela13[[#This Row],[TRAMITE_SETOR]],"_Atualiz")</f>
        <v>DG_Atualiz</v>
      </c>
      <c r="F871" s="35" t="s">
        <v>905</v>
      </c>
      <c r="G871" s="35"/>
      <c r="H871" s="36">
        <v>42079.57916666667</v>
      </c>
      <c r="I871" s="36">
        <v>42079.588194444441</v>
      </c>
      <c r="J871" s="1" t="s">
        <v>56</v>
      </c>
      <c r="K871" s="37">
        <f t="shared" si="26"/>
        <v>9.0277777708251961E-3</v>
      </c>
      <c r="L871" s="38">
        <f t="shared" si="27"/>
        <v>9.0277777708251961E-3</v>
      </c>
      <c r="M871" s="166">
        <f>NETWORKDAYS.INTL(DATE(YEAR(H871),MONTH(I871),DAY(H871)),DATE(YEAR(I871),MONTH(I871),DAY(I871)),1,LISTAFERIADOS!$B$2:$B$194)</f>
        <v>1</v>
      </c>
      <c r="N871" s="170" t="str">
        <f>CONCATENATE(HOUR(Tabela13[[#This Row],[DATA INICIO]]),":",MINUTE(Tabela13[[#This Row],[DATA INICIO]]))</f>
        <v>13:54</v>
      </c>
      <c r="P871"/>
    </row>
    <row r="872" spans="1:16" ht="25.5" hidden="1" customHeight="1" x14ac:dyDescent="0.25">
      <c r="A872" s="6" t="s">
        <v>278</v>
      </c>
      <c r="B872" s="33" t="s">
        <v>578</v>
      </c>
      <c r="C872" s="34" t="s">
        <v>577</v>
      </c>
      <c r="D872" s="66" t="s">
        <v>1230</v>
      </c>
      <c r="E872" s="66" t="str">
        <f>CONCATENATE(Tabela13[[#This Row],[TRAMITE_SETOR]],"_Atualiz")</f>
        <v>SLIC_Atualiz</v>
      </c>
      <c r="F872" s="35" t="s">
        <v>927</v>
      </c>
      <c r="G872" s="35"/>
      <c r="H872" s="36">
        <v>42079.588194444441</v>
      </c>
      <c r="I872" s="36">
        <v>42080.75</v>
      </c>
      <c r="J872" s="1" t="s">
        <v>389</v>
      </c>
      <c r="K872" s="37">
        <f t="shared" si="26"/>
        <v>1.1618055555591127</v>
      </c>
      <c r="L872" s="38">
        <f t="shared" si="27"/>
        <v>1.1618055555591127</v>
      </c>
      <c r="M872" s="166">
        <f>NETWORKDAYS.INTL(DATE(YEAR(H872),MONTH(I872),DAY(H872)),DATE(YEAR(I872),MONTH(I872),DAY(I872)),1,LISTAFERIADOS!$B$2:$B$194)</f>
        <v>2</v>
      </c>
      <c r="N872" s="170" t="str">
        <f>CONCATENATE(HOUR(Tabela13[[#This Row],[DATA INICIO]]),":",MINUTE(Tabela13[[#This Row],[DATA INICIO]]))</f>
        <v>14:7</v>
      </c>
      <c r="P872"/>
    </row>
    <row r="873" spans="1:16" ht="25.5" hidden="1" customHeight="1" x14ac:dyDescent="0.25">
      <c r="A873" s="6" t="s">
        <v>278</v>
      </c>
      <c r="B873" s="33" t="s">
        <v>578</v>
      </c>
      <c r="C873" s="34" t="s">
        <v>577</v>
      </c>
      <c r="D873" s="66" t="s">
        <v>1212</v>
      </c>
      <c r="E873" s="66" t="str">
        <f>CONCATENATE(Tabela13[[#This Row],[TRAMITE_SETOR]],"_Atualiz")</f>
        <v>CPL_Atualiz</v>
      </c>
      <c r="F873" s="35" t="s">
        <v>914</v>
      </c>
      <c r="G873" s="35"/>
      <c r="H873" s="36">
        <v>42080.75</v>
      </c>
      <c r="I873" s="36">
        <v>42080.781944444447</v>
      </c>
      <c r="J873" s="1" t="s">
        <v>572</v>
      </c>
      <c r="K873" s="37">
        <f t="shared" si="26"/>
        <v>3.1944444446708076E-2</v>
      </c>
      <c r="L873" s="38">
        <f t="shared" si="27"/>
        <v>3.1944444446708076E-2</v>
      </c>
      <c r="M873" s="166">
        <f>NETWORKDAYS.INTL(DATE(YEAR(H873),MONTH(I873),DAY(H873)),DATE(YEAR(I873),MONTH(I873),DAY(I873)),1,LISTAFERIADOS!$B$2:$B$194)</f>
        <v>1</v>
      </c>
      <c r="N873" s="170" t="str">
        <f>CONCATENATE(HOUR(Tabela13[[#This Row],[DATA INICIO]]),":",MINUTE(Tabela13[[#This Row],[DATA INICIO]]))</f>
        <v>18:0</v>
      </c>
      <c r="P873"/>
    </row>
    <row r="874" spans="1:16" ht="25.5" hidden="1" customHeight="1" x14ac:dyDescent="0.25">
      <c r="A874" s="6" t="s">
        <v>278</v>
      </c>
      <c r="B874" s="33" t="s">
        <v>578</v>
      </c>
      <c r="C874" s="34" t="s">
        <v>577</v>
      </c>
      <c r="D874" s="66" t="s">
        <v>1230</v>
      </c>
      <c r="E874" s="66" t="str">
        <f>CONCATENATE(Tabela13[[#This Row],[TRAMITE_SETOR]],"_Atualiz")</f>
        <v>SLIC_Atualiz</v>
      </c>
      <c r="F874" s="35" t="s">
        <v>927</v>
      </c>
      <c r="G874" s="35"/>
      <c r="H874" s="36">
        <v>42080.781944444447</v>
      </c>
      <c r="I874" s="36">
        <v>42082.5625</v>
      </c>
      <c r="J874" s="1" t="s">
        <v>573</v>
      </c>
      <c r="K874" s="37">
        <f t="shared" si="26"/>
        <v>1.7805555555532919</v>
      </c>
      <c r="L874" s="38">
        <f t="shared" si="27"/>
        <v>1.7805555555532919</v>
      </c>
      <c r="M874" s="166">
        <f>NETWORKDAYS.INTL(DATE(YEAR(H874),MONTH(I874),DAY(H874)),DATE(YEAR(I874),MONTH(I874),DAY(I874)),1,LISTAFERIADOS!$B$2:$B$194)</f>
        <v>3</v>
      </c>
      <c r="N874" s="170" t="str">
        <f>CONCATENATE(HOUR(Tabela13[[#This Row],[DATA INICIO]]),":",MINUTE(Tabela13[[#This Row],[DATA INICIO]]))</f>
        <v>18:46</v>
      </c>
      <c r="P874"/>
    </row>
    <row r="875" spans="1:16" ht="25.5" hidden="1" customHeight="1" x14ac:dyDescent="0.25">
      <c r="A875" s="6" t="s">
        <v>278</v>
      </c>
      <c r="B875" s="33" t="s">
        <v>578</v>
      </c>
      <c r="C875" s="34" t="s">
        <v>577</v>
      </c>
      <c r="D875" s="66" t="s">
        <v>1212</v>
      </c>
      <c r="E875" s="66" t="str">
        <f>CONCATENATE(Tabela13[[#This Row],[TRAMITE_SETOR]],"_Atualiz")</f>
        <v>CPL_Atualiz</v>
      </c>
      <c r="F875" s="35" t="s">
        <v>914</v>
      </c>
      <c r="G875" s="35"/>
      <c r="H875" s="36">
        <v>42082.5625</v>
      </c>
      <c r="I875" s="36">
        <v>42086.618055555555</v>
      </c>
      <c r="J875" s="1" t="s">
        <v>451</v>
      </c>
      <c r="K875" s="37">
        <f t="shared" si="26"/>
        <v>4.0555555555547471</v>
      </c>
      <c r="L875" s="38">
        <f t="shared" si="27"/>
        <v>4.0555555555547471</v>
      </c>
      <c r="M875" s="166">
        <f>NETWORKDAYS.INTL(DATE(YEAR(H875),MONTH(I875),DAY(H875)),DATE(YEAR(I875),MONTH(I875),DAY(I875)),1,LISTAFERIADOS!$B$2:$B$194)</f>
        <v>3</v>
      </c>
      <c r="N875" s="170" t="str">
        <f>CONCATENATE(HOUR(Tabela13[[#This Row],[DATA INICIO]]),":",MINUTE(Tabela13[[#This Row],[DATA INICIO]]))</f>
        <v>13:30</v>
      </c>
      <c r="P875"/>
    </row>
    <row r="876" spans="1:16" ht="25.5" hidden="1" customHeight="1" x14ac:dyDescent="0.25">
      <c r="A876" s="6" t="s">
        <v>278</v>
      </c>
      <c r="B876" s="33" t="s">
        <v>578</v>
      </c>
      <c r="C876" s="34" t="s">
        <v>577</v>
      </c>
      <c r="D876" s="66" t="s">
        <v>1230</v>
      </c>
      <c r="E876" s="66" t="str">
        <f>CONCATENATE(Tabela13[[#This Row],[TRAMITE_SETOR]],"_Atualiz")</f>
        <v>SLIC_Atualiz</v>
      </c>
      <c r="F876" s="35" t="s">
        <v>927</v>
      </c>
      <c r="G876" s="35"/>
      <c r="H876" s="36">
        <v>42086.618055555555</v>
      </c>
      <c r="I876" s="36">
        <v>42086.747916666667</v>
      </c>
      <c r="J876" s="1" t="s">
        <v>202</v>
      </c>
      <c r="K876" s="37">
        <f t="shared" si="26"/>
        <v>0.12986111111240461</v>
      </c>
      <c r="L876" s="38">
        <f t="shared" si="27"/>
        <v>0.12986111111240461</v>
      </c>
      <c r="M876" s="166">
        <f>NETWORKDAYS.INTL(DATE(YEAR(H876),MONTH(I876),DAY(H876)),DATE(YEAR(I876),MONTH(I876),DAY(I876)),1,LISTAFERIADOS!$B$2:$B$194)</f>
        <v>1</v>
      </c>
      <c r="N876" s="170" t="str">
        <f>CONCATENATE(HOUR(Tabela13[[#This Row],[DATA INICIO]]),":",MINUTE(Tabela13[[#This Row],[DATA INICIO]]))</f>
        <v>14:50</v>
      </c>
      <c r="P876"/>
    </row>
    <row r="877" spans="1:16" ht="25.5" hidden="1" customHeight="1" x14ac:dyDescent="0.25">
      <c r="A877" s="6" t="s">
        <v>278</v>
      </c>
      <c r="B877" s="33" t="s">
        <v>578</v>
      </c>
      <c r="C877" s="34" t="s">
        <v>577</v>
      </c>
      <c r="D877" s="66" t="s">
        <v>1212</v>
      </c>
      <c r="E877" s="66" t="str">
        <f>CONCATENATE(Tabela13[[#This Row],[TRAMITE_SETOR]],"_Atualiz")</f>
        <v>CPL_Atualiz</v>
      </c>
      <c r="F877" s="35" t="s">
        <v>914</v>
      </c>
      <c r="G877" s="35"/>
      <c r="H877" s="36">
        <v>42086.747916666667</v>
      </c>
      <c r="I877" s="36">
        <v>42104.684027777781</v>
      </c>
      <c r="J877" s="1" t="s">
        <v>95</v>
      </c>
      <c r="K877" s="37">
        <f t="shared" si="26"/>
        <v>17.93611111111386</v>
      </c>
      <c r="L877" s="38">
        <f t="shared" si="27"/>
        <v>17.93611111111386</v>
      </c>
      <c r="M877" s="166">
        <f>NETWORKDAYS.INTL(DATE(YEAR(H877),MONTH(I877),DAY(H877)),DATE(YEAR(I877),MONTH(I877),DAY(I877)),1,LISTAFERIADOS!$B$2:$B$194)</f>
        <v>-9</v>
      </c>
      <c r="N877" s="170" t="str">
        <f>CONCATENATE(HOUR(Tabela13[[#This Row],[DATA INICIO]]),":",MINUTE(Tabela13[[#This Row],[DATA INICIO]]))</f>
        <v>17:57</v>
      </c>
      <c r="P877"/>
    </row>
    <row r="878" spans="1:16" ht="25.5" hidden="1" customHeight="1" x14ac:dyDescent="0.25">
      <c r="A878" s="6" t="s">
        <v>278</v>
      </c>
      <c r="B878" s="33" t="s">
        <v>578</v>
      </c>
      <c r="C878" s="34" t="s">
        <v>577</v>
      </c>
      <c r="D878" s="66" t="s">
        <v>1213</v>
      </c>
      <c r="E878" s="66" t="str">
        <f>CONCATENATE(Tabela13[[#This Row],[TRAMITE_SETOR]],"_Atualiz")</f>
        <v>ASSDG_Atualiz</v>
      </c>
      <c r="F878" s="35" t="s">
        <v>915</v>
      </c>
      <c r="G878" s="35"/>
      <c r="H878" s="36">
        <v>42104.684027777781</v>
      </c>
      <c r="I878" s="36">
        <v>42107.545138888891</v>
      </c>
      <c r="J878" s="1" t="s">
        <v>391</v>
      </c>
      <c r="K878" s="37">
        <f t="shared" si="26"/>
        <v>2.8611111111094942</v>
      </c>
      <c r="L878" s="38">
        <f t="shared" si="27"/>
        <v>2.8611111111094942</v>
      </c>
      <c r="M878" s="166">
        <f>NETWORKDAYS.INTL(DATE(YEAR(H878),MONTH(I878),DAY(H878)),DATE(YEAR(I878),MONTH(I878),DAY(I878)),1,LISTAFERIADOS!$B$2:$B$194)</f>
        <v>2</v>
      </c>
      <c r="N878" s="170" t="str">
        <f>CONCATENATE(HOUR(Tabela13[[#This Row],[DATA INICIO]]),":",MINUTE(Tabela13[[#This Row],[DATA INICIO]]))</f>
        <v>16:25</v>
      </c>
      <c r="P878"/>
    </row>
    <row r="879" spans="1:16" ht="25.5" hidden="1" customHeight="1" x14ac:dyDescent="0.25">
      <c r="A879" s="6" t="s">
        <v>278</v>
      </c>
      <c r="B879" s="33" t="s">
        <v>578</v>
      </c>
      <c r="C879" s="34" t="s">
        <v>577</v>
      </c>
      <c r="D879" s="66" t="s">
        <v>1202</v>
      </c>
      <c r="E879" s="66" t="str">
        <f>CONCATENATE(Tabela13[[#This Row],[TRAMITE_SETOR]],"_Atualiz")</f>
        <v>DG_Atualiz</v>
      </c>
      <c r="F879" s="35" t="s">
        <v>905</v>
      </c>
      <c r="G879" s="35"/>
      <c r="H879" s="36">
        <v>42107.545138888891</v>
      </c>
      <c r="I879" s="36">
        <v>42107.604166666664</v>
      </c>
      <c r="J879" s="1" t="s">
        <v>56</v>
      </c>
      <c r="K879" s="37">
        <f t="shared" si="26"/>
        <v>5.9027777773735579E-2</v>
      </c>
      <c r="L879" s="38">
        <f t="shared" si="27"/>
        <v>5.9027777773735579E-2</v>
      </c>
      <c r="M879" s="166">
        <f>NETWORKDAYS.INTL(DATE(YEAR(H879),MONTH(I879),DAY(H879)),DATE(YEAR(I879),MONTH(I879),DAY(I879)),1,LISTAFERIADOS!$B$2:$B$194)</f>
        <v>1</v>
      </c>
      <c r="N879" s="170" t="str">
        <f>CONCATENATE(HOUR(Tabela13[[#This Row],[DATA INICIO]]),":",MINUTE(Tabela13[[#This Row],[DATA INICIO]]))</f>
        <v>13:5</v>
      </c>
      <c r="P879"/>
    </row>
    <row r="880" spans="1:16" ht="25.5" hidden="1" customHeight="1" x14ac:dyDescent="0.25">
      <c r="A880" s="6" t="s">
        <v>278</v>
      </c>
      <c r="B880" s="33" t="s">
        <v>578</v>
      </c>
      <c r="C880" s="34" t="s">
        <v>577</v>
      </c>
      <c r="D880" s="66" t="s">
        <v>1256</v>
      </c>
      <c r="E880" s="66" t="str">
        <f>CONCATENATE(Tabela13[[#This Row],[TRAMITE_SETOR]],"_Atualiz")</f>
        <v>SMCI_Atualiz</v>
      </c>
      <c r="F880" s="35" t="s">
        <v>942</v>
      </c>
      <c r="G880" s="35"/>
      <c r="H880" s="36">
        <v>42107.604166666664</v>
      </c>
      <c r="I880" s="36">
        <v>42111.757638888892</v>
      </c>
      <c r="J880" s="1" t="s">
        <v>574</v>
      </c>
      <c r="K880" s="37">
        <f t="shared" si="26"/>
        <v>4.1534722222277196</v>
      </c>
      <c r="L880" s="38">
        <f t="shared" si="27"/>
        <v>4.1534722222277196</v>
      </c>
      <c r="M880" s="166">
        <f>NETWORKDAYS.INTL(DATE(YEAR(H880),MONTH(I880),DAY(H880)),DATE(YEAR(I880),MONTH(I880),DAY(I880)),1,LISTAFERIADOS!$B$2:$B$194)</f>
        <v>5</v>
      </c>
      <c r="N880" s="170" t="str">
        <f>CONCATENATE(HOUR(Tabela13[[#This Row],[DATA INICIO]]),":",MINUTE(Tabela13[[#This Row],[DATA INICIO]]))</f>
        <v>14:30</v>
      </c>
      <c r="P880"/>
    </row>
    <row r="881" spans="1:16" ht="25.5" hidden="1" customHeight="1" x14ac:dyDescent="0.25">
      <c r="A881" s="6" t="s">
        <v>278</v>
      </c>
      <c r="B881" s="33" t="s">
        <v>578</v>
      </c>
      <c r="C881" s="34" t="s">
        <v>577</v>
      </c>
      <c r="D881" s="66" t="s">
        <v>1202</v>
      </c>
      <c r="E881" s="66" t="str">
        <f>CONCATENATE(Tabela13[[#This Row],[TRAMITE_SETOR]],"_Atualiz")</f>
        <v>DG_Atualiz</v>
      </c>
      <c r="F881" s="35" t="s">
        <v>905</v>
      </c>
      <c r="G881" s="35"/>
      <c r="H881" s="36">
        <v>42111.757638888892</v>
      </c>
      <c r="I881" s="36">
        <v>42111.793749999997</v>
      </c>
      <c r="J881" s="1" t="s">
        <v>575</v>
      </c>
      <c r="K881" s="37">
        <f t="shared" si="26"/>
        <v>3.6111111105128657E-2</v>
      </c>
      <c r="L881" s="38">
        <f t="shared" si="27"/>
        <v>3.6111111105128657E-2</v>
      </c>
      <c r="M881" s="166">
        <f>NETWORKDAYS.INTL(DATE(YEAR(H881),MONTH(I881),DAY(H881)),DATE(YEAR(I881),MONTH(I881),DAY(I881)),1,LISTAFERIADOS!$B$2:$B$194)</f>
        <v>1</v>
      </c>
      <c r="N881" s="170" t="str">
        <f>CONCATENATE(HOUR(Tabela13[[#This Row],[DATA INICIO]]),":",MINUTE(Tabela13[[#This Row],[DATA INICIO]]))</f>
        <v>18:11</v>
      </c>
      <c r="P881"/>
    </row>
    <row r="882" spans="1:16" ht="25.5" hidden="1" customHeight="1" x14ac:dyDescent="0.25">
      <c r="A882" s="6" t="s">
        <v>278</v>
      </c>
      <c r="B882" s="33" t="s">
        <v>578</v>
      </c>
      <c r="C882" s="34" t="s">
        <v>577</v>
      </c>
      <c r="D882" s="66" t="s">
        <v>1212</v>
      </c>
      <c r="E882" s="66" t="str">
        <f>CONCATENATE(Tabela13[[#This Row],[TRAMITE_SETOR]],"_Atualiz")</f>
        <v>CPL_Atualiz</v>
      </c>
      <c r="F882" s="35" t="s">
        <v>914</v>
      </c>
      <c r="G882" s="35"/>
      <c r="H882" s="36">
        <v>42111.793749999997</v>
      </c>
      <c r="I882" s="36">
        <v>42114.654861111114</v>
      </c>
      <c r="J882" s="1" t="s">
        <v>576</v>
      </c>
      <c r="K882" s="37">
        <f t="shared" si="26"/>
        <v>2.8611111111167702</v>
      </c>
      <c r="L882" s="38">
        <f t="shared" si="27"/>
        <v>2.8611111111167702</v>
      </c>
      <c r="M882" s="166">
        <f>NETWORKDAYS.INTL(DATE(YEAR(H882),MONTH(I882),DAY(H882)),DATE(YEAR(I882),MONTH(I882),DAY(I882)),1,LISTAFERIADOS!$B$2:$B$194)</f>
        <v>2</v>
      </c>
      <c r="N882" s="170" t="str">
        <f>CONCATENATE(HOUR(Tabela13[[#This Row],[DATA INICIO]]),":",MINUTE(Tabela13[[#This Row],[DATA INICIO]]))</f>
        <v>19:3</v>
      </c>
      <c r="P882"/>
    </row>
    <row r="883" spans="1:16" ht="25.5" customHeight="1" x14ac:dyDescent="0.25">
      <c r="A883" s="6" t="s">
        <v>278</v>
      </c>
      <c r="B883" s="33" t="s">
        <v>602</v>
      </c>
      <c r="C883" s="34" t="s">
        <v>577</v>
      </c>
      <c r="D883" s="66" t="s">
        <v>1257</v>
      </c>
      <c r="E883" s="66" t="str">
        <f>CONCATENATE(Tabela13[[#This Row],[TRAMITE_SETOR]],"_Atualiz")</f>
        <v>SMIN_Atualiz</v>
      </c>
      <c r="F883" s="35" t="s">
        <v>892</v>
      </c>
      <c r="G883" s="90" t="s">
        <v>1105</v>
      </c>
      <c r="H883" s="36">
        <v>42409.655555555553</v>
      </c>
      <c r="I883" s="36">
        <v>42410.655555555553</v>
      </c>
      <c r="J883" s="1" t="s">
        <v>7</v>
      </c>
      <c r="K883" s="37">
        <f t="shared" si="26"/>
        <v>1</v>
      </c>
      <c r="L883" s="38">
        <f t="shared" si="27"/>
        <v>1</v>
      </c>
      <c r="M883" s="166">
        <f>NETWORKDAYS.INTL(DATE(YEAR(H883),MONTH(I883),DAY(H883)),DATE(YEAR(I883),MONTH(I883),DAY(I883)),1,LISTAFERIADOS!$B$2:$B$194)</f>
        <v>1</v>
      </c>
      <c r="N883" s="170" t="str">
        <f>CONCATENATE(HOUR(Tabela13[[#This Row],[DATA INICIO]]),":",MINUTE(Tabela13[[#This Row],[DATA INICIO]]))</f>
        <v>15:44</v>
      </c>
      <c r="P883"/>
    </row>
    <row r="884" spans="1:16" ht="25.5" customHeight="1" x14ac:dyDescent="0.25">
      <c r="A884" s="6" t="s">
        <v>278</v>
      </c>
      <c r="B884" s="33" t="s">
        <v>602</v>
      </c>
      <c r="C884" s="34" t="s">
        <v>577</v>
      </c>
      <c r="D884" s="66" t="s">
        <v>1226</v>
      </c>
      <c r="E884" s="66" t="str">
        <f>CONCATENATE(Tabela13[[#This Row],[TRAMITE_SETOR]],"_Atualiz")</f>
        <v>CIP_Atualiz</v>
      </c>
      <c r="F884" s="35" t="s">
        <v>884</v>
      </c>
      <c r="G884" s="90" t="s">
        <v>1105</v>
      </c>
      <c r="H884" s="36">
        <v>42410.655555555553</v>
      </c>
      <c r="I884" s="36">
        <v>42416.658333333333</v>
      </c>
      <c r="J884" s="1" t="s">
        <v>56</v>
      </c>
      <c r="K884" s="37">
        <f t="shared" si="26"/>
        <v>6.0027777777795563</v>
      </c>
      <c r="L884" s="38">
        <f t="shared" si="27"/>
        <v>6.0027777777795563</v>
      </c>
      <c r="M884" s="166">
        <f>NETWORKDAYS.INTL(DATE(YEAR(H884),MONTH(I884),DAY(H884)),DATE(YEAR(I884),MONTH(I884),DAY(I884)),1,LISTAFERIADOS!$B$2:$B$194)</f>
        <v>5</v>
      </c>
      <c r="N884" s="170" t="str">
        <f>CONCATENATE(HOUR(Tabela13[[#This Row],[DATA INICIO]]),":",MINUTE(Tabela13[[#This Row],[DATA INICIO]]))</f>
        <v>15:44</v>
      </c>
      <c r="P884"/>
    </row>
    <row r="885" spans="1:16" ht="25.5" customHeight="1" x14ac:dyDescent="0.25">
      <c r="A885" s="6" t="s">
        <v>278</v>
      </c>
      <c r="B885" s="33" t="s">
        <v>602</v>
      </c>
      <c r="C885" s="34" t="s">
        <v>577</v>
      </c>
      <c r="D885" s="66" t="s">
        <v>1257</v>
      </c>
      <c r="E885" s="66" t="str">
        <f>CONCATENATE(Tabela13[[#This Row],[TRAMITE_SETOR]],"_Atualiz")</f>
        <v>SMIN_Atualiz</v>
      </c>
      <c r="F885" s="35" t="s">
        <v>892</v>
      </c>
      <c r="G885" s="90" t="s">
        <v>1105</v>
      </c>
      <c r="H885" s="36">
        <v>42416.658333333333</v>
      </c>
      <c r="I885" s="36">
        <v>42426.694444444445</v>
      </c>
      <c r="J885" s="1" t="s">
        <v>579</v>
      </c>
      <c r="K885" s="37">
        <f t="shared" si="26"/>
        <v>10.036111111112405</v>
      </c>
      <c r="L885" s="38">
        <f t="shared" si="27"/>
        <v>10.036111111112405</v>
      </c>
      <c r="M885" s="166">
        <f>NETWORKDAYS.INTL(DATE(YEAR(H885),MONTH(I885),DAY(H885)),DATE(YEAR(I885),MONTH(I885),DAY(I885)),1,LISTAFERIADOS!$B$2:$B$194)</f>
        <v>9</v>
      </c>
      <c r="N885" s="170" t="str">
        <f>CONCATENATE(HOUR(Tabela13[[#This Row],[DATA INICIO]]),":",MINUTE(Tabela13[[#This Row],[DATA INICIO]]))</f>
        <v>15:48</v>
      </c>
      <c r="P885"/>
    </row>
    <row r="886" spans="1:16" ht="25.5" customHeight="1" x14ac:dyDescent="0.25">
      <c r="A886" s="6" t="s">
        <v>278</v>
      </c>
      <c r="B886" s="33" t="s">
        <v>602</v>
      </c>
      <c r="C886" s="34" t="s">
        <v>577</v>
      </c>
      <c r="D886" s="66" t="s">
        <v>1226</v>
      </c>
      <c r="E886" s="66" t="str">
        <f>CONCATENATE(Tabela13[[#This Row],[TRAMITE_SETOR]],"_Atualiz")</f>
        <v>CIP_Atualiz</v>
      </c>
      <c r="F886" s="35" t="s">
        <v>884</v>
      </c>
      <c r="G886" s="90" t="s">
        <v>1105</v>
      </c>
      <c r="H886" s="36">
        <v>42426.694444444445</v>
      </c>
      <c r="I886" s="36">
        <v>42451.609027777777</v>
      </c>
      <c r="J886" s="1" t="s">
        <v>580</v>
      </c>
      <c r="K886" s="37">
        <f t="shared" si="26"/>
        <v>24.914583333331393</v>
      </c>
      <c r="L886" s="38">
        <f t="shared" si="27"/>
        <v>24.914583333331393</v>
      </c>
      <c r="M886" s="166">
        <f>NETWORKDAYS.INTL(DATE(YEAR(H886),MONTH(I886),DAY(H886)),DATE(YEAR(I886),MONTH(I886),DAY(I886)),1,LISTAFERIADOS!$B$2:$B$194)</f>
        <v>-1</v>
      </c>
      <c r="N886" s="170" t="str">
        <f>CONCATENATE(HOUR(Tabela13[[#This Row],[DATA INICIO]]),":",MINUTE(Tabela13[[#This Row],[DATA INICIO]]))</f>
        <v>16:40</v>
      </c>
      <c r="P886"/>
    </row>
    <row r="887" spans="1:16" ht="25.5" hidden="1" customHeight="1" x14ac:dyDescent="0.25">
      <c r="A887" s="6" t="s">
        <v>278</v>
      </c>
      <c r="B887" s="33" t="s">
        <v>602</v>
      </c>
      <c r="C887" s="34" t="s">
        <v>577</v>
      </c>
      <c r="D887" s="66" t="s">
        <v>1205</v>
      </c>
      <c r="E887" s="66" t="str">
        <f>CONCATENATE(Tabela13[[#This Row],[TRAMITE_SETOR]],"_Atualiz")</f>
        <v>SECADM_Atualiz</v>
      </c>
      <c r="F887" s="35" t="s">
        <v>907</v>
      </c>
      <c r="G887" s="35"/>
      <c r="H887" s="36">
        <v>42451.609027777777</v>
      </c>
      <c r="I887" s="36">
        <v>42453.63958333333</v>
      </c>
      <c r="J887" s="1" t="s">
        <v>581</v>
      </c>
      <c r="K887" s="37">
        <f t="shared" si="26"/>
        <v>2.0305555555532919</v>
      </c>
      <c r="L887" s="38">
        <f t="shared" si="27"/>
        <v>2.0305555555532919</v>
      </c>
      <c r="M887" s="166">
        <f>NETWORKDAYS.INTL(DATE(YEAR(H887),MONTH(I887),DAY(H887)),DATE(YEAR(I887),MONTH(I887),DAY(I887)),1,LISTAFERIADOS!$B$2:$B$194)</f>
        <v>1</v>
      </c>
      <c r="N887" s="170" t="str">
        <f>CONCATENATE(HOUR(Tabela13[[#This Row],[DATA INICIO]]),":",MINUTE(Tabela13[[#This Row],[DATA INICIO]]))</f>
        <v>14:37</v>
      </c>
      <c r="P887"/>
    </row>
    <row r="888" spans="1:16" ht="25.5" hidden="1" customHeight="1" x14ac:dyDescent="0.25">
      <c r="A888" s="6" t="s">
        <v>278</v>
      </c>
      <c r="B888" s="33" t="s">
        <v>602</v>
      </c>
      <c r="C888" s="34" t="s">
        <v>577</v>
      </c>
      <c r="D888" s="66" t="s">
        <v>1209</v>
      </c>
      <c r="E888" s="66" t="str">
        <f>CONCATENATE(Tabela13[[#This Row],[TRAMITE_SETOR]],"_Atualiz")</f>
        <v>CLC_Atualiz</v>
      </c>
      <c r="F888" s="35" t="s">
        <v>911</v>
      </c>
      <c r="G888" s="35"/>
      <c r="H888" s="36">
        <v>42453.63958333333</v>
      </c>
      <c r="I888" s="36">
        <v>42457.77847222222</v>
      </c>
      <c r="J888" s="1" t="s">
        <v>582</v>
      </c>
      <c r="K888" s="37">
        <f t="shared" si="26"/>
        <v>4.1388888888905058</v>
      </c>
      <c r="L888" s="38">
        <f t="shared" si="27"/>
        <v>4.1388888888905058</v>
      </c>
      <c r="M888" s="166">
        <f>NETWORKDAYS.INTL(DATE(YEAR(H888),MONTH(I888),DAY(H888)),DATE(YEAR(I888),MONTH(I888),DAY(I888)),1,LISTAFERIADOS!$B$2:$B$194)</f>
        <v>1</v>
      </c>
      <c r="N888" s="170" t="str">
        <f>CONCATENATE(HOUR(Tabela13[[#This Row],[DATA INICIO]]),":",MINUTE(Tabela13[[#This Row],[DATA INICIO]]))</f>
        <v>15:21</v>
      </c>
      <c r="P888"/>
    </row>
    <row r="889" spans="1:16" ht="25.5" hidden="1" customHeight="1" x14ac:dyDescent="0.25">
      <c r="A889" s="6" t="s">
        <v>278</v>
      </c>
      <c r="B889" s="33" t="s">
        <v>602</v>
      </c>
      <c r="C889" s="34" t="s">
        <v>577</v>
      </c>
      <c r="D889" s="66" t="s">
        <v>1210</v>
      </c>
      <c r="E889" s="66" t="str">
        <f>CONCATENATE(Tabela13[[#This Row],[TRAMITE_SETOR]],"_Atualiz")</f>
        <v>SC_Atualiz</v>
      </c>
      <c r="F889" s="35" t="s">
        <v>912</v>
      </c>
      <c r="G889" s="35"/>
      <c r="H889" s="36">
        <v>42457.77847222222</v>
      </c>
      <c r="I889" s="36">
        <v>42499.793055555558</v>
      </c>
      <c r="J889" s="1" t="s">
        <v>163</v>
      </c>
      <c r="K889" s="37">
        <f t="shared" si="26"/>
        <v>42.014583333337214</v>
      </c>
      <c r="L889" s="38">
        <f t="shared" si="27"/>
        <v>42.014583333337214</v>
      </c>
      <c r="M889" s="166">
        <f>NETWORKDAYS.INTL(DATE(YEAR(H889),MONTH(I889),DAY(H889)),DATE(YEAR(I889),MONTH(I889),DAY(I889)),1,LISTAFERIADOS!$B$2:$B$194)</f>
        <v>-13</v>
      </c>
      <c r="N889" s="170" t="str">
        <f>CONCATENATE(HOUR(Tabela13[[#This Row],[DATA INICIO]]),":",MINUTE(Tabela13[[#This Row],[DATA INICIO]]))</f>
        <v>18:41</v>
      </c>
      <c r="P889"/>
    </row>
    <row r="890" spans="1:16" ht="25.5" hidden="1" customHeight="1" x14ac:dyDescent="0.25">
      <c r="A890" s="6" t="s">
        <v>278</v>
      </c>
      <c r="B890" s="33" t="s">
        <v>602</v>
      </c>
      <c r="C890" s="34" t="s">
        <v>577</v>
      </c>
      <c r="D890" s="66" t="s">
        <v>1209</v>
      </c>
      <c r="E890" s="66" t="str">
        <f>CONCATENATE(Tabela13[[#This Row],[TRAMITE_SETOR]],"_Atualiz")</f>
        <v>CLC_Atualiz</v>
      </c>
      <c r="F890" s="35" t="s">
        <v>911</v>
      </c>
      <c r="G890" s="35"/>
      <c r="H890" s="36">
        <v>42499.793055555558</v>
      </c>
      <c r="I890" s="36">
        <v>42500.785416666666</v>
      </c>
      <c r="J890" s="1" t="s">
        <v>583</v>
      </c>
      <c r="K890" s="37">
        <f t="shared" si="26"/>
        <v>0.99236111110803904</v>
      </c>
      <c r="L890" s="38">
        <f t="shared" si="27"/>
        <v>0.99236111110803904</v>
      </c>
      <c r="M890" s="166">
        <f>NETWORKDAYS.INTL(DATE(YEAR(H890),MONTH(I890),DAY(H890)),DATE(YEAR(I890),MONTH(I890),DAY(I890)),1,LISTAFERIADOS!$B$2:$B$194)</f>
        <v>2</v>
      </c>
      <c r="N890" s="170" t="str">
        <f>CONCATENATE(HOUR(Tabela13[[#This Row],[DATA INICIO]]),":",MINUTE(Tabela13[[#This Row],[DATA INICIO]]))</f>
        <v>19:2</v>
      </c>
      <c r="P890"/>
    </row>
    <row r="891" spans="1:16" ht="25.5" hidden="1" customHeight="1" x14ac:dyDescent="0.25">
      <c r="A891" s="6" t="s">
        <v>278</v>
      </c>
      <c r="B891" s="33" t="s">
        <v>602</v>
      </c>
      <c r="C891" s="34" t="s">
        <v>577</v>
      </c>
      <c r="D891" s="66" t="s">
        <v>1210</v>
      </c>
      <c r="E891" s="66" t="str">
        <f>CONCATENATE(Tabela13[[#This Row],[TRAMITE_SETOR]],"_Atualiz")</f>
        <v>SC_Atualiz</v>
      </c>
      <c r="F891" s="35" t="s">
        <v>912</v>
      </c>
      <c r="G891" s="35"/>
      <c r="H891" s="36">
        <v>42500.785416666666</v>
      </c>
      <c r="I891" s="36">
        <v>42502.772916666669</v>
      </c>
      <c r="J891" s="1" t="s">
        <v>166</v>
      </c>
      <c r="K891" s="37">
        <f t="shared" si="26"/>
        <v>1.9875000000029104</v>
      </c>
      <c r="L891" s="38">
        <f t="shared" si="27"/>
        <v>1.9875000000029104</v>
      </c>
      <c r="M891" s="166">
        <f>NETWORKDAYS.INTL(DATE(YEAR(H891),MONTH(I891),DAY(H891)),DATE(YEAR(I891),MONTH(I891),DAY(I891)),1,LISTAFERIADOS!$B$2:$B$194)</f>
        <v>3</v>
      </c>
      <c r="N891" s="170" t="str">
        <f>CONCATENATE(HOUR(Tabela13[[#This Row],[DATA INICIO]]),":",MINUTE(Tabela13[[#This Row],[DATA INICIO]]))</f>
        <v>18:51</v>
      </c>
      <c r="P891"/>
    </row>
    <row r="892" spans="1:16" ht="25.5" hidden="1" customHeight="1" x14ac:dyDescent="0.25">
      <c r="A892" s="6" t="s">
        <v>278</v>
      </c>
      <c r="B892" s="33" t="s">
        <v>602</v>
      </c>
      <c r="C892" s="34" t="s">
        <v>577</v>
      </c>
      <c r="D892" s="66" t="s">
        <v>1209</v>
      </c>
      <c r="E892" s="66" t="str">
        <f>CONCATENATE(Tabela13[[#This Row],[TRAMITE_SETOR]],"_Atualiz")</f>
        <v>CLC_Atualiz</v>
      </c>
      <c r="F892" s="35" t="s">
        <v>911</v>
      </c>
      <c r="G892" s="35"/>
      <c r="H892" s="36">
        <v>42502.772916666669</v>
      </c>
      <c r="I892" s="36">
        <v>42503.77847222222</v>
      </c>
      <c r="J892" s="1" t="s">
        <v>584</v>
      </c>
      <c r="K892" s="37">
        <f t="shared" si="26"/>
        <v>1.0055555555518367</v>
      </c>
      <c r="L892" s="38">
        <f t="shared" si="27"/>
        <v>1.0055555555518367</v>
      </c>
      <c r="M892" s="166">
        <f>NETWORKDAYS.INTL(DATE(YEAR(H892),MONTH(I892),DAY(H892)),DATE(YEAR(I892),MONTH(I892),DAY(I892)),1,LISTAFERIADOS!$B$2:$B$194)</f>
        <v>2</v>
      </c>
      <c r="N892" s="170" t="str">
        <f>CONCATENATE(HOUR(Tabela13[[#This Row],[DATA INICIO]]),":",MINUTE(Tabela13[[#This Row],[DATA INICIO]]))</f>
        <v>18:33</v>
      </c>
      <c r="P892"/>
    </row>
    <row r="893" spans="1:16" ht="25.5" hidden="1" customHeight="1" x14ac:dyDescent="0.25">
      <c r="A893" s="6" t="s">
        <v>278</v>
      </c>
      <c r="B893" s="33" t="s">
        <v>602</v>
      </c>
      <c r="C893" s="34" t="s">
        <v>577</v>
      </c>
      <c r="D893" s="66" t="s">
        <v>1205</v>
      </c>
      <c r="E893" s="66" t="str">
        <f>CONCATENATE(Tabela13[[#This Row],[TRAMITE_SETOR]],"_Atualiz")</f>
        <v>SECADM_Atualiz</v>
      </c>
      <c r="F893" s="35" t="s">
        <v>907</v>
      </c>
      <c r="G893" s="35"/>
      <c r="H893" s="36">
        <v>42503.77847222222</v>
      </c>
      <c r="I893" s="36">
        <v>42506.625694444447</v>
      </c>
      <c r="J893" s="1" t="s">
        <v>73</v>
      </c>
      <c r="K893" s="37">
        <f t="shared" si="26"/>
        <v>2.8472222222262644</v>
      </c>
      <c r="L893" s="38">
        <f t="shared" si="27"/>
        <v>2.8472222222262644</v>
      </c>
      <c r="M893" s="166">
        <f>NETWORKDAYS.INTL(DATE(YEAR(H893),MONTH(I893),DAY(H893)),DATE(YEAR(I893),MONTH(I893),DAY(I893)),1,LISTAFERIADOS!$B$2:$B$194)</f>
        <v>2</v>
      </c>
      <c r="N893" s="170" t="str">
        <f>CONCATENATE(HOUR(Tabela13[[#This Row],[DATA INICIO]]),":",MINUTE(Tabela13[[#This Row],[DATA INICIO]]))</f>
        <v>18:41</v>
      </c>
      <c r="P893"/>
    </row>
    <row r="894" spans="1:16" ht="25.5" hidden="1" customHeight="1" x14ac:dyDescent="0.25">
      <c r="A894" s="6" t="s">
        <v>278</v>
      </c>
      <c r="B894" s="33" t="s">
        <v>602</v>
      </c>
      <c r="C894" s="34" t="s">
        <v>577</v>
      </c>
      <c r="D894" s="66" t="s">
        <v>1209</v>
      </c>
      <c r="E894" s="66" t="str">
        <f>CONCATENATE(Tabela13[[#This Row],[TRAMITE_SETOR]],"_Atualiz")</f>
        <v>CLC_Atualiz</v>
      </c>
      <c r="F894" s="35" t="s">
        <v>911</v>
      </c>
      <c r="G894" s="35"/>
      <c r="H894" s="36">
        <v>42506.625694444447</v>
      </c>
      <c r="I894" s="36">
        <v>42506.734027777777</v>
      </c>
      <c r="J894" s="1" t="s">
        <v>515</v>
      </c>
      <c r="K894" s="37">
        <f t="shared" si="26"/>
        <v>0.10833333332993789</v>
      </c>
      <c r="L894" s="38">
        <f t="shared" si="27"/>
        <v>0.10833333332993789</v>
      </c>
      <c r="M894" s="166">
        <f>NETWORKDAYS.INTL(DATE(YEAR(H894),MONTH(I894),DAY(H894)),DATE(YEAR(I894),MONTH(I894),DAY(I894)),1,LISTAFERIADOS!$B$2:$B$194)</f>
        <v>1</v>
      </c>
      <c r="N894" s="170" t="str">
        <f>CONCATENATE(HOUR(Tabela13[[#This Row],[DATA INICIO]]),":",MINUTE(Tabela13[[#This Row],[DATA INICIO]]))</f>
        <v>15:1</v>
      </c>
      <c r="P894"/>
    </row>
    <row r="895" spans="1:16" ht="25.5" hidden="1" customHeight="1" x14ac:dyDescent="0.25">
      <c r="A895" s="6" t="s">
        <v>278</v>
      </c>
      <c r="B895" s="33" t="s">
        <v>602</v>
      </c>
      <c r="C895" s="34" t="s">
        <v>577</v>
      </c>
      <c r="D895" s="66" t="s">
        <v>1230</v>
      </c>
      <c r="E895" s="66" t="str">
        <f>CONCATENATE(Tabela13[[#This Row],[TRAMITE_SETOR]],"_Atualiz")</f>
        <v>SLIC_Atualiz</v>
      </c>
      <c r="F895" s="35" t="s">
        <v>927</v>
      </c>
      <c r="G895" s="35"/>
      <c r="H895" s="36">
        <v>42506.734027777777</v>
      </c>
      <c r="I895" s="36">
        <v>42515.614583333336</v>
      </c>
      <c r="J895" s="1" t="s">
        <v>585</v>
      </c>
      <c r="K895" s="37">
        <f t="shared" si="26"/>
        <v>8.8805555555591127</v>
      </c>
      <c r="L895" s="38">
        <f t="shared" si="27"/>
        <v>8.8805555555591127</v>
      </c>
      <c r="M895" s="166">
        <f>NETWORKDAYS.INTL(DATE(YEAR(H895),MONTH(I895),DAY(H895)),DATE(YEAR(I895),MONTH(I895),DAY(I895)),1,LISTAFERIADOS!$B$2:$B$194)</f>
        <v>8</v>
      </c>
      <c r="N895" s="170" t="str">
        <f>CONCATENATE(HOUR(Tabela13[[#This Row],[DATA INICIO]]),":",MINUTE(Tabela13[[#This Row],[DATA INICIO]]))</f>
        <v>17:37</v>
      </c>
      <c r="P895"/>
    </row>
    <row r="896" spans="1:16" ht="25.5" hidden="1" customHeight="1" x14ac:dyDescent="0.25">
      <c r="A896" s="6" t="s">
        <v>278</v>
      </c>
      <c r="B896" s="33" t="s">
        <v>602</v>
      </c>
      <c r="C896" s="34" t="s">
        <v>577</v>
      </c>
      <c r="D896" s="66" t="s">
        <v>1209</v>
      </c>
      <c r="E896" s="66" t="str">
        <f>CONCATENATE(Tabela13[[#This Row],[TRAMITE_SETOR]],"_Atualiz")</f>
        <v>CLC_Atualiz</v>
      </c>
      <c r="F896" s="35" t="s">
        <v>911</v>
      </c>
      <c r="G896" s="35"/>
      <c r="H896" s="36">
        <v>42515.614583333336</v>
      </c>
      <c r="I896" s="36">
        <v>42520.758333333331</v>
      </c>
      <c r="J896" s="1" t="s">
        <v>586</v>
      </c>
      <c r="K896" s="37">
        <f t="shared" si="26"/>
        <v>5.1437499999956344</v>
      </c>
      <c r="L896" s="38">
        <f t="shared" si="27"/>
        <v>5.1437499999956344</v>
      </c>
      <c r="M896" s="166">
        <f>NETWORKDAYS.INTL(DATE(YEAR(H896),MONTH(I896),DAY(H896)),DATE(YEAR(I896),MONTH(I896),DAY(I896)),1,LISTAFERIADOS!$B$2:$B$194)</f>
        <v>2</v>
      </c>
      <c r="N896" s="170" t="str">
        <f>CONCATENATE(HOUR(Tabela13[[#This Row],[DATA INICIO]]),":",MINUTE(Tabela13[[#This Row],[DATA INICIO]]))</f>
        <v>14:45</v>
      </c>
      <c r="P896"/>
    </row>
    <row r="897" spans="1:16" ht="25.5" hidden="1" customHeight="1" x14ac:dyDescent="0.25">
      <c r="A897" s="6" t="s">
        <v>278</v>
      </c>
      <c r="B897" s="33" t="s">
        <v>602</v>
      </c>
      <c r="C897" s="34" t="s">
        <v>577</v>
      </c>
      <c r="D897" s="66" t="s">
        <v>1205</v>
      </c>
      <c r="E897" s="66" t="str">
        <f>CONCATENATE(Tabela13[[#This Row],[TRAMITE_SETOR]],"_Atualiz")</f>
        <v>SECADM_Atualiz</v>
      </c>
      <c r="F897" s="35" t="s">
        <v>907</v>
      </c>
      <c r="G897" s="35"/>
      <c r="H897" s="36">
        <v>42520.758333333331</v>
      </c>
      <c r="I897" s="36">
        <v>42520.825694444444</v>
      </c>
      <c r="J897" s="1" t="s">
        <v>70</v>
      </c>
      <c r="K897" s="37">
        <f t="shared" si="26"/>
        <v>6.7361111112404615E-2</v>
      </c>
      <c r="L897" s="38">
        <f t="shared" si="27"/>
        <v>6.7361111112404615E-2</v>
      </c>
      <c r="M897" s="166">
        <f>NETWORKDAYS.INTL(DATE(YEAR(H897),MONTH(I897),DAY(H897)),DATE(YEAR(I897),MONTH(I897),DAY(I897)),1,LISTAFERIADOS!$B$2:$B$194)</f>
        <v>1</v>
      </c>
      <c r="N897" s="170" t="str">
        <f>CONCATENATE(HOUR(Tabela13[[#This Row],[DATA INICIO]]),":",MINUTE(Tabela13[[#This Row],[DATA INICIO]]))</f>
        <v>18:12</v>
      </c>
      <c r="P897"/>
    </row>
    <row r="898" spans="1:16" ht="25.5" hidden="1" customHeight="1" x14ac:dyDescent="0.25">
      <c r="A898" s="6" t="s">
        <v>278</v>
      </c>
      <c r="B898" s="33" t="s">
        <v>602</v>
      </c>
      <c r="C898" s="34" t="s">
        <v>577</v>
      </c>
      <c r="D898" s="66" t="s">
        <v>1212</v>
      </c>
      <c r="E898" s="66" t="str">
        <f>CONCATENATE(Tabela13[[#This Row],[TRAMITE_SETOR]],"_Atualiz")</f>
        <v>CPL_Atualiz</v>
      </c>
      <c r="F898" s="35" t="s">
        <v>914</v>
      </c>
      <c r="G898" s="35"/>
      <c r="H898" s="36">
        <v>42520.825694444444</v>
      </c>
      <c r="I898" s="36">
        <v>42521.780555555553</v>
      </c>
      <c r="J898" s="1" t="s">
        <v>587</v>
      </c>
      <c r="K898" s="37">
        <f t="shared" si="26"/>
        <v>0.95486111110949423</v>
      </c>
      <c r="L898" s="38">
        <f t="shared" si="27"/>
        <v>0.95486111110949423</v>
      </c>
      <c r="M898" s="166">
        <f>NETWORKDAYS.INTL(DATE(YEAR(H898),MONTH(I898),DAY(H898)),DATE(YEAR(I898),MONTH(I898),DAY(I898)),1,LISTAFERIADOS!$B$2:$B$194)</f>
        <v>2</v>
      </c>
      <c r="N898" s="170" t="str">
        <f>CONCATENATE(HOUR(Tabela13[[#This Row],[DATA INICIO]]),":",MINUTE(Tabela13[[#This Row],[DATA INICIO]]))</f>
        <v>19:49</v>
      </c>
      <c r="P898"/>
    </row>
    <row r="899" spans="1:16" ht="25.5" hidden="1" customHeight="1" x14ac:dyDescent="0.25">
      <c r="A899" s="6" t="s">
        <v>278</v>
      </c>
      <c r="B899" s="33" t="s">
        <v>602</v>
      </c>
      <c r="C899" s="34" t="s">
        <v>577</v>
      </c>
      <c r="D899" s="66" t="s">
        <v>1213</v>
      </c>
      <c r="E899" s="66" t="str">
        <f>CONCATENATE(Tabela13[[#This Row],[TRAMITE_SETOR]],"_Atualiz")</f>
        <v>ASSDG_Atualiz</v>
      </c>
      <c r="F899" s="35" t="s">
        <v>915</v>
      </c>
      <c r="G899" s="35"/>
      <c r="H899" s="36">
        <v>42521.780555555553</v>
      </c>
      <c r="I899" s="36">
        <v>42534.740277777775</v>
      </c>
      <c r="J899" s="1" t="s">
        <v>213</v>
      </c>
      <c r="K899" s="37">
        <f t="shared" ref="K899:K962" si="28">IF(OR(H899="-",I899="-"),0,I899-H899)</f>
        <v>12.959722222221899</v>
      </c>
      <c r="L899" s="38">
        <f t="shared" ref="L899:L962" si="29">K899</f>
        <v>12.959722222221899</v>
      </c>
      <c r="M899" s="166">
        <f>NETWORKDAYS.INTL(DATE(YEAR(H899),MONTH(I899),DAY(H899)),DATE(YEAR(I899),MONTH(I899),DAY(I899)),1,LISTAFERIADOS!$B$2:$B$194)</f>
        <v>-15</v>
      </c>
      <c r="N899" s="170" t="str">
        <f>CONCATENATE(HOUR(Tabela13[[#This Row],[DATA INICIO]]),":",MINUTE(Tabela13[[#This Row],[DATA INICIO]]))</f>
        <v>18:44</v>
      </c>
      <c r="P899"/>
    </row>
    <row r="900" spans="1:16" ht="25.5" hidden="1" customHeight="1" x14ac:dyDescent="0.25">
      <c r="A900" s="6" t="s">
        <v>278</v>
      </c>
      <c r="B900" s="33" t="s">
        <v>602</v>
      </c>
      <c r="C900" s="34" t="s">
        <v>577</v>
      </c>
      <c r="D900" s="66" t="s">
        <v>1230</v>
      </c>
      <c r="E900" s="66" t="str">
        <f>CONCATENATE(Tabela13[[#This Row],[TRAMITE_SETOR]],"_Atualiz")</f>
        <v>SLIC_Atualiz</v>
      </c>
      <c r="F900" s="35" t="s">
        <v>927</v>
      </c>
      <c r="G900" s="35"/>
      <c r="H900" s="36">
        <v>42534.740277777775</v>
      </c>
      <c r="I900" s="36">
        <v>42534.765277777777</v>
      </c>
      <c r="J900" s="1" t="s">
        <v>231</v>
      </c>
      <c r="K900" s="37">
        <f t="shared" si="28"/>
        <v>2.5000000001455192E-2</v>
      </c>
      <c r="L900" s="38">
        <f t="shared" si="29"/>
        <v>2.5000000001455192E-2</v>
      </c>
      <c r="M900" s="166">
        <f>NETWORKDAYS.INTL(DATE(YEAR(H900),MONTH(I900),DAY(H900)),DATE(YEAR(I900),MONTH(I900),DAY(I900)),1,LISTAFERIADOS!$B$2:$B$194)</f>
        <v>1</v>
      </c>
      <c r="N900" s="170" t="str">
        <f>CONCATENATE(HOUR(Tabela13[[#This Row],[DATA INICIO]]),":",MINUTE(Tabela13[[#This Row],[DATA INICIO]]))</f>
        <v>17:46</v>
      </c>
      <c r="P900"/>
    </row>
    <row r="901" spans="1:16" ht="25.5" customHeight="1" x14ac:dyDescent="0.25">
      <c r="A901" s="6" t="s">
        <v>278</v>
      </c>
      <c r="B901" s="33" t="s">
        <v>602</v>
      </c>
      <c r="C901" s="34" t="s">
        <v>577</v>
      </c>
      <c r="D901" s="66" t="s">
        <v>1257</v>
      </c>
      <c r="E901" s="66" t="str">
        <f>CONCATENATE(Tabela13[[#This Row],[TRAMITE_SETOR]],"_Atualiz")</f>
        <v>SMIN_Atualiz</v>
      </c>
      <c r="F901" s="35" t="s">
        <v>892</v>
      </c>
      <c r="G901" s="90" t="s">
        <v>1105</v>
      </c>
      <c r="H901" s="36">
        <v>42534.765277777777</v>
      </c>
      <c r="I901" s="36">
        <v>42559.755555555559</v>
      </c>
      <c r="J901" s="1" t="s">
        <v>26</v>
      </c>
      <c r="K901" s="37">
        <f t="shared" si="28"/>
        <v>24.990277777782467</v>
      </c>
      <c r="L901" s="38">
        <f t="shared" si="29"/>
        <v>24.990277777782467</v>
      </c>
      <c r="M901" s="166">
        <f>NETWORKDAYS.INTL(DATE(YEAR(H901),MONTH(I901),DAY(H901)),DATE(YEAR(I901),MONTH(I901),DAY(I901)),1,LISTAFERIADOS!$B$2:$B$194)</f>
        <v>-4</v>
      </c>
      <c r="N901" s="170" t="str">
        <f>CONCATENATE(HOUR(Tabela13[[#This Row],[DATA INICIO]]),":",MINUTE(Tabela13[[#This Row],[DATA INICIO]]))</f>
        <v>18:22</v>
      </c>
      <c r="P901"/>
    </row>
    <row r="902" spans="1:16" ht="25.5" hidden="1" customHeight="1" x14ac:dyDescent="0.25">
      <c r="A902" s="6" t="s">
        <v>278</v>
      </c>
      <c r="B902" s="33" t="s">
        <v>602</v>
      </c>
      <c r="C902" s="34" t="s">
        <v>577</v>
      </c>
      <c r="D902" s="66" t="s">
        <v>1230</v>
      </c>
      <c r="E902" s="66" t="str">
        <f>CONCATENATE(Tabela13[[#This Row],[TRAMITE_SETOR]],"_Atualiz")</f>
        <v>SLIC_Atualiz</v>
      </c>
      <c r="F902" s="35" t="s">
        <v>927</v>
      </c>
      <c r="G902" s="35"/>
      <c r="H902" s="36">
        <v>42559.755555555559</v>
      </c>
      <c r="I902" s="36">
        <v>42562.582638888889</v>
      </c>
      <c r="J902" s="1" t="s">
        <v>588</v>
      </c>
      <c r="K902" s="37">
        <f t="shared" si="28"/>
        <v>2.8270833333299379</v>
      </c>
      <c r="L902" s="38">
        <f t="shared" si="29"/>
        <v>2.8270833333299379</v>
      </c>
      <c r="M902" s="166">
        <f>NETWORKDAYS.INTL(DATE(YEAR(H902),MONTH(I902),DAY(H902)),DATE(YEAR(I902),MONTH(I902),DAY(I902)),1,LISTAFERIADOS!$B$2:$B$194)</f>
        <v>2</v>
      </c>
      <c r="N902" s="170" t="str">
        <f>CONCATENATE(HOUR(Tabela13[[#This Row],[DATA INICIO]]),":",MINUTE(Tabela13[[#This Row],[DATA INICIO]]))</f>
        <v>18:8</v>
      </c>
      <c r="P902"/>
    </row>
    <row r="903" spans="1:16" ht="25.5" hidden="1" customHeight="1" x14ac:dyDescent="0.25">
      <c r="A903" s="6" t="s">
        <v>278</v>
      </c>
      <c r="B903" s="33" t="s">
        <v>602</v>
      </c>
      <c r="C903" s="34" t="s">
        <v>577</v>
      </c>
      <c r="D903" s="66" t="s">
        <v>1210</v>
      </c>
      <c r="E903" s="66" t="str">
        <f>CONCATENATE(Tabela13[[#This Row],[TRAMITE_SETOR]],"_Atualiz")</f>
        <v>SC_Atualiz</v>
      </c>
      <c r="F903" s="35" t="s">
        <v>912</v>
      </c>
      <c r="G903" s="35"/>
      <c r="H903" s="36">
        <v>42562.582638888889</v>
      </c>
      <c r="I903" s="36">
        <v>42569.663194444445</v>
      </c>
      <c r="J903" s="1" t="s">
        <v>589</v>
      </c>
      <c r="K903" s="37">
        <f t="shared" si="28"/>
        <v>7.0805555555562023</v>
      </c>
      <c r="L903" s="38">
        <f t="shared" si="29"/>
        <v>7.0805555555562023</v>
      </c>
      <c r="M903" s="166">
        <f>NETWORKDAYS.INTL(DATE(YEAR(H903),MONTH(I903),DAY(H903)),DATE(YEAR(I903),MONTH(I903),DAY(I903)),1,LISTAFERIADOS!$B$2:$B$194)</f>
        <v>6</v>
      </c>
      <c r="N903" s="170" t="str">
        <f>CONCATENATE(HOUR(Tabela13[[#This Row],[DATA INICIO]]),":",MINUTE(Tabela13[[#This Row],[DATA INICIO]]))</f>
        <v>13:59</v>
      </c>
      <c r="P903"/>
    </row>
    <row r="904" spans="1:16" ht="25.5" hidden="1" customHeight="1" x14ac:dyDescent="0.25">
      <c r="A904" s="6" t="s">
        <v>278</v>
      </c>
      <c r="B904" s="33" t="s">
        <v>602</v>
      </c>
      <c r="C904" s="34" t="s">
        <v>577</v>
      </c>
      <c r="D904" s="66" t="s">
        <v>1209</v>
      </c>
      <c r="E904" s="66" t="str">
        <f>CONCATENATE(Tabela13[[#This Row],[TRAMITE_SETOR]],"_Atualiz")</f>
        <v>CLC_Atualiz</v>
      </c>
      <c r="F904" s="35" t="s">
        <v>911</v>
      </c>
      <c r="G904" s="35"/>
      <c r="H904" s="36">
        <v>42569.663194444445</v>
      </c>
      <c r="I904" s="36">
        <v>42570.671527777777</v>
      </c>
      <c r="J904" s="1" t="s">
        <v>590</v>
      </c>
      <c r="K904" s="37">
        <f t="shared" si="28"/>
        <v>1.0083333333313931</v>
      </c>
      <c r="L904" s="38">
        <f t="shared" si="29"/>
        <v>1.0083333333313931</v>
      </c>
      <c r="M904" s="166">
        <f>NETWORKDAYS.INTL(DATE(YEAR(H904),MONTH(I904),DAY(H904)),DATE(YEAR(I904),MONTH(I904),DAY(I904)),1,LISTAFERIADOS!$B$2:$B$194)</f>
        <v>2</v>
      </c>
      <c r="N904" s="170" t="str">
        <f>CONCATENATE(HOUR(Tabela13[[#This Row],[DATA INICIO]]),":",MINUTE(Tabela13[[#This Row],[DATA INICIO]]))</f>
        <v>15:55</v>
      </c>
      <c r="P904"/>
    </row>
    <row r="905" spans="1:16" ht="25.5" hidden="1" customHeight="1" x14ac:dyDescent="0.25">
      <c r="A905" s="6" t="s">
        <v>278</v>
      </c>
      <c r="B905" s="33" t="s">
        <v>602</v>
      </c>
      <c r="C905" s="34" t="s">
        <v>577</v>
      </c>
      <c r="D905" s="66" t="s">
        <v>1205</v>
      </c>
      <c r="E905" s="66" t="str">
        <f>CONCATENATE(Tabela13[[#This Row],[TRAMITE_SETOR]],"_Atualiz")</f>
        <v>SECADM_Atualiz</v>
      </c>
      <c r="F905" s="35" t="s">
        <v>907</v>
      </c>
      <c r="G905" s="35"/>
      <c r="H905" s="36">
        <v>42570.671527777777</v>
      </c>
      <c r="I905" s="36">
        <v>42570.831250000003</v>
      </c>
      <c r="J905" s="1" t="s">
        <v>591</v>
      </c>
      <c r="K905" s="37">
        <f t="shared" si="28"/>
        <v>0.15972222222626442</v>
      </c>
      <c r="L905" s="38">
        <f t="shared" si="29"/>
        <v>0.15972222222626442</v>
      </c>
      <c r="M905" s="166">
        <f>NETWORKDAYS.INTL(DATE(YEAR(H905),MONTH(I905),DAY(H905)),DATE(YEAR(I905),MONTH(I905),DAY(I905)),1,LISTAFERIADOS!$B$2:$B$194)</f>
        <v>1</v>
      </c>
      <c r="N905" s="170" t="str">
        <f>CONCATENATE(HOUR(Tabela13[[#This Row],[DATA INICIO]]),":",MINUTE(Tabela13[[#This Row],[DATA INICIO]]))</f>
        <v>16:7</v>
      </c>
      <c r="P905"/>
    </row>
    <row r="906" spans="1:16" ht="25.5" hidden="1" customHeight="1" x14ac:dyDescent="0.25">
      <c r="A906" s="6" t="s">
        <v>278</v>
      </c>
      <c r="B906" s="33" t="s">
        <v>602</v>
      </c>
      <c r="C906" s="34" t="s">
        <v>577</v>
      </c>
      <c r="D906" s="66" t="s">
        <v>1209</v>
      </c>
      <c r="E906" s="66" t="str">
        <f>CONCATENATE(Tabela13[[#This Row],[TRAMITE_SETOR]],"_Atualiz")</f>
        <v>CLC_Atualiz</v>
      </c>
      <c r="F906" s="35" t="s">
        <v>911</v>
      </c>
      <c r="G906" s="35"/>
      <c r="H906" s="36">
        <v>42570.831250000003</v>
      </c>
      <c r="I906" s="36">
        <v>42571.640972222223</v>
      </c>
      <c r="J906" s="1" t="s">
        <v>592</v>
      </c>
      <c r="K906" s="37">
        <f t="shared" si="28"/>
        <v>0.80972222222044365</v>
      </c>
      <c r="L906" s="38">
        <f t="shared" si="29"/>
        <v>0.80972222222044365</v>
      </c>
      <c r="M906" s="166">
        <f>NETWORKDAYS.INTL(DATE(YEAR(H906),MONTH(I906),DAY(H906)),DATE(YEAR(I906),MONTH(I906),DAY(I906)),1,LISTAFERIADOS!$B$2:$B$194)</f>
        <v>2</v>
      </c>
      <c r="N906" s="170" t="str">
        <f>CONCATENATE(HOUR(Tabela13[[#This Row],[DATA INICIO]]),":",MINUTE(Tabela13[[#This Row],[DATA INICIO]]))</f>
        <v>19:57</v>
      </c>
      <c r="P906"/>
    </row>
    <row r="907" spans="1:16" ht="25.5" hidden="1" customHeight="1" x14ac:dyDescent="0.25">
      <c r="A907" s="6" t="s">
        <v>278</v>
      </c>
      <c r="B907" s="33" t="s">
        <v>602</v>
      </c>
      <c r="C907" s="34" t="s">
        <v>577</v>
      </c>
      <c r="D907" s="66" t="s">
        <v>1230</v>
      </c>
      <c r="E907" s="66" t="str">
        <f>CONCATENATE(Tabela13[[#This Row],[TRAMITE_SETOR]],"_Atualiz")</f>
        <v>SLIC_Atualiz</v>
      </c>
      <c r="F907" s="35" t="s">
        <v>927</v>
      </c>
      <c r="G907" s="35"/>
      <c r="H907" s="36">
        <v>42571.640972222223</v>
      </c>
      <c r="I907" s="36">
        <v>42576.717361111114</v>
      </c>
      <c r="J907" s="1" t="s">
        <v>593</v>
      </c>
      <c r="K907" s="37">
        <f t="shared" si="28"/>
        <v>5.0763888888905058</v>
      </c>
      <c r="L907" s="38">
        <f t="shared" si="29"/>
        <v>5.0763888888905058</v>
      </c>
      <c r="M907" s="166">
        <f>NETWORKDAYS.INTL(DATE(YEAR(H907),MONTH(I907),DAY(H907)),DATE(YEAR(I907),MONTH(I907),DAY(I907)),1,LISTAFERIADOS!$B$2:$B$194)</f>
        <v>4</v>
      </c>
      <c r="N907" s="170" t="str">
        <f>CONCATENATE(HOUR(Tabela13[[#This Row],[DATA INICIO]]),":",MINUTE(Tabela13[[#This Row],[DATA INICIO]]))</f>
        <v>15:23</v>
      </c>
      <c r="P907"/>
    </row>
    <row r="908" spans="1:16" ht="25.5" hidden="1" customHeight="1" x14ac:dyDescent="0.25">
      <c r="A908" s="6" t="s">
        <v>278</v>
      </c>
      <c r="B908" s="33" t="s">
        <v>602</v>
      </c>
      <c r="C908" s="34" t="s">
        <v>577</v>
      </c>
      <c r="D908" s="66" t="s">
        <v>1209</v>
      </c>
      <c r="E908" s="66" t="str">
        <f>CONCATENATE(Tabela13[[#This Row],[TRAMITE_SETOR]],"_Atualiz")</f>
        <v>CLC_Atualiz</v>
      </c>
      <c r="F908" s="35" t="s">
        <v>911</v>
      </c>
      <c r="G908" s="35"/>
      <c r="H908" s="36">
        <v>42576.717361111114</v>
      </c>
      <c r="I908" s="36">
        <v>42578.822916666664</v>
      </c>
      <c r="J908" s="1" t="s">
        <v>70</v>
      </c>
      <c r="K908" s="37">
        <f t="shared" si="28"/>
        <v>2.1055555555503815</v>
      </c>
      <c r="L908" s="38">
        <f t="shared" si="29"/>
        <v>2.1055555555503815</v>
      </c>
      <c r="M908" s="166">
        <f>NETWORKDAYS.INTL(DATE(YEAR(H908),MONTH(I908),DAY(H908)),DATE(YEAR(I908),MONTH(I908),DAY(I908)),1,LISTAFERIADOS!$B$2:$B$194)</f>
        <v>3</v>
      </c>
      <c r="N908" s="170" t="str">
        <f>CONCATENATE(HOUR(Tabela13[[#This Row],[DATA INICIO]]),":",MINUTE(Tabela13[[#This Row],[DATA INICIO]]))</f>
        <v>17:13</v>
      </c>
      <c r="P908"/>
    </row>
    <row r="909" spans="1:16" ht="25.5" hidden="1" customHeight="1" x14ac:dyDescent="0.25">
      <c r="A909" s="6" t="s">
        <v>278</v>
      </c>
      <c r="B909" s="33" t="s">
        <v>602</v>
      </c>
      <c r="C909" s="34" t="s">
        <v>577</v>
      </c>
      <c r="D909" s="66" t="s">
        <v>1222</v>
      </c>
      <c r="E909" s="66" t="str">
        <f>CONCATENATE(Tabela13[[#This Row],[TRAMITE_SETOR]],"_Atualiz")</f>
        <v>SECGA_Atualiz</v>
      </c>
      <c r="F909" s="35" t="s">
        <v>853</v>
      </c>
      <c r="G909" s="35"/>
      <c r="H909" s="36">
        <v>42578.822916666664</v>
      </c>
      <c r="I909" s="36">
        <v>42580.622916666667</v>
      </c>
      <c r="J909" s="1" t="s">
        <v>594</v>
      </c>
      <c r="K909" s="37">
        <f t="shared" si="28"/>
        <v>1.8000000000029104</v>
      </c>
      <c r="L909" s="38">
        <f t="shared" si="29"/>
        <v>1.8000000000029104</v>
      </c>
      <c r="M909" s="166">
        <f>NETWORKDAYS.INTL(DATE(YEAR(H909),MONTH(I909),DAY(H909)),DATE(YEAR(I909),MONTH(I909),DAY(I909)),1,LISTAFERIADOS!$B$2:$B$194)</f>
        <v>3</v>
      </c>
      <c r="N909" s="170" t="str">
        <f>CONCATENATE(HOUR(Tabela13[[#This Row],[DATA INICIO]]),":",MINUTE(Tabela13[[#This Row],[DATA INICIO]]))</f>
        <v>19:45</v>
      </c>
      <c r="P909"/>
    </row>
    <row r="910" spans="1:16" ht="25.5" hidden="1" customHeight="1" x14ac:dyDescent="0.25">
      <c r="A910" s="6" t="s">
        <v>278</v>
      </c>
      <c r="B910" s="33" t="s">
        <v>602</v>
      </c>
      <c r="C910" s="34" t="s">
        <v>577</v>
      </c>
      <c r="D910" s="66" t="s">
        <v>1212</v>
      </c>
      <c r="E910" s="66" t="str">
        <f>CONCATENATE(Tabela13[[#This Row],[TRAMITE_SETOR]],"_Atualiz")</f>
        <v>CPL_Atualiz</v>
      </c>
      <c r="F910" s="35" t="s">
        <v>914</v>
      </c>
      <c r="G910" s="35"/>
      <c r="H910" s="36">
        <v>42580.622916666667</v>
      </c>
      <c r="I910" s="36">
        <v>42580.645833333336</v>
      </c>
      <c r="J910" s="1" t="s">
        <v>595</v>
      </c>
      <c r="K910" s="37">
        <f t="shared" si="28"/>
        <v>2.2916666668606922E-2</v>
      </c>
      <c r="L910" s="38">
        <f t="shared" si="29"/>
        <v>2.2916666668606922E-2</v>
      </c>
      <c r="M910" s="166">
        <f>NETWORKDAYS.INTL(DATE(YEAR(H910),MONTH(I910),DAY(H910)),DATE(YEAR(I910),MONTH(I910),DAY(I910)),1,LISTAFERIADOS!$B$2:$B$194)</f>
        <v>1</v>
      </c>
      <c r="N910" s="170" t="str">
        <f>CONCATENATE(HOUR(Tabela13[[#This Row],[DATA INICIO]]),":",MINUTE(Tabela13[[#This Row],[DATA INICIO]]))</f>
        <v>14:57</v>
      </c>
      <c r="P910"/>
    </row>
    <row r="911" spans="1:16" ht="25.5" hidden="1" customHeight="1" x14ac:dyDescent="0.25">
      <c r="A911" s="6" t="s">
        <v>278</v>
      </c>
      <c r="B911" s="33" t="s">
        <v>602</v>
      </c>
      <c r="C911" s="34" t="s">
        <v>577</v>
      </c>
      <c r="D911" s="66" t="s">
        <v>1213</v>
      </c>
      <c r="E911" s="66" t="str">
        <f>CONCATENATE(Tabela13[[#This Row],[TRAMITE_SETOR]],"_Atualiz")</f>
        <v>ASSDG_Atualiz</v>
      </c>
      <c r="F911" s="35" t="s">
        <v>915</v>
      </c>
      <c r="G911" s="35"/>
      <c r="H911" s="36">
        <v>42580.645833333336</v>
      </c>
      <c r="I911" s="36">
        <v>42583.712500000001</v>
      </c>
      <c r="J911" s="1" t="s">
        <v>213</v>
      </c>
      <c r="K911" s="37">
        <f t="shared" si="28"/>
        <v>3.0666666666656965</v>
      </c>
      <c r="L911" s="38">
        <f t="shared" si="29"/>
        <v>3.0666666666656965</v>
      </c>
      <c r="M911" s="166">
        <f>NETWORKDAYS.INTL(DATE(YEAR(H911),MONTH(I911),DAY(H911)),DATE(YEAR(I911),MONTH(I911),DAY(I911)),1,LISTAFERIADOS!$B$2:$B$194)</f>
        <v>-21</v>
      </c>
      <c r="N911" s="170" t="str">
        <f>CONCATENATE(HOUR(Tabela13[[#This Row],[DATA INICIO]]),":",MINUTE(Tabela13[[#This Row],[DATA INICIO]]))</f>
        <v>15:30</v>
      </c>
      <c r="P911"/>
    </row>
    <row r="912" spans="1:16" ht="25.5" hidden="1" customHeight="1" x14ac:dyDescent="0.25">
      <c r="A912" s="6" t="s">
        <v>278</v>
      </c>
      <c r="B912" s="33" t="s">
        <v>602</v>
      </c>
      <c r="C912" s="34" t="s">
        <v>577</v>
      </c>
      <c r="D912" s="66" t="s">
        <v>1202</v>
      </c>
      <c r="E912" s="66" t="str">
        <f>CONCATENATE(Tabela13[[#This Row],[TRAMITE_SETOR]],"_Atualiz")</f>
        <v>DG_Atualiz</v>
      </c>
      <c r="F912" s="35" t="s">
        <v>905</v>
      </c>
      <c r="G912" s="35"/>
      <c r="H912" s="36">
        <v>42583.712500000001</v>
      </c>
      <c r="I912" s="36">
        <v>42584.699305555558</v>
      </c>
      <c r="J912" s="1" t="s">
        <v>56</v>
      </c>
      <c r="K912" s="37">
        <f t="shared" si="28"/>
        <v>0.98680555555620231</v>
      </c>
      <c r="L912" s="38">
        <f t="shared" si="29"/>
        <v>0.98680555555620231</v>
      </c>
      <c r="M912" s="166">
        <f>NETWORKDAYS.INTL(DATE(YEAR(H912),MONTH(I912),DAY(H912)),DATE(YEAR(I912),MONTH(I912),DAY(I912)),1,LISTAFERIADOS!$B$2:$B$194)</f>
        <v>2</v>
      </c>
      <c r="N912" s="170" t="str">
        <f>CONCATENATE(HOUR(Tabela13[[#This Row],[DATA INICIO]]),":",MINUTE(Tabela13[[#This Row],[DATA INICIO]]))</f>
        <v>17:6</v>
      </c>
      <c r="P912"/>
    </row>
    <row r="913" spans="1:16" ht="25.5" hidden="1" customHeight="1" x14ac:dyDescent="0.25">
      <c r="A913" s="6" t="s">
        <v>278</v>
      </c>
      <c r="B913" s="33" t="s">
        <v>602</v>
      </c>
      <c r="C913" s="34" t="s">
        <v>577</v>
      </c>
      <c r="D913" s="66" t="s">
        <v>1230</v>
      </c>
      <c r="E913" s="66" t="str">
        <f>CONCATENATE(Tabela13[[#This Row],[TRAMITE_SETOR]],"_Atualiz")</f>
        <v>SLIC_Atualiz</v>
      </c>
      <c r="F913" s="35" t="s">
        <v>927</v>
      </c>
      <c r="G913" s="35"/>
      <c r="H913" s="36">
        <v>42584.699305555558</v>
      </c>
      <c r="I913" s="36">
        <v>42585.685416666667</v>
      </c>
      <c r="J913" s="1" t="s">
        <v>596</v>
      </c>
      <c r="K913" s="37">
        <f t="shared" si="28"/>
        <v>0.98611111110949423</v>
      </c>
      <c r="L913" s="38">
        <f t="shared" si="29"/>
        <v>0.98611111110949423</v>
      </c>
      <c r="M913" s="166">
        <f>NETWORKDAYS.INTL(DATE(YEAR(H913),MONTH(I913),DAY(H913)),DATE(YEAR(I913),MONTH(I913),DAY(I913)),1,LISTAFERIADOS!$B$2:$B$194)</f>
        <v>2</v>
      </c>
      <c r="N913" s="170" t="str">
        <f>CONCATENATE(HOUR(Tabela13[[#This Row],[DATA INICIO]]),":",MINUTE(Tabela13[[#This Row],[DATA INICIO]]))</f>
        <v>16:47</v>
      </c>
      <c r="P913"/>
    </row>
    <row r="914" spans="1:16" ht="25.5" hidden="1" customHeight="1" x14ac:dyDescent="0.25">
      <c r="A914" s="6" t="s">
        <v>278</v>
      </c>
      <c r="B914" s="33" t="s">
        <v>602</v>
      </c>
      <c r="C914" s="34" t="s">
        <v>577</v>
      </c>
      <c r="D914" s="66" t="s">
        <v>1212</v>
      </c>
      <c r="E914" s="66" t="str">
        <f>CONCATENATE(Tabela13[[#This Row],[TRAMITE_SETOR]],"_Atualiz")</f>
        <v>CPL_Atualiz</v>
      </c>
      <c r="F914" s="35" t="s">
        <v>914</v>
      </c>
      <c r="G914" s="35"/>
      <c r="H914" s="36">
        <v>42585.685416666667</v>
      </c>
      <c r="I914" s="36">
        <v>42585.709722222222</v>
      </c>
      <c r="J914" s="1" t="s">
        <v>597</v>
      </c>
      <c r="K914" s="37">
        <f t="shared" si="28"/>
        <v>2.4305555554747116E-2</v>
      </c>
      <c r="L914" s="38">
        <f t="shared" si="29"/>
        <v>2.4305555554747116E-2</v>
      </c>
      <c r="M914" s="166">
        <f>NETWORKDAYS.INTL(DATE(YEAR(H914),MONTH(I914),DAY(H914)),DATE(YEAR(I914),MONTH(I914),DAY(I914)),1,LISTAFERIADOS!$B$2:$B$194)</f>
        <v>1</v>
      </c>
      <c r="N914" s="170" t="str">
        <f>CONCATENATE(HOUR(Tabela13[[#This Row],[DATA INICIO]]),":",MINUTE(Tabela13[[#This Row],[DATA INICIO]]))</f>
        <v>16:27</v>
      </c>
      <c r="P914"/>
    </row>
    <row r="915" spans="1:16" ht="25.5" hidden="1" customHeight="1" x14ac:dyDescent="0.25">
      <c r="A915" s="6" t="s">
        <v>278</v>
      </c>
      <c r="B915" s="33" t="s">
        <v>602</v>
      </c>
      <c r="C915" s="34" t="s">
        <v>577</v>
      </c>
      <c r="D915" s="66" t="s">
        <v>1230</v>
      </c>
      <c r="E915" s="66" t="str">
        <f>CONCATENATE(Tabela13[[#This Row],[TRAMITE_SETOR]],"_Atualiz")</f>
        <v>SLIC_Atualiz</v>
      </c>
      <c r="F915" s="35" t="s">
        <v>927</v>
      </c>
      <c r="G915" s="35"/>
      <c r="H915" s="36">
        <v>42585.709722222222</v>
      </c>
      <c r="I915" s="36">
        <v>42590.642361111109</v>
      </c>
      <c r="J915" s="1" t="s">
        <v>180</v>
      </c>
      <c r="K915" s="37">
        <f t="shared" si="28"/>
        <v>4.9326388888875954</v>
      </c>
      <c r="L915" s="38">
        <f t="shared" si="29"/>
        <v>4.9326388888875954</v>
      </c>
      <c r="M915" s="166">
        <f>NETWORKDAYS.INTL(DATE(YEAR(H915),MONTH(I915),DAY(H915)),DATE(YEAR(I915),MONTH(I915),DAY(I915)),1,LISTAFERIADOS!$B$2:$B$194)</f>
        <v>4</v>
      </c>
      <c r="N915" s="170" t="str">
        <f>CONCATENATE(HOUR(Tabela13[[#This Row],[DATA INICIO]]),":",MINUTE(Tabela13[[#This Row],[DATA INICIO]]))</f>
        <v>17:2</v>
      </c>
      <c r="P915"/>
    </row>
    <row r="916" spans="1:16" ht="25.5" hidden="1" customHeight="1" x14ac:dyDescent="0.25">
      <c r="A916" s="6" t="s">
        <v>278</v>
      </c>
      <c r="B916" s="33" t="s">
        <v>602</v>
      </c>
      <c r="C916" s="34" t="s">
        <v>577</v>
      </c>
      <c r="D916" s="66" t="s">
        <v>1212</v>
      </c>
      <c r="E916" s="66" t="str">
        <f>CONCATENATE(Tabela13[[#This Row],[TRAMITE_SETOR]],"_Atualiz")</f>
        <v>CPL_Atualiz</v>
      </c>
      <c r="F916" s="35" t="s">
        <v>914</v>
      </c>
      <c r="G916" s="35"/>
      <c r="H916" s="36">
        <v>42590.642361111109</v>
      </c>
      <c r="I916" s="36">
        <v>42618.584722222222</v>
      </c>
      <c r="J916" s="1" t="s">
        <v>181</v>
      </c>
      <c r="K916" s="37">
        <f t="shared" si="28"/>
        <v>27.942361111112405</v>
      </c>
      <c r="L916" s="38">
        <f t="shared" si="29"/>
        <v>27.942361111112405</v>
      </c>
      <c r="M916" s="166">
        <f>NETWORKDAYS.INTL(DATE(YEAR(H916),MONTH(I916),DAY(H916)),DATE(YEAR(I916),MONTH(I916),DAY(I916)),1,LISTAFERIADOS!$B$2:$B$194)</f>
        <v>-2</v>
      </c>
      <c r="N916" s="170" t="str">
        <f>CONCATENATE(HOUR(Tabela13[[#This Row],[DATA INICIO]]),":",MINUTE(Tabela13[[#This Row],[DATA INICIO]]))</f>
        <v>15:25</v>
      </c>
      <c r="P916"/>
    </row>
    <row r="917" spans="1:16" ht="25.5" hidden="1" customHeight="1" x14ac:dyDescent="0.25">
      <c r="A917" s="6" t="s">
        <v>278</v>
      </c>
      <c r="B917" s="33" t="s">
        <v>602</v>
      </c>
      <c r="C917" s="34" t="s">
        <v>577</v>
      </c>
      <c r="D917" s="66" t="s">
        <v>1213</v>
      </c>
      <c r="E917" s="66" t="str">
        <f>CONCATENATE(Tabela13[[#This Row],[TRAMITE_SETOR]],"_Atualiz")</f>
        <v>ASSDG_Atualiz</v>
      </c>
      <c r="F917" s="35" t="s">
        <v>915</v>
      </c>
      <c r="G917" s="35"/>
      <c r="H917" s="36">
        <v>42618.584722222222</v>
      </c>
      <c r="I917" s="36">
        <v>42622.590277777781</v>
      </c>
      <c r="J917" s="1" t="s">
        <v>17</v>
      </c>
      <c r="K917" s="37">
        <f t="shared" si="28"/>
        <v>4.0055555555591127</v>
      </c>
      <c r="L917" s="38">
        <f t="shared" si="29"/>
        <v>4.0055555555591127</v>
      </c>
      <c r="M917" s="166">
        <f>NETWORKDAYS.INTL(DATE(YEAR(H917),MONTH(I917),DAY(H917)),DATE(YEAR(I917),MONTH(I917),DAY(I917)),1,LISTAFERIADOS!$B$2:$B$194)</f>
        <v>3</v>
      </c>
      <c r="N917" s="170" t="str">
        <f>CONCATENATE(HOUR(Tabela13[[#This Row],[DATA INICIO]]),":",MINUTE(Tabela13[[#This Row],[DATA INICIO]]))</f>
        <v>14:2</v>
      </c>
      <c r="P917"/>
    </row>
    <row r="918" spans="1:16" ht="25.5" hidden="1" customHeight="1" x14ac:dyDescent="0.25">
      <c r="A918" s="6" t="s">
        <v>278</v>
      </c>
      <c r="B918" s="33" t="s">
        <v>602</v>
      </c>
      <c r="C918" s="34" t="s">
        <v>577</v>
      </c>
      <c r="D918" s="66" t="s">
        <v>1202</v>
      </c>
      <c r="E918" s="66" t="str">
        <f>CONCATENATE(Tabela13[[#This Row],[TRAMITE_SETOR]],"_Atualiz")</f>
        <v>DG_Atualiz</v>
      </c>
      <c r="F918" s="35" t="s">
        <v>905</v>
      </c>
      <c r="G918" s="35"/>
      <c r="H918" s="36">
        <v>42622.590277777781</v>
      </c>
      <c r="I918" s="36">
        <v>42622.747916666667</v>
      </c>
      <c r="J918" s="1" t="s">
        <v>56</v>
      </c>
      <c r="K918" s="37">
        <f t="shared" si="28"/>
        <v>0.15763888888614019</v>
      </c>
      <c r="L918" s="38">
        <f t="shared" si="29"/>
        <v>0.15763888888614019</v>
      </c>
      <c r="M918" s="166">
        <f>NETWORKDAYS.INTL(DATE(YEAR(H918),MONTH(I918),DAY(H918)),DATE(YEAR(I918),MONTH(I918),DAY(I918)),1,LISTAFERIADOS!$B$2:$B$194)</f>
        <v>1</v>
      </c>
      <c r="N918" s="170" t="str">
        <f>CONCATENATE(HOUR(Tabela13[[#This Row],[DATA INICIO]]),":",MINUTE(Tabela13[[#This Row],[DATA INICIO]]))</f>
        <v>14:10</v>
      </c>
      <c r="P918"/>
    </row>
    <row r="919" spans="1:16" ht="25.5" hidden="1" customHeight="1" x14ac:dyDescent="0.25">
      <c r="A919" s="6" t="s">
        <v>278</v>
      </c>
      <c r="B919" s="33" t="s">
        <v>602</v>
      </c>
      <c r="C919" s="34" t="s">
        <v>577</v>
      </c>
      <c r="D919" s="66" t="s">
        <v>1212</v>
      </c>
      <c r="E919" s="66" t="str">
        <f>CONCATENATE(Tabela13[[#This Row],[TRAMITE_SETOR]],"_Atualiz")</f>
        <v>CPL_Atualiz</v>
      </c>
      <c r="F919" s="35" t="s">
        <v>914</v>
      </c>
      <c r="G919" s="35"/>
      <c r="H919" s="36">
        <v>42622.747916666667</v>
      </c>
      <c r="I919" s="36">
        <v>42628.790277777778</v>
      </c>
      <c r="J919" s="1" t="s">
        <v>225</v>
      </c>
      <c r="K919" s="37">
        <f t="shared" si="28"/>
        <v>6.0423611111109494</v>
      </c>
      <c r="L919" s="38">
        <f t="shared" si="29"/>
        <v>6.0423611111109494</v>
      </c>
      <c r="M919" s="166">
        <f>NETWORKDAYS.INTL(DATE(YEAR(H919),MONTH(I919),DAY(H919)),DATE(YEAR(I919),MONTH(I919),DAY(I919)),1,LISTAFERIADOS!$B$2:$B$194)</f>
        <v>5</v>
      </c>
      <c r="N919" s="170" t="str">
        <f>CONCATENATE(HOUR(Tabela13[[#This Row],[DATA INICIO]]),":",MINUTE(Tabela13[[#This Row],[DATA INICIO]]))</f>
        <v>17:57</v>
      </c>
      <c r="P919"/>
    </row>
    <row r="920" spans="1:16" ht="25.5" hidden="1" customHeight="1" x14ac:dyDescent="0.25">
      <c r="A920" s="6" t="s">
        <v>278</v>
      </c>
      <c r="B920" s="33" t="s">
        <v>602</v>
      </c>
      <c r="C920" s="34" t="s">
        <v>577</v>
      </c>
      <c r="D920" s="66" t="s">
        <v>1213</v>
      </c>
      <c r="E920" s="66" t="str">
        <f>CONCATENATE(Tabela13[[#This Row],[TRAMITE_SETOR]],"_Atualiz")</f>
        <v>ASSDG_Atualiz</v>
      </c>
      <c r="F920" s="35" t="s">
        <v>915</v>
      </c>
      <c r="G920" s="35"/>
      <c r="H920" s="36">
        <v>42628.790277777778</v>
      </c>
      <c r="I920" s="36">
        <v>42632.612500000003</v>
      </c>
      <c r="J920" s="1" t="s">
        <v>598</v>
      </c>
      <c r="K920" s="37">
        <f t="shared" si="28"/>
        <v>3.8222222222248092</v>
      </c>
      <c r="L920" s="38">
        <f t="shared" si="29"/>
        <v>3.8222222222248092</v>
      </c>
      <c r="M920" s="166">
        <f>NETWORKDAYS.INTL(DATE(YEAR(H920),MONTH(I920),DAY(H920)),DATE(YEAR(I920),MONTH(I920),DAY(I920)),1,LISTAFERIADOS!$B$2:$B$194)</f>
        <v>3</v>
      </c>
      <c r="N920" s="170" t="str">
        <f>CONCATENATE(HOUR(Tabela13[[#This Row],[DATA INICIO]]),":",MINUTE(Tabela13[[#This Row],[DATA INICIO]]))</f>
        <v>18:58</v>
      </c>
      <c r="P920"/>
    </row>
    <row r="921" spans="1:16" ht="25.5" hidden="1" customHeight="1" x14ac:dyDescent="0.25">
      <c r="A921" s="6" t="s">
        <v>278</v>
      </c>
      <c r="B921" s="33" t="s">
        <v>602</v>
      </c>
      <c r="C921" s="34" t="s">
        <v>577</v>
      </c>
      <c r="D921" s="66" t="s">
        <v>1202</v>
      </c>
      <c r="E921" s="66" t="str">
        <f>CONCATENATE(Tabela13[[#This Row],[TRAMITE_SETOR]],"_Atualiz")</f>
        <v>DG_Atualiz</v>
      </c>
      <c r="F921" s="35" t="s">
        <v>905</v>
      </c>
      <c r="G921" s="35"/>
      <c r="H921" s="36">
        <v>42632.612500000003</v>
      </c>
      <c r="I921" s="36">
        <v>42632.658333333333</v>
      </c>
      <c r="J921" s="1" t="s">
        <v>56</v>
      </c>
      <c r="K921" s="37">
        <f t="shared" si="28"/>
        <v>4.5833333329937886E-2</v>
      </c>
      <c r="L921" s="38">
        <f t="shared" si="29"/>
        <v>4.5833333329937886E-2</v>
      </c>
      <c r="M921" s="166">
        <f>NETWORKDAYS.INTL(DATE(YEAR(H921),MONTH(I921),DAY(H921)),DATE(YEAR(I921),MONTH(I921),DAY(I921)),1,LISTAFERIADOS!$B$2:$B$194)</f>
        <v>1</v>
      </c>
      <c r="N921" s="170" t="str">
        <f>CONCATENATE(HOUR(Tabela13[[#This Row],[DATA INICIO]]),":",MINUTE(Tabela13[[#This Row],[DATA INICIO]]))</f>
        <v>14:42</v>
      </c>
      <c r="P921"/>
    </row>
    <row r="922" spans="1:16" ht="25.5" customHeight="1" x14ac:dyDescent="0.25">
      <c r="A922" s="6" t="s">
        <v>278</v>
      </c>
      <c r="B922" s="33" t="s">
        <v>602</v>
      </c>
      <c r="C922" s="34" t="s">
        <v>577</v>
      </c>
      <c r="D922" s="66" t="s">
        <v>1254</v>
      </c>
      <c r="E922" s="66" t="str">
        <f>CONCATENATE(Tabela13[[#This Row],[TRAMITE_SETOR]],"_Atualiz")</f>
        <v>SMIN_Atualiz</v>
      </c>
      <c r="F922" s="35" t="s">
        <v>892</v>
      </c>
      <c r="G922" s="90" t="s">
        <v>1105</v>
      </c>
      <c r="H922" s="36">
        <v>42632.658333333333</v>
      </c>
      <c r="I922" s="36">
        <v>42635.538194444445</v>
      </c>
      <c r="J922" s="1" t="s">
        <v>599</v>
      </c>
      <c r="K922" s="37">
        <f t="shared" si="28"/>
        <v>2.8798611111124046</v>
      </c>
      <c r="L922" s="38">
        <f t="shared" si="29"/>
        <v>2.8798611111124046</v>
      </c>
      <c r="M922" s="166">
        <f>NETWORKDAYS.INTL(DATE(YEAR(H922),MONTH(I922),DAY(H922)),DATE(YEAR(I922),MONTH(I922),DAY(I922)),1,LISTAFERIADOS!$B$2:$B$194)</f>
        <v>4</v>
      </c>
      <c r="N922" s="170" t="str">
        <f>CONCATENATE(HOUR(Tabela13[[#This Row],[DATA INICIO]]),":",MINUTE(Tabela13[[#This Row],[DATA INICIO]]))</f>
        <v>15:48</v>
      </c>
      <c r="P922"/>
    </row>
    <row r="923" spans="1:16" ht="25.5" hidden="1" customHeight="1" x14ac:dyDescent="0.25">
      <c r="A923" s="6" t="s">
        <v>278</v>
      </c>
      <c r="B923" s="33" t="s">
        <v>602</v>
      </c>
      <c r="C923" s="34" t="s">
        <v>577</v>
      </c>
      <c r="D923" s="66" t="s">
        <v>1202</v>
      </c>
      <c r="E923" s="66" t="str">
        <f>CONCATENATE(Tabela13[[#This Row],[TRAMITE_SETOR]],"_Atualiz")</f>
        <v>DG_Atualiz</v>
      </c>
      <c r="F923" s="35" t="s">
        <v>905</v>
      </c>
      <c r="G923" s="35"/>
      <c r="H923" s="36">
        <v>42635.538194444445</v>
      </c>
      <c r="I923" s="36">
        <v>42640.660416666666</v>
      </c>
      <c r="J923" s="1" t="s">
        <v>600</v>
      </c>
      <c r="K923" s="37">
        <f t="shared" si="28"/>
        <v>5.1222222222204437</v>
      </c>
      <c r="L923" s="38">
        <f t="shared" si="29"/>
        <v>5.1222222222204437</v>
      </c>
      <c r="M923" s="166">
        <f>NETWORKDAYS.INTL(DATE(YEAR(H923),MONTH(I923),DAY(H923)),DATE(YEAR(I923),MONTH(I923),DAY(I923)),1,LISTAFERIADOS!$B$2:$B$194)</f>
        <v>4</v>
      </c>
      <c r="N923" s="170" t="str">
        <f>CONCATENATE(HOUR(Tabela13[[#This Row],[DATA INICIO]]),":",MINUTE(Tabela13[[#This Row],[DATA INICIO]]))</f>
        <v>12:55</v>
      </c>
      <c r="P923"/>
    </row>
    <row r="924" spans="1:16" ht="25.5" hidden="1" customHeight="1" x14ac:dyDescent="0.25">
      <c r="A924" s="6" t="s">
        <v>278</v>
      </c>
      <c r="B924" s="33" t="s">
        <v>602</v>
      </c>
      <c r="C924" s="34" t="s">
        <v>577</v>
      </c>
      <c r="D924" s="66" t="s">
        <v>1212</v>
      </c>
      <c r="E924" s="66" t="str">
        <f>CONCATENATE(Tabela13[[#This Row],[TRAMITE_SETOR]],"_Atualiz")</f>
        <v>CPL_Atualiz</v>
      </c>
      <c r="F924" s="35" t="s">
        <v>914</v>
      </c>
      <c r="G924" s="35"/>
      <c r="H924" s="36">
        <v>42640.660416666666</v>
      </c>
      <c r="I924" s="36">
        <v>42641.525000000001</v>
      </c>
      <c r="J924" s="1" t="s">
        <v>601</v>
      </c>
      <c r="K924" s="37">
        <f t="shared" si="28"/>
        <v>0.86458333333575865</v>
      </c>
      <c r="L924" s="38">
        <f t="shared" si="29"/>
        <v>0.86458333333575865</v>
      </c>
      <c r="M924" s="166">
        <f>NETWORKDAYS.INTL(DATE(YEAR(H924),MONTH(I924),DAY(H924)),DATE(YEAR(I924),MONTH(I924),DAY(I924)),1,LISTAFERIADOS!$B$2:$B$194)</f>
        <v>2</v>
      </c>
      <c r="N924" s="170" t="str">
        <f>CONCATENATE(HOUR(Tabela13[[#This Row],[DATA INICIO]]),":",MINUTE(Tabela13[[#This Row],[DATA INICIO]]))</f>
        <v>15:51</v>
      </c>
      <c r="P924"/>
    </row>
    <row r="925" spans="1:16" ht="25.5" customHeight="1" x14ac:dyDescent="0.25">
      <c r="A925" s="6" t="s">
        <v>278</v>
      </c>
      <c r="B925" s="33" t="s">
        <v>629</v>
      </c>
      <c r="C925" s="1" t="s">
        <v>270</v>
      </c>
      <c r="D925" s="67" t="s">
        <v>1245</v>
      </c>
      <c r="E925" s="66" t="str">
        <f>CONCATENATE(Tabela13[[#This Row],[TRAMITE_SETOR]],"_Atualiz")</f>
        <v>SMIC_Atualiz</v>
      </c>
      <c r="F925" s="35" t="s">
        <v>891</v>
      </c>
      <c r="G925" s="90" t="s">
        <v>1105</v>
      </c>
      <c r="H925" s="36">
        <v>41207.720138888886</v>
      </c>
      <c r="I925" s="36">
        <v>41208.720138888886</v>
      </c>
      <c r="J925" s="1" t="s">
        <v>7</v>
      </c>
      <c r="K925" s="37">
        <f t="shared" si="28"/>
        <v>1</v>
      </c>
      <c r="L925" s="38">
        <f t="shared" si="29"/>
        <v>1</v>
      </c>
      <c r="M925" s="166">
        <f>NETWORKDAYS.INTL(DATE(YEAR(H925),MONTH(I925),DAY(H925)),DATE(YEAR(I925),MONTH(I925),DAY(I925)),1,LISTAFERIADOS!$B$2:$B$194)</f>
        <v>2</v>
      </c>
      <c r="N925" s="170" t="str">
        <f>CONCATENATE(HOUR(Tabela13[[#This Row],[DATA INICIO]]),":",MINUTE(Tabela13[[#This Row],[DATA INICIO]]))</f>
        <v>17:17</v>
      </c>
      <c r="P925"/>
    </row>
    <row r="926" spans="1:16" ht="25.5" customHeight="1" x14ac:dyDescent="0.25">
      <c r="A926" s="6" t="s">
        <v>278</v>
      </c>
      <c r="B926" s="33" t="s">
        <v>629</v>
      </c>
      <c r="C926" s="1" t="s">
        <v>270</v>
      </c>
      <c r="D926" s="67" t="s">
        <v>1204</v>
      </c>
      <c r="E926" s="66" t="str">
        <f>CONCATENATE(Tabela13[[#This Row],[TRAMITE_SETOR]],"_Atualiz")</f>
        <v>CIP_Atualiz</v>
      </c>
      <c r="F926" s="35" t="s">
        <v>884</v>
      </c>
      <c r="G926" s="90" t="s">
        <v>1105</v>
      </c>
      <c r="H926" s="36">
        <v>41208.720138888886</v>
      </c>
      <c r="I926" s="36">
        <v>41210.49722222222</v>
      </c>
      <c r="J926" s="1" t="s">
        <v>12</v>
      </c>
      <c r="K926" s="37">
        <f t="shared" si="28"/>
        <v>1.7770833333343035</v>
      </c>
      <c r="L926" s="38">
        <f t="shared" si="29"/>
        <v>1.7770833333343035</v>
      </c>
      <c r="M926" s="166">
        <f>NETWORKDAYS.INTL(DATE(YEAR(H926),MONTH(I926),DAY(H926)),DATE(YEAR(I926),MONTH(I926),DAY(I926)),1,LISTAFERIADOS!$B$2:$B$194)</f>
        <v>1</v>
      </c>
      <c r="N926" s="170" t="str">
        <f>CONCATENATE(HOUR(Tabela13[[#This Row],[DATA INICIO]]),":",MINUTE(Tabela13[[#This Row],[DATA INICIO]]))</f>
        <v>17:17</v>
      </c>
      <c r="P926"/>
    </row>
    <row r="927" spans="1:16" ht="25.5" hidden="1" customHeight="1" x14ac:dyDescent="0.25">
      <c r="A927" s="6" t="s">
        <v>278</v>
      </c>
      <c r="B927" s="33" t="s">
        <v>629</v>
      </c>
      <c r="C927" s="1" t="s">
        <v>270</v>
      </c>
      <c r="D927" s="67" t="s">
        <v>1205</v>
      </c>
      <c r="E927" s="66" t="str">
        <f>CONCATENATE(Tabela13[[#This Row],[TRAMITE_SETOR]],"_Atualiz")</f>
        <v>SECADM_Atualiz</v>
      </c>
      <c r="F927" s="35" t="s">
        <v>907</v>
      </c>
      <c r="G927" s="35"/>
      <c r="H927" s="36">
        <v>41210.49722222222</v>
      </c>
      <c r="I927" s="36">
        <v>41211.63958333333</v>
      </c>
      <c r="J927" s="1" t="s">
        <v>603</v>
      </c>
      <c r="K927" s="37">
        <f t="shared" si="28"/>
        <v>1.1423611111094942</v>
      </c>
      <c r="L927" s="38">
        <f t="shared" si="29"/>
        <v>1.1423611111094942</v>
      </c>
      <c r="M927" s="166">
        <f>NETWORKDAYS.INTL(DATE(YEAR(H927),MONTH(I927),DAY(H927)),DATE(YEAR(I927),MONTH(I927),DAY(I927)),1,LISTAFERIADOS!$B$2:$B$194)</f>
        <v>1</v>
      </c>
      <c r="N927" s="170" t="str">
        <f>CONCATENATE(HOUR(Tabela13[[#This Row],[DATA INICIO]]),":",MINUTE(Tabela13[[#This Row],[DATA INICIO]]))</f>
        <v>11:56</v>
      </c>
      <c r="P927"/>
    </row>
    <row r="928" spans="1:16" ht="25.5" hidden="1" customHeight="1" x14ac:dyDescent="0.25">
      <c r="A928" s="6" t="s">
        <v>278</v>
      </c>
      <c r="B928" s="33" t="s">
        <v>629</v>
      </c>
      <c r="C928" s="1" t="s">
        <v>270</v>
      </c>
      <c r="D928" s="67" t="s">
        <v>1241</v>
      </c>
      <c r="E928" s="66" t="str">
        <f>CONCATENATE(Tabela13[[#This Row],[TRAMITE_SETOR]],"_Atualiz")</f>
        <v>CEPCST_Atualiz</v>
      </c>
      <c r="F928" s="35" t="s">
        <v>932</v>
      </c>
      <c r="G928" s="35"/>
      <c r="H928" s="36">
        <v>41211.63958333333</v>
      </c>
      <c r="I928" s="36">
        <v>41220.74722222222</v>
      </c>
      <c r="J928" s="1" t="s">
        <v>604</v>
      </c>
      <c r="K928" s="37">
        <f t="shared" si="28"/>
        <v>9.1076388888905058</v>
      </c>
      <c r="L928" s="38">
        <f t="shared" si="29"/>
        <v>9.1076388888905058</v>
      </c>
      <c r="M928" s="166">
        <f>NETWORKDAYS.INTL(DATE(YEAR(H928),MONTH(I928),DAY(H928)),DATE(YEAR(I928),MONTH(I928),DAY(I928)),1,LISTAFERIADOS!$B$2:$B$194)</f>
        <v>-16</v>
      </c>
      <c r="N928" s="170" t="str">
        <f>CONCATENATE(HOUR(Tabela13[[#This Row],[DATA INICIO]]),":",MINUTE(Tabela13[[#This Row],[DATA INICIO]]))</f>
        <v>15:21</v>
      </c>
      <c r="P928"/>
    </row>
    <row r="929" spans="1:16" ht="25.5" hidden="1" customHeight="1" x14ac:dyDescent="0.25">
      <c r="A929" s="6" t="s">
        <v>278</v>
      </c>
      <c r="B929" s="33" t="s">
        <v>629</v>
      </c>
      <c r="C929" s="1" t="s">
        <v>270</v>
      </c>
      <c r="D929" s="67" t="s">
        <v>1205</v>
      </c>
      <c r="E929" s="66" t="str">
        <f>CONCATENATE(Tabela13[[#This Row],[TRAMITE_SETOR]],"_Atualiz")</f>
        <v>SECADM_Atualiz</v>
      </c>
      <c r="F929" s="35" t="s">
        <v>907</v>
      </c>
      <c r="G929" s="35"/>
      <c r="H929" s="36">
        <v>41220.74722222222</v>
      </c>
      <c r="I929" s="36">
        <v>41221.831250000003</v>
      </c>
      <c r="J929" s="1" t="s">
        <v>605</v>
      </c>
      <c r="K929" s="37">
        <f t="shared" si="28"/>
        <v>1.0840277777824667</v>
      </c>
      <c r="L929" s="38">
        <f t="shared" si="29"/>
        <v>1.0840277777824667</v>
      </c>
      <c r="M929" s="166">
        <f>NETWORKDAYS.INTL(DATE(YEAR(H929),MONTH(I929),DAY(H929)),DATE(YEAR(I929),MONTH(I929),DAY(I929)),1,LISTAFERIADOS!$B$2:$B$194)</f>
        <v>2</v>
      </c>
      <c r="N929" s="170" t="str">
        <f>CONCATENATE(HOUR(Tabela13[[#This Row],[DATA INICIO]]),":",MINUTE(Tabela13[[#This Row],[DATA INICIO]]))</f>
        <v>17:56</v>
      </c>
      <c r="P929"/>
    </row>
    <row r="930" spans="1:16" ht="25.5" hidden="1" customHeight="1" x14ac:dyDescent="0.25">
      <c r="A930" s="6" t="s">
        <v>278</v>
      </c>
      <c r="B930" s="33" t="s">
        <v>629</v>
      </c>
      <c r="C930" s="1" t="s">
        <v>270</v>
      </c>
      <c r="D930" s="67" t="s">
        <v>1209</v>
      </c>
      <c r="E930" s="66" t="str">
        <f>CONCATENATE(Tabela13[[#This Row],[TRAMITE_SETOR]],"_Atualiz")</f>
        <v>CLC_Atualiz</v>
      </c>
      <c r="F930" s="35" t="s">
        <v>911</v>
      </c>
      <c r="G930" s="35"/>
      <c r="H930" s="36">
        <v>41221.831250000003</v>
      </c>
      <c r="I930" s="36">
        <v>41227.629861111112</v>
      </c>
      <c r="J930" s="1" t="s">
        <v>413</v>
      </c>
      <c r="K930" s="37">
        <f t="shared" si="28"/>
        <v>5.7986111111094942</v>
      </c>
      <c r="L930" s="38">
        <f t="shared" si="29"/>
        <v>5.7986111111094942</v>
      </c>
      <c r="M930" s="166">
        <f>NETWORKDAYS.INTL(DATE(YEAR(H930),MONTH(I930),DAY(H930)),DATE(YEAR(I930),MONTH(I930),DAY(I930)),1,LISTAFERIADOS!$B$2:$B$194)</f>
        <v>5</v>
      </c>
      <c r="N930" s="170" t="str">
        <f>CONCATENATE(HOUR(Tabela13[[#This Row],[DATA INICIO]]),":",MINUTE(Tabela13[[#This Row],[DATA INICIO]]))</f>
        <v>19:57</v>
      </c>
      <c r="P930"/>
    </row>
    <row r="931" spans="1:16" ht="25.5" hidden="1" customHeight="1" x14ac:dyDescent="0.25">
      <c r="A931" s="6" t="s">
        <v>278</v>
      </c>
      <c r="B931" s="33" t="s">
        <v>629</v>
      </c>
      <c r="C931" s="1" t="s">
        <v>270</v>
      </c>
      <c r="D931" s="67" t="s">
        <v>1210</v>
      </c>
      <c r="E931" s="66" t="str">
        <f>CONCATENATE(Tabela13[[#This Row],[TRAMITE_SETOR]],"_Atualiz")</f>
        <v>SC_Atualiz</v>
      </c>
      <c r="F931" s="35" t="s">
        <v>912</v>
      </c>
      <c r="G931" s="35"/>
      <c r="H931" s="36">
        <v>41227.629861111112</v>
      </c>
      <c r="I931" s="36">
        <v>41234.779166666667</v>
      </c>
      <c r="J931" s="1" t="s">
        <v>606</v>
      </c>
      <c r="K931" s="37">
        <f t="shared" si="28"/>
        <v>7.1493055555547471</v>
      </c>
      <c r="L931" s="38">
        <f t="shared" si="29"/>
        <v>7.1493055555547471</v>
      </c>
      <c r="M931" s="166">
        <f>NETWORKDAYS.INTL(DATE(YEAR(H931),MONTH(I931),DAY(H931)),DATE(YEAR(I931),MONTH(I931),DAY(I931)),1,LISTAFERIADOS!$B$2:$B$194)</f>
        <v>5</v>
      </c>
      <c r="N931" s="170" t="str">
        <f>CONCATENATE(HOUR(Tabela13[[#This Row],[DATA INICIO]]),":",MINUTE(Tabela13[[#This Row],[DATA INICIO]]))</f>
        <v>15:7</v>
      </c>
      <c r="P931"/>
    </row>
    <row r="932" spans="1:16" ht="25.5" hidden="1" customHeight="1" x14ac:dyDescent="0.25">
      <c r="A932" s="6" t="s">
        <v>278</v>
      </c>
      <c r="B932" s="33" t="s">
        <v>629</v>
      </c>
      <c r="C932" s="1" t="s">
        <v>270</v>
      </c>
      <c r="D932" s="67" t="s">
        <v>1209</v>
      </c>
      <c r="E932" s="66" t="str">
        <f>CONCATENATE(Tabela13[[#This Row],[TRAMITE_SETOR]],"_Atualiz")</f>
        <v>CLC_Atualiz</v>
      </c>
      <c r="F932" s="35" t="s">
        <v>911</v>
      </c>
      <c r="G932" s="35"/>
      <c r="H932" s="36">
        <v>41234.779166666667</v>
      </c>
      <c r="I932" s="36">
        <v>41234.822222222225</v>
      </c>
      <c r="J932" s="1" t="s">
        <v>607</v>
      </c>
      <c r="K932" s="37">
        <f t="shared" si="28"/>
        <v>4.3055555557657499E-2</v>
      </c>
      <c r="L932" s="38">
        <f t="shared" si="29"/>
        <v>4.3055555557657499E-2</v>
      </c>
      <c r="M932" s="166">
        <f>NETWORKDAYS.INTL(DATE(YEAR(H932),MONTH(I932),DAY(H932)),DATE(YEAR(I932),MONTH(I932),DAY(I932)),1,LISTAFERIADOS!$B$2:$B$194)</f>
        <v>1</v>
      </c>
      <c r="N932" s="170" t="str">
        <f>CONCATENATE(HOUR(Tabela13[[#This Row],[DATA INICIO]]),":",MINUTE(Tabela13[[#This Row],[DATA INICIO]]))</f>
        <v>18:42</v>
      </c>
      <c r="P932"/>
    </row>
    <row r="933" spans="1:16" ht="25.5" hidden="1" customHeight="1" x14ac:dyDescent="0.25">
      <c r="A933" s="6" t="s">
        <v>278</v>
      </c>
      <c r="B933" s="33" t="s">
        <v>629</v>
      </c>
      <c r="C933" s="1" t="s">
        <v>270</v>
      </c>
      <c r="D933" s="67" t="s">
        <v>1207</v>
      </c>
      <c r="E933" s="66" t="str">
        <f>CONCATENATE(Tabela13[[#This Row],[TRAMITE_SETOR]],"_Atualiz")</f>
        <v>CO_Atualiz</v>
      </c>
      <c r="F933" s="35" t="s">
        <v>909</v>
      </c>
      <c r="G933" s="35"/>
      <c r="H933" s="36">
        <v>41234.822222222225</v>
      </c>
      <c r="I933" s="36">
        <v>41235.52847222222</v>
      </c>
      <c r="J933" s="1" t="s">
        <v>284</v>
      </c>
      <c r="K933" s="37">
        <f t="shared" si="28"/>
        <v>0.70624999999563443</v>
      </c>
      <c r="L933" s="38">
        <f t="shared" si="29"/>
        <v>0.70624999999563443</v>
      </c>
      <c r="M933" s="166">
        <f>NETWORKDAYS.INTL(DATE(YEAR(H933),MONTH(I933),DAY(H933)),DATE(YEAR(I933),MONTH(I933),DAY(I933)),1,LISTAFERIADOS!$B$2:$B$194)</f>
        <v>2</v>
      </c>
      <c r="N933" s="170" t="str">
        <f>CONCATENATE(HOUR(Tabela13[[#This Row],[DATA INICIO]]),":",MINUTE(Tabela13[[#This Row],[DATA INICIO]]))</f>
        <v>19:44</v>
      </c>
      <c r="P933"/>
    </row>
    <row r="934" spans="1:16" ht="25.5" hidden="1" customHeight="1" x14ac:dyDescent="0.25">
      <c r="A934" s="6" t="s">
        <v>278</v>
      </c>
      <c r="B934" s="33" t="s">
        <v>629</v>
      </c>
      <c r="C934" s="1" t="s">
        <v>270</v>
      </c>
      <c r="D934" s="67" t="s">
        <v>1206</v>
      </c>
      <c r="E934" s="66" t="str">
        <f>CONCATENATE(Tabela13[[#This Row],[TRAMITE_SETOR]],"_Atualiz")</f>
        <v>SPO_Atualiz</v>
      </c>
      <c r="F934" s="35" t="s">
        <v>908</v>
      </c>
      <c r="G934" s="35"/>
      <c r="H934" s="36">
        <v>41235.52847222222</v>
      </c>
      <c r="I934" s="36">
        <v>41236.646527777775</v>
      </c>
      <c r="J934" s="1" t="s">
        <v>608</v>
      </c>
      <c r="K934" s="37">
        <f t="shared" si="28"/>
        <v>1.1180555555547471</v>
      </c>
      <c r="L934" s="38">
        <f t="shared" si="29"/>
        <v>1.1180555555547471</v>
      </c>
      <c r="M934" s="166">
        <f>NETWORKDAYS.INTL(DATE(YEAR(H934),MONTH(I934),DAY(H934)),DATE(YEAR(I934),MONTH(I934),DAY(I934)),1,LISTAFERIADOS!$B$2:$B$194)</f>
        <v>2</v>
      </c>
      <c r="N934" s="170" t="str">
        <f>CONCATENATE(HOUR(Tabela13[[#This Row],[DATA INICIO]]),":",MINUTE(Tabela13[[#This Row],[DATA INICIO]]))</f>
        <v>12:41</v>
      </c>
      <c r="P934"/>
    </row>
    <row r="935" spans="1:16" ht="25.5" hidden="1" customHeight="1" x14ac:dyDescent="0.25">
      <c r="A935" s="6" t="s">
        <v>278</v>
      </c>
      <c r="B935" s="33" t="s">
        <v>629</v>
      </c>
      <c r="C935" s="1" t="s">
        <v>270</v>
      </c>
      <c r="D935" s="67" t="s">
        <v>1207</v>
      </c>
      <c r="E935" s="66" t="str">
        <f>CONCATENATE(Tabela13[[#This Row],[TRAMITE_SETOR]],"_Atualiz")</f>
        <v>CO_Atualiz</v>
      </c>
      <c r="F935" s="35" t="s">
        <v>909</v>
      </c>
      <c r="G935" s="35"/>
      <c r="H935" s="36">
        <v>41236.646527777775</v>
      </c>
      <c r="I935" s="36">
        <v>41236.660416666666</v>
      </c>
      <c r="J935" s="1" t="s">
        <v>27</v>
      </c>
      <c r="K935" s="37">
        <f t="shared" si="28"/>
        <v>1.3888888890505768E-2</v>
      </c>
      <c r="L935" s="38">
        <f t="shared" si="29"/>
        <v>1.3888888890505768E-2</v>
      </c>
      <c r="M935" s="166">
        <f>NETWORKDAYS.INTL(DATE(YEAR(H935),MONTH(I935),DAY(H935)),DATE(YEAR(I935),MONTH(I935),DAY(I935)),1,LISTAFERIADOS!$B$2:$B$194)</f>
        <v>1</v>
      </c>
      <c r="N935" s="170" t="str">
        <f>CONCATENATE(HOUR(Tabela13[[#This Row],[DATA INICIO]]),":",MINUTE(Tabela13[[#This Row],[DATA INICIO]]))</f>
        <v>15:31</v>
      </c>
      <c r="P935"/>
    </row>
    <row r="936" spans="1:16" ht="25.5" hidden="1" customHeight="1" x14ac:dyDescent="0.25">
      <c r="A936" s="6" t="s">
        <v>278</v>
      </c>
      <c r="B936" s="33" t="s">
        <v>629</v>
      </c>
      <c r="C936" s="1" t="s">
        <v>270</v>
      </c>
      <c r="D936" s="67" t="s">
        <v>1208</v>
      </c>
      <c r="E936" s="66" t="str">
        <f>CONCATENATE(Tabela13[[#This Row],[TRAMITE_SETOR]],"_Atualiz")</f>
        <v>SECOFC_Atualiz</v>
      </c>
      <c r="F936" s="35" t="s">
        <v>910</v>
      </c>
      <c r="G936" s="35"/>
      <c r="H936" s="36">
        <v>41236.660416666666</v>
      </c>
      <c r="I936" s="36">
        <v>41236.813194444447</v>
      </c>
      <c r="J936" s="1" t="s">
        <v>609</v>
      </c>
      <c r="K936" s="37">
        <f t="shared" si="28"/>
        <v>0.15277777778101154</v>
      </c>
      <c r="L936" s="38">
        <f t="shared" si="29"/>
        <v>0.15277777778101154</v>
      </c>
      <c r="M936" s="166">
        <f>NETWORKDAYS.INTL(DATE(YEAR(H936),MONTH(I936),DAY(H936)),DATE(YEAR(I936),MONTH(I936),DAY(I936)),1,LISTAFERIADOS!$B$2:$B$194)</f>
        <v>1</v>
      </c>
      <c r="N936" s="170" t="str">
        <f>CONCATENATE(HOUR(Tabela13[[#This Row],[DATA INICIO]]),":",MINUTE(Tabela13[[#This Row],[DATA INICIO]]))</f>
        <v>15:51</v>
      </c>
      <c r="P936"/>
    </row>
    <row r="937" spans="1:16" ht="25.5" hidden="1" customHeight="1" x14ac:dyDescent="0.25">
      <c r="A937" s="6" t="s">
        <v>278</v>
      </c>
      <c r="B937" s="33" t="s">
        <v>629</v>
      </c>
      <c r="C937" s="1" t="s">
        <v>270</v>
      </c>
      <c r="D937" s="67" t="s">
        <v>1209</v>
      </c>
      <c r="E937" s="66" t="str">
        <f>CONCATENATE(Tabela13[[#This Row],[TRAMITE_SETOR]],"_Atualiz")</f>
        <v>CLC_Atualiz</v>
      </c>
      <c r="F937" s="35" t="s">
        <v>911</v>
      </c>
      <c r="G937" s="35"/>
      <c r="H937" s="36">
        <v>41236.813194444447</v>
      </c>
      <c r="I937" s="36">
        <v>41239.539583333331</v>
      </c>
      <c r="J937" s="1" t="s">
        <v>19</v>
      </c>
      <c r="K937" s="37">
        <f t="shared" si="28"/>
        <v>2.726388888884685</v>
      </c>
      <c r="L937" s="38">
        <f t="shared" si="29"/>
        <v>2.726388888884685</v>
      </c>
      <c r="M937" s="166">
        <f>NETWORKDAYS.INTL(DATE(YEAR(H937),MONTH(I937),DAY(H937)),DATE(YEAR(I937),MONTH(I937),DAY(I937)),1,LISTAFERIADOS!$B$2:$B$194)</f>
        <v>2</v>
      </c>
      <c r="N937" s="170" t="str">
        <f>CONCATENATE(HOUR(Tabela13[[#This Row],[DATA INICIO]]),":",MINUTE(Tabela13[[#This Row],[DATA INICIO]]))</f>
        <v>19:31</v>
      </c>
      <c r="P937"/>
    </row>
    <row r="938" spans="1:16" ht="25.5" hidden="1" customHeight="1" x14ac:dyDescent="0.25">
      <c r="A938" s="6" t="s">
        <v>278</v>
      </c>
      <c r="B938" s="33" t="s">
        <v>629</v>
      </c>
      <c r="C938" s="1" t="s">
        <v>270</v>
      </c>
      <c r="D938" s="67" t="s">
        <v>1210</v>
      </c>
      <c r="E938" s="66" t="str">
        <f>CONCATENATE(Tabela13[[#This Row],[TRAMITE_SETOR]],"_Atualiz")</f>
        <v>SC_Atualiz</v>
      </c>
      <c r="F938" s="35" t="s">
        <v>912</v>
      </c>
      <c r="G938" s="35"/>
      <c r="H938" s="36">
        <v>41239.539583333331</v>
      </c>
      <c r="I938" s="36">
        <v>41242.744444444441</v>
      </c>
      <c r="J938" s="1" t="s">
        <v>610</v>
      </c>
      <c r="K938" s="37">
        <f t="shared" si="28"/>
        <v>3.2048611111094942</v>
      </c>
      <c r="L938" s="38">
        <f t="shared" si="29"/>
        <v>3.2048611111094942</v>
      </c>
      <c r="M938" s="166">
        <f>NETWORKDAYS.INTL(DATE(YEAR(H938),MONTH(I938),DAY(H938)),DATE(YEAR(I938),MONTH(I938),DAY(I938)),1,LISTAFERIADOS!$B$2:$B$194)</f>
        <v>4</v>
      </c>
      <c r="N938" s="170" t="str">
        <f>CONCATENATE(HOUR(Tabela13[[#This Row],[DATA INICIO]]),":",MINUTE(Tabela13[[#This Row],[DATA INICIO]]))</f>
        <v>12:57</v>
      </c>
      <c r="P938"/>
    </row>
    <row r="939" spans="1:16" ht="25.5" hidden="1" customHeight="1" x14ac:dyDescent="0.25">
      <c r="A939" s="6" t="s">
        <v>278</v>
      </c>
      <c r="B939" s="33" t="s">
        <v>629</v>
      </c>
      <c r="C939" s="1" t="s">
        <v>270</v>
      </c>
      <c r="D939" s="67" t="s">
        <v>1209</v>
      </c>
      <c r="E939" s="66" t="str">
        <f>CONCATENATE(Tabela13[[#This Row],[TRAMITE_SETOR]],"_Atualiz")</f>
        <v>CLC_Atualiz</v>
      </c>
      <c r="F939" s="35" t="s">
        <v>911</v>
      </c>
      <c r="G939" s="35"/>
      <c r="H939" s="36">
        <v>41242.744444444441</v>
      </c>
      <c r="I939" s="36">
        <v>41242.802083333336</v>
      </c>
      <c r="J939" s="1" t="s">
        <v>611</v>
      </c>
      <c r="K939" s="37">
        <f t="shared" si="28"/>
        <v>5.7638888894871343E-2</v>
      </c>
      <c r="L939" s="38">
        <f t="shared" si="29"/>
        <v>5.7638888894871343E-2</v>
      </c>
      <c r="M939" s="166">
        <f>NETWORKDAYS.INTL(DATE(YEAR(H939),MONTH(I939),DAY(H939)),DATE(YEAR(I939),MONTH(I939),DAY(I939)),1,LISTAFERIADOS!$B$2:$B$194)</f>
        <v>1</v>
      </c>
      <c r="N939" s="170" t="str">
        <f>CONCATENATE(HOUR(Tabela13[[#This Row],[DATA INICIO]]),":",MINUTE(Tabela13[[#This Row],[DATA INICIO]]))</f>
        <v>17:52</v>
      </c>
      <c r="P939"/>
    </row>
    <row r="940" spans="1:16" ht="25.5" hidden="1" customHeight="1" x14ac:dyDescent="0.25">
      <c r="A940" s="6" t="s">
        <v>278</v>
      </c>
      <c r="B940" s="33" t="s">
        <v>629</v>
      </c>
      <c r="C940" s="1" t="s">
        <v>270</v>
      </c>
      <c r="D940" s="67" t="s">
        <v>1205</v>
      </c>
      <c r="E940" s="66" t="str">
        <f>CONCATENATE(Tabela13[[#This Row],[TRAMITE_SETOR]],"_Atualiz")</f>
        <v>SECADM_Atualiz</v>
      </c>
      <c r="F940" s="35" t="s">
        <v>907</v>
      </c>
      <c r="G940" s="35"/>
      <c r="H940" s="36">
        <v>41242.802083333336</v>
      </c>
      <c r="I940" s="36">
        <v>41245.598611111112</v>
      </c>
      <c r="J940" s="1" t="s">
        <v>612</v>
      </c>
      <c r="K940" s="37">
        <f t="shared" si="28"/>
        <v>2.796527777776646</v>
      </c>
      <c r="L940" s="38">
        <f t="shared" si="29"/>
        <v>2.796527777776646</v>
      </c>
      <c r="M940" s="166">
        <f>NETWORKDAYS.INTL(DATE(YEAR(H940),MONTH(I940),DAY(H940)),DATE(YEAR(I940),MONTH(I940),DAY(I940)),1,LISTAFERIADOS!$B$2:$B$194)</f>
        <v>-12</v>
      </c>
      <c r="N940" s="170" t="str">
        <f>CONCATENATE(HOUR(Tabela13[[#This Row],[DATA INICIO]]),":",MINUTE(Tabela13[[#This Row],[DATA INICIO]]))</f>
        <v>19:15</v>
      </c>
      <c r="P940"/>
    </row>
    <row r="941" spans="1:16" ht="25.5" hidden="1" customHeight="1" x14ac:dyDescent="0.25">
      <c r="A941" s="6" t="s">
        <v>278</v>
      </c>
      <c r="B941" s="33" t="s">
        <v>629</v>
      </c>
      <c r="C941" s="1" t="s">
        <v>270</v>
      </c>
      <c r="D941" s="67" t="s">
        <v>1202</v>
      </c>
      <c r="E941" s="66" t="str">
        <f>CONCATENATE(Tabela13[[#This Row],[TRAMITE_SETOR]],"_Atualiz")</f>
        <v>DG_Atualiz</v>
      </c>
      <c r="F941" s="35" t="s">
        <v>905</v>
      </c>
      <c r="G941" s="35"/>
      <c r="H941" s="36">
        <v>41245.598611111112</v>
      </c>
      <c r="I941" s="36">
        <v>41246.853472222225</v>
      </c>
      <c r="J941" s="1" t="s">
        <v>613</v>
      </c>
      <c r="K941" s="37">
        <f t="shared" si="28"/>
        <v>1.2548611111124046</v>
      </c>
      <c r="L941" s="38">
        <f t="shared" si="29"/>
        <v>1.2548611111124046</v>
      </c>
      <c r="M941" s="166">
        <f>NETWORKDAYS.INTL(DATE(YEAR(H941),MONTH(I941),DAY(H941)),DATE(YEAR(I941),MONTH(I941),DAY(I941)),1,LISTAFERIADOS!$B$2:$B$194)</f>
        <v>1</v>
      </c>
      <c r="N941" s="170" t="str">
        <f>CONCATENATE(HOUR(Tabela13[[#This Row],[DATA INICIO]]),":",MINUTE(Tabela13[[#This Row],[DATA INICIO]]))</f>
        <v>14:22</v>
      </c>
      <c r="P941"/>
    </row>
    <row r="942" spans="1:16" ht="25.5" hidden="1" customHeight="1" x14ac:dyDescent="0.25">
      <c r="A942" s="6" t="s">
        <v>278</v>
      </c>
      <c r="B942" s="33" t="s">
        <v>629</v>
      </c>
      <c r="C942" s="1" t="s">
        <v>270</v>
      </c>
      <c r="D942" s="67" t="s">
        <v>1230</v>
      </c>
      <c r="E942" s="66" t="str">
        <f>CONCATENATE(Tabela13[[#This Row],[TRAMITE_SETOR]],"_Atualiz")</f>
        <v>SLIC_Atualiz</v>
      </c>
      <c r="F942" s="35" t="s">
        <v>927</v>
      </c>
      <c r="G942" s="35"/>
      <c r="H942" s="36">
        <v>41246.853472222225</v>
      </c>
      <c r="I942" s="36">
        <v>41249.54791666667</v>
      </c>
      <c r="J942" s="1" t="s">
        <v>288</v>
      </c>
      <c r="K942" s="37">
        <f t="shared" si="28"/>
        <v>2.6944444444452529</v>
      </c>
      <c r="L942" s="38">
        <f t="shared" si="29"/>
        <v>2.6944444444452529</v>
      </c>
      <c r="M942" s="166">
        <f>NETWORKDAYS.INTL(DATE(YEAR(H942),MONTH(I942),DAY(H942)),DATE(YEAR(I942),MONTH(I942),DAY(I942)),1,LISTAFERIADOS!$B$2:$B$194)</f>
        <v>4</v>
      </c>
      <c r="N942" s="170" t="str">
        <f>CONCATENATE(HOUR(Tabela13[[#This Row],[DATA INICIO]]),":",MINUTE(Tabela13[[#This Row],[DATA INICIO]]))</f>
        <v>20:29</v>
      </c>
      <c r="P942"/>
    </row>
    <row r="943" spans="1:16" ht="25.5" hidden="1" customHeight="1" x14ac:dyDescent="0.25">
      <c r="A943" s="6" t="s">
        <v>278</v>
      </c>
      <c r="B943" s="33" t="s">
        <v>629</v>
      </c>
      <c r="C943" s="1" t="s">
        <v>270</v>
      </c>
      <c r="D943" s="67" t="s">
        <v>1209</v>
      </c>
      <c r="E943" s="66" t="str">
        <f>CONCATENATE(Tabela13[[#This Row],[TRAMITE_SETOR]],"_Atualiz")</f>
        <v>CLC_Atualiz</v>
      </c>
      <c r="F943" s="35" t="s">
        <v>911</v>
      </c>
      <c r="G943" s="35"/>
      <c r="H943" s="36">
        <v>41249.54791666667</v>
      </c>
      <c r="I943" s="36">
        <v>41249.557638888888</v>
      </c>
      <c r="J943" s="1" t="s">
        <v>12</v>
      </c>
      <c r="K943" s="37">
        <f t="shared" si="28"/>
        <v>9.7222222175332718E-3</v>
      </c>
      <c r="L943" s="38">
        <f t="shared" si="29"/>
        <v>9.7222222175332718E-3</v>
      </c>
      <c r="M943" s="166">
        <f>NETWORKDAYS.INTL(DATE(YEAR(H943),MONTH(I943),DAY(H943)),DATE(YEAR(I943),MONTH(I943),DAY(I943)),1,LISTAFERIADOS!$B$2:$B$194)</f>
        <v>1</v>
      </c>
      <c r="N943" s="170" t="str">
        <f>CONCATENATE(HOUR(Tabela13[[#This Row],[DATA INICIO]]),":",MINUTE(Tabela13[[#This Row],[DATA INICIO]]))</f>
        <v>13:9</v>
      </c>
      <c r="P943"/>
    </row>
    <row r="944" spans="1:16" ht="25.5" hidden="1" customHeight="1" x14ac:dyDescent="0.25">
      <c r="A944" s="6" t="s">
        <v>278</v>
      </c>
      <c r="B944" s="33" t="s">
        <v>629</v>
      </c>
      <c r="C944" s="1" t="s">
        <v>270</v>
      </c>
      <c r="D944" s="67" t="s">
        <v>1212</v>
      </c>
      <c r="E944" s="66" t="str">
        <f>CONCATENATE(Tabela13[[#This Row],[TRAMITE_SETOR]],"_Atualiz")</f>
        <v>CPL_Atualiz</v>
      </c>
      <c r="F944" s="35" t="s">
        <v>914</v>
      </c>
      <c r="G944" s="35"/>
      <c r="H944" s="36">
        <v>41249.557638888888</v>
      </c>
      <c r="I944" s="36">
        <v>41249.820833333331</v>
      </c>
      <c r="J944" s="1" t="s">
        <v>349</v>
      </c>
      <c r="K944" s="37">
        <f t="shared" si="28"/>
        <v>0.26319444444379769</v>
      </c>
      <c r="L944" s="38">
        <f t="shared" si="29"/>
        <v>0.26319444444379769</v>
      </c>
      <c r="M944" s="166">
        <f>NETWORKDAYS.INTL(DATE(YEAR(H944),MONTH(I944),DAY(H944)),DATE(YEAR(I944),MONTH(I944),DAY(I944)),1,LISTAFERIADOS!$B$2:$B$194)</f>
        <v>1</v>
      </c>
      <c r="N944" s="170" t="str">
        <f>CONCATENATE(HOUR(Tabela13[[#This Row],[DATA INICIO]]),":",MINUTE(Tabela13[[#This Row],[DATA INICIO]]))</f>
        <v>13:23</v>
      </c>
      <c r="P944"/>
    </row>
    <row r="945" spans="1:16" ht="25.5" hidden="1" customHeight="1" x14ac:dyDescent="0.25">
      <c r="A945" s="6" t="s">
        <v>278</v>
      </c>
      <c r="B945" s="33" t="s">
        <v>629</v>
      </c>
      <c r="C945" s="1" t="s">
        <v>270</v>
      </c>
      <c r="D945" s="67" t="s">
        <v>1213</v>
      </c>
      <c r="E945" s="66" t="str">
        <f>CONCATENATE(Tabela13[[#This Row],[TRAMITE_SETOR]],"_Atualiz")</f>
        <v>ASSDG_Atualiz</v>
      </c>
      <c r="F945" s="35" t="s">
        <v>915</v>
      </c>
      <c r="G945" s="35"/>
      <c r="H945" s="36">
        <v>41249.820833333331</v>
      </c>
      <c r="I945" s="36">
        <v>41250.617361111108</v>
      </c>
      <c r="J945" s="1" t="s">
        <v>218</v>
      </c>
      <c r="K945" s="37">
        <f t="shared" si="28"/>
        <v>0.79652777777664596</v>
      </c>
      <c r="L945" s="38">
        <f t="shared" si="29"/>
        <v>0.79652777777664596</v>
      </c>
      <c r="M945" s="166">
        <f>NETWORKDAYS.INTL(DATE(YEAR(H945),MONTH(I945),DAY(H945)),DATE(YEAR(I945),MONTH(I945),DAY(I945)),1,LISTAFERIADOS!$B$2:$B$194)</f>
        <v>2</v>
      </c>
      <c r="N945" s="170" t="str">
        <f>CONCATENATE(HOUR(Tabela13[[#This Row],[DATA INICIO]]),":",MINUTE(Tabela13[[#This Row],[DATA INICIO]]))</f>
        <v>19:42</v>
      </c>
      <c r="P945"/>
    </row>
    <row r="946" spans="1:16" ht="25.5" hidden="1" customHeight="1" x14ac:dyDescent="0.25">
      <c r="A946" s="6" t="s">
        <v>278</v>
      </c>
      <c r="B946" s="33" t="s">
        <v>629</v>
      </c>
      <c r="C946" s="1" t="s">
        <v>270</v>
      </c>
      <c r="D946" s="67" t="s">
        <v>1230</v>
      </c>
      <c r="E946" s="66" t="str">
        <f>CONCATENATE(Tabela13[[#This Row],[TRAMITE_SETOR]],"_Atualiz")</f>
        <v>SLIC_Atualiz</v>
      </c>
      <c r="F946" s="35" t="s">
        <v>927</v>
      </c>
      <c r="G946" s="35"/>
      <c r="H946" s="36">
        <v>41250.617361111108</v>
      </c>
      <c r="I946" s="36">
        <v>41250.728472222225</v>
      </c>
      <c r="J946" s="1" t="s">
        <v>505</v>
      </c>
      <c r="K946" s="37">
        <f t="shared" si="28"/>
        <v>0.11111111111677019</v>
      </c>
      <c r="L946" s="38">
        <f t="shared" si="29"/>
        <v>0.11111111111677019</v>
      </c>
      <c r="M946" s="166">
        <f>NETWORKDAYS.INTL(DATE(YEAR(H946),MONTH(I946),DAY(H946)),DATE(YEAR(I946),MONTH(I946),DAY(I946)),1,LISTAFERIADOS!$B$2:$B$194)</f>
        <v>1</v>
      </c>
      <c r="N946" s="170" t="str">
        <f>CONCATENATE(HOUR(Tabela13[[#This Row],[DATA INICIO]]),":",MINUTE(Tabela13[[#This Row],[DATA INICIO]]))</f>
        <v>14:49</v>
      </c>
      <c r="P946"/>
    </row>
    <row r="947" spans="1:16" ht="25.5" hidden="1" customHeight="1" x14ac:dyDescent="0.25">
      <c r="A947" s="6" t="s">
        <v>278</v>
      </c>
      <c r="B947" s="33" t="s">
        <v>629</v>
      </c>
      <c r="C947" s="1" t="s">
        <v>270</v>
      </c>
      <c r="D947" s="67" t="s">
        <v>1212</v>
      </c>
      <c r="E947" s="66" t="str">
        <f>CONCATENATE(Tabela13[[#This Row],[TRAMITE_SETOR]],"_Atualiz")</f>
        <v>CPL_Atualiz</v>
      </c>
      <c r="F947" s="35" t="s">
        <v>914</v>
      </c>
      <c r="G947" s="35"/>
      <c r="H947" s="36">
        <v>41250.728472222225</v>
      </c>
      <c r="I947" s="36">
        <v>41250.805555555555</v>
      </c>
      <c r="J947" s="1" t="s">
        <v>499</v>
      </c>
      <c r="K947" s="37">
        <f t="shared" si="28"/>
        <v>7.7083333329937886E-2</v>
      </c>
      <c r="L947" s="38">
        <f t="shared" si="29"/>
        <v>7.7083333329937886E-2</v>
      </c>
      <c r="M947" s="166">
        <f>NETWORKDAYS.INTL(DATE(YEAR(H947),MONTH(I947),DAY(H947)),DATE(YEAR(I947),MONTH(I947),DAY(I947)),1,LISTAFERIADOS!$B$2:$B$194)</f>
        <v>1</v>
      </c>
      <c r="N947" s="170" t="str">
        <f>CONCATENATE(HOUR(Tabela13[[#This Row],[DATA INICIO]]),":",MINUTE(Tabela13[[#This Row],[DATA INICIO]]))</f>
        <v>17:29</v>
      </c>
      <c r="P947"/>
    </row>
    <row r="948" spans="1:16" ht="25.5" hidden="1" customHeight="1" x14ac:dyDescent="0.25">
      <c r="A948" s="6" t="s">
        <v>278</v>
      </c>
      <c r="B948" s="33" t="s">
        <v>629</v>
      </c>
      <c r="C948" s="1" t="s">
        <v>270</v>
      </c>
      <c r="D948" s="67" t="s">
        <v>1230</v>
      </c>
      <c r="E948" s="66" t="str">
        <f>CONCATENATE(Tabela13[[#This Row],[TRAMITE_SETOR]],"_Atualiz")</f>
        <v>SLIC_Atualiz</v>
      </c>
      <c r="F948" s="35" t="s">
        <v>927</v>
      </c>
      <c r="G948" s="35"/>
      <c r="H948" s="36">
        <v>41250.805555555555</v>
      </c>
      <c r="I948" s="36">
        <v>41253.76666666667</v>
      </c>
      <c r="J948" s="1" t="s">
        <v>180</v>
      </c>
      <c r="K948" s="37">
        <f t="shared" si="28"/>
        <v>2.961111111115315</v>
      </c>
      <c r="L948" s="38">
        <f t="shared" si="29"/>
        <v>2.961111111115315</v>
      </c>
      <c r="M948" s="166">
        <f>NETWORKDAYS.INTL(DATE(YEAR(H948),MONTH(I948),DAY(H948)),DATE(YEAR(I948),MONTH(I948),DAY(I948)),1,LISTAFERIADOS!$B$2:$B$194)</f>
        <v>2</v>
      </c>
      <c r="N948" s="170" t="str">
        <f>CONCATENATE(HOUR(Tabela13[[#This Row],[DATA INICIO]]),":",MINUTE(Tabela13[[#This Row],[DATA INICIO]]))</f>
        <v>19:20</v>
      </c>
      <c r="P948"/>
    </row>
    <row r="949" spans="1:16" ht="25.5" hidden="1" customHeight="1" x14ac:dyDescent="0.25">
      <c r="A949" s="6" t="s">
        <v>278</v>
      </c>
      <c r="B949" s="33" t="s">
        <v>629</v>
      </c>
      <c r="C949" s="1" t="s">
        <v>270</v>
      </c>
      <c r="D949" s="67" t="s">
        <v>1212</v>
      </c>
      <c r="E949" s="66" t="str">
        <f>CONCATENATE(Tabela13[[#This Row],[TRAMITE_SETOR]],"_Atualiz")</f>
        <v>CPL_Atualiz</v>
      </c>
      <c r="F949" s="35" t="s">
        <v>914</v>
      </c>
      <c r="G949" s="35"/>
      <c r="H949" s="36">
        <v>41253.76666666667</v>
      </c>
      <c r="I949" s="36">
        <v>41264.56527777778</v>
      </c>
      <c r="J949" s="1" t="s">
        <v>614</v>
      </c>
      <c r="K949" s="37">
        <f t="shared" si="28"/>
        <v>10.798611111109494</v>
      </c>
      <c r="L949" s="38">
        <f t="shared" si="29"/>
        <v>10.798611111109494</v>
      </c>
      <c r="M949" s="166">
        <f>NETWORKDAYS.INTL(DATE(YEAR(H949),MONTH(I949),DAY(H949)),DATE(YEAR(I949),MONTH(I949),DAY(I949)),1,LISTAFERIADOS!$B$2:$B$194)</f>
        <v>7</v>
      </c>
      <c r="N949" s="170" t="str">
        <f>CONCATENATE(HOUR(Tabela13[[#This Row],[DATA INICIO]]),":",MINUTE(Tabela13[[#This Row],[DATA INICIO]]))</f>
        <v>18:24</v>
      </c>
      <c r="P949"/>
    </row>
    <row r="950" spans="1:16" ht="25.5" hidden="1" customHeight="1" x14ac:dyDescent="0.25">
      <c r="A950" s="6" t="s">
        <v>278</v>
      </c>
      <c r="B950" s="33" t="s">
        <v>629</v>
      </c>
      <c r="C950" s="1" t="s">
        <v>270</v>
      </c>
      <c r="D950" s="67" t="s">
        <v>1258</v>
      </c>
      <c r="E950" s="66" t="str">
        <f>CONCATENATE(Tabela13[[#This Row],[TRAMITE_SETOR]],"_Atualiz")</f>
        <v>SCCLC_Atualiz</v>
      </c>
      <c r="F950" s="35" t="s">
        <v>943</v>
      </c>
      <c r="G950" s="35"/>
      <c r="H950" s="36">
        <v>41264.56527777778</v>
      </c>
      <c r="I950" s="36">
        <v>41264.704861111109</v>
      </c>
      <c r="J950" s="1" t="s">
        <v>615</v>
      </c>
      <c r="K950" s="37">
        <f t="shared" si="28"/>
        <v>0.13958333332993789</v>
      </c>
      <c r="L950" s="38">
        <f t="shared" si="29"/>
        <v>0.13958333332993789</v>
      </c>
      <c r="M950" s="166">
        <f>NETWORKDAYS.INTL(DATE(YEAR(H950),MONTH(I950),DAY(H950)),DATE(YEAR(I950),MONTH(I950),DAY(I950)),1,LISTAFERIADOS!$B$2:$B$194)</f>
        <v>0</v>
      </c>
      <c r="N950" s="170" t="str">
        <f>CONCATENATE(HOUR(Tabela13[[#This Row],[DATA INICIO]]),":",MINUTE(Tabela13[[#This Row],[DATA INICIO]]))</f>
        <v>13:34</v>
      </c>
      <c r="P950"/>
    </row>
    <row r="951" spans="1:16" ht="25.5" hidden="1" customHeight="1" x14ac:dyDescent="0.25">
      <c r="A951" s="6" t="s">
        <v>278</v>
      </c>
      <c r="B951" s="33" t="s">
        <v>629</v>
      </c>
      <c r="C951" s="1" t="s">
        <v>270</v>
      </c>
      <c r="D951" s="67" t="s">
        <v>1259</v>
      </c>
      <c r="E951" s="66" t="str">
        <f>CONCATENATE(Tabela13[[#This Row],[TRAMITE_SETOR]],"_Atualiz")</f>
        <v>SECIA_Atualiz</v>
      </c>
      <c r="F951" s="35" t="s">
        <v>944</v>
      </c>
      <c r="G951" s="35"/>
      <c r="H951" s="36">
        <v>41264.704861111109</v>
      </c>
      <c r="I951" s="36">
        <v>41264.709027777775</v>
      </c>
      <c r="J951" s="1" t="s">
        <v>616</v>
      </c>
      <c r="K951" s="37">
        <f t="shared" si="28"/>
        <v>4.166666665696539E-3</v>
      </c>
      <c r="L951" s="38">
        <f t="shared" si="29"/>
        <v>4.166666665696539E-3</v>
      </c>
      <c r="M951" s="166">
        <f>NETWORKDAYS.INTL(DATE(YEAR(H951),MONTH(I951),DAY(H951)),DATE(YEAR(I951),MONTH(I951),DAY(I951)),1,LISTAFERIADOS!$B$2:$B$194)</f>
        <v>0</v>
      </c>
      <c r="N951" s="170" t="str">
        <f>CONCATENATE(HOUR(Tabela13[[#This Row],[DATA INICIO]]),":",MINUTE(Tabela13[[#This Row],[DATA INICIO]]))</f>
        <v>16:55</v>
      </c>
      <c r="P951"/>
    </row>
    <row r="952" spans="1:16" ht="25.5" hidden="1" customHeight="1" x14ac:dyDescent="0.25">
      <c r="A952" s="6" t="s">
        <v>278</v>
      </c>
      <c r="B952" s="33" t="s">
        <v>629</v>
      </c>
      <c r="C952" s="1" t="s">
        <v>270</v>
      </c>
      <c r="D952" s="67" t="s">
        <v>1212</v>
      </c>
      <c r="E952" s="66" t="str">
        <f>CONCATENATE(Tabela13[[#This Row],[TRAMITE_SETOR]],"_Atualiz")</f>
        <v>CPL_Atualiz</v>
      </c>
      <c r="F952" s="35" t="s">
        <v>914</v>
      </c>
      <c r="G952" s="35"/>
      <c r="H952" s="36">
        <v>41264.709027777775</v>
      </c>
      <c r="I952" s="36">
        <v>41269.664583333331</v>
      </c>
      <c r="J952" s="1" t="s">
        <v>617</v>
      </c>
      <c r="K952" s="37">
        <f t="shared" si="28"/>
        <v>4.9555555555562023</v>
      </c>
      <c r="L952" s="38">
        <f t="shared" si="29"/>
        <v>4.9555555555562023</v>
      </c>
      <c r="M952" s="166">
        <f>NETWORKDAYS.INTL(DATE(YEAR(H952),MONTH(I952),DAY(H952)),DATE(YEAR(I952),MONTH(I952),DAY(I952)),1,LISTAFERIADOS!$B$2:$B$194)</f>
        <v>0</v>
      </c>
      <c r="N952" s="170" t="str">
        <f>CONCATENATE(HOUR(Tabela13[[#This Row],[DATA INICIO]]),":",MINUTE(Tabela13[[#This Row],[DATA INICIO]]))</f>
        <v>17:1</v>
      </c>
      <c r="P952"/>
    </row>
    <row r="953" spans="1:16" ht="25.5" hidden="1" customHeight="1" x14ac:dyDescent="0.25">
      <c r="A953" s="6" t="s">
        <v>278</v>
      </c>
      <c r="B953" s="33" t="s">
        <v>629</v>
      </c>
      <c r="C953" s="1" t="s">
        <v>270</v>
      </c>
      <c r="D953" s="67" t="s">
        <v>1258</v>
      </c>
      <c r="E953" s="66" t="str">
        <f>CONCATENATE(Tabela13[[#This Row],[TRAMITE_SETOR]],"_Atualiz")</f>
        <v>SCCLC_Atualiz</v>
      </c>
      <c r="F953" s="35" t="s">
        <v>943</v>
      </c>
      <c r="G953" s="35"/>
      <c r="H953" s="36">
        <v>41269.664583333331</v>
      </c>
      <c r="I953" s="36">
        <v>41269.723611111112</v>
      </c>
      <c r="J953" s="1" t="s">
        <v>618</v>
      </c>
      <c r="K953" s="37">
        <f t="shared" si="28"/>
        <v>5.9027777781011537E-2</v>
      </c>
      <c r="L953" s="38">
        <f t="shared" si="29"/>
        <v>5.9027777781011537E-2</v>
      </c>
      <c r="M953" s="166">
        <f>NETWORKDAYS.INTL(DATE(YEAR(H953),MONTH(I953),DAY(H953)),DATE(YEAR(I953),MONTH(I953),DAY(I953)),1,LISTAFERIADOS!$B$2:$B$194)</f>
        <v>0</v>
      </c>
      <c r="N953" s="170" t="str">
        <f>CONCATENATE(HOUR(Tabela13[[#This Row],[DATA INICIO]]),":",MINUTE(Tabela13[[#This Row],[DATA INICIO]]))</f>
        <v>15:57</v>
      </c>
      <c r="P953"/>
    </row>
    <row r="954" spans="1:16" ht="25.5" hidden="1" customHeight="1" x14ac:dyDescent="0.25">
      <c r="A954" s="6" t="s">
        <v>278</v>
      </c>
      <c r="B954" s="33" t="s">
        <v>629</v>
      </c>
      <c r="C954" s="1" t="s">
        <v>270</v>
      </c>
      <c r="D954" s="67" t="s">
        <v>1260</v>
      </c>
      <c r="E954" s="66" t="str">
        <f>CONCATENATE(Tabela13[[#This Row],[TRAMITE_SETOR]],"_Atualiz")</f>
        <v>CCLCE_Atualiz</v>
      </c>
      <c r="F954" s="35" t="s">
        <v>945</v>
      </c>
      <c r="G954" s="35"/>
      <c r="H954" s="36">
        <v>41269.723611111112</v>
      </c>
      <c r="I954" s="36">
        <v>41269.774305555555</v>
      </c>
      <c r="J954" s="1" t="s">
        <v>619</v>
      </c>
      <c r="K954" s="37">
        <f t="shared" si="28"/>
        <v>5.0694444442342501E-2</v>
      </c>
      <c r="L954" s="38">
        <f t="shared" si="29"/>
        <v>5.0694444442342501E-2</v>
      </c>
      <c r="M954" s="166">
        <f>NETWORKDAYS.INTL(DATE(YEAR(H954),MONTH(I954),DAY(H954)),DATE(YEAR(I954),MONTH(I954),DAY(I954)),1,LISTAFERIADOS!$B$2:$B$194)</f>
        <v>0</v>
      </c>
      <c r="N954" s="170" t="str">
        <f>CONCATENATE(HOUR(Tabela13[[#This Row],[DATA INICIO]]),":",MINUTE(Tabela13[[#This Row],[DATA INICIO]]))</f>
        <v>17:22</v>
      </c>
      <c r="P954"/>
    </row>
    <row r="955" spans="1:16" ht="25.5" hidden="1" customHeight="1" x14ac:dyDescent="0.25">
      <c r="A955" s="6" t="s">
        <v>278</v>
      </c>
      <c r="B955" s="33" t="s">
        <v>629</v>
      </c>
      <c r="C955" s="1" t="s">
        <v>270</v>
      </c>
      <c r="D955" s="67" t="s">
        <v>1212</v>
      </c>
      <c r="E955" s="66" t="str">
        <f>CONCATENATE(Tabela13[[#This Row],[TRAMITE_SETOR]],"_Atualiz")</f>
        <v>CPL_Atualiz</v>
      </c>
      <c r="F955" s="35" t="s">
        <v>914</v>
      </c>
      <c r="G955" s="35"/>
      <c r="H955" s="36">
        <v>41269.774305555555</v>
      </c>
      <c r="I955" s="36">
        <v>41292.582638888889</v>
      </c>
      <c r="J955" s="1" t="s">
        <v>620</v>
      </c>
      <c r="K955" s="37">
        <f t="shared" si="28"/>
        <v>22.808333333334303</v>
      </c>
      <c r="L955" s="38">
        <f t="shared" si="29"/>
        <v>22.808333333334303</v>
      </c>
      <c r="M955" s="166">
        <f>NETWORKDAYS.INTL(DATE(YEAR(H955),MONTH(I955),DAY(H955)),DATE(YEAR(I955),MONTH(I955),DAY(I955)),1,LISTAFERIADOS!$B$2:$B$194)</f>
        <v>232</v>
      </c>
      <c r="N955" s="170" t="str">
        <f>CONCATENATE(HOUR(Tabela13[[#This Row],[DATA INICIO]]),":",MINUTE(Tabela13[[#This Row],[DATA INICIO]]))</f>
        <v>18:35</v>
      </c>
      <c r="P955"/>
    </row>
    <row r="956" spans="1:16" ht="25.5" hidden="1" customHeight="1" x14ac:dyDescent="0.25">
      <c r="A956" s="6" t="s">
        <v>278</v>
      </c>
      <c r="B956" s="33" t="s">
        <v>629</v>
      </c>
      <c r="C956" s="1" t="s">
        <v>270</v>
      </c>
      <c r="D956" s="67" t="s">
        <v>1213</v>
      </c>
      <c r="E956" s="66" t="str">
        <f>CONCATENATE(Tabela13[[#This Row],[TRAMITE_SETOR]],"_Atualiz")</f>
        <v>ASSDG_Atualiz</v>
      </c>
      <c r="F956" s="35" t="s">
        <v>915</v>
      </c>
      <c r="G956" s="35"/>
      <c r="H956" s="36">
        <v>41292.582638888889</v>
      </c>
      <c r="I956" s="36">
        <v>41292.75277777778</v>
      </c>
      <c r="J956" s="1" t="s">
        <v>621</v>
      </c>
      <c r="K956" s="37">
        <f t="shared" si="28"/>
        <v>0.17013888889050577</v>
      </c>
      <c r="L956" s="38">
        <f t="shared" si="29"/>
        <v>0.17013888889050577</v>
      </c>
      <c r="M956" s="166">
        <f>NETWORKDAYS.INTL(DATE(YEAR(H956),MONTH(I956),DAY(H956)),DATE(YEAR(I956),MONTH(I956),DAY(I956)),1,LISTAFERIADOS!$B$2:$B$194)</f>
        <v>1</v>
      </c>
      <c r="N956" s="170" t="str">
        <f>CONCATENATE(HOUR(Tabela13[[#This Row],[DATA INICIO]]),":",MINUTE(Tabela13[[#This Row],[DATA INICIO]]))</f>
        <v>13:59</v>
      </c>
      <c r="P956"/>
    </row>
    <row r="957" spans="1:16" ht="25.5" hidden="1" customHeight="1" x14ac:dyDescent="0.25">
      <c r="A957" s="6" t="s">
        <v>278</v>
      </c>
      <c r="B957" s="33" t="s">
        <v>629</v>
      </c>
      <c r="C957" s="1" t="s">
        <v>270</v>
      </c>
      <c r="D957" s="67" t="s">
        <v>1202</v>
      </c>
      <c r="E957" s="66" t="str">
        <f>CONCATENATE(Tabela13[[#This Row],[TRAMITE_SETOR]],"_Atualiz")</f>
        <v>DG_Atualiz</v>
      </c>
      <c r="F957" s="35" t="s">
        <v>905</v>
      </c>
      <c r="G957" s="35"/>
      <c r="H957" s="36">
        <v>41292.75277777778</v>
      </c>
      <c r="I957" s="36">
        <v>41292.802083333336</v>
      </c>
      <c r="J957" s="1" t="s">
        <v>224</v>
      </c>
      <c r="K957" s="37">
        <f t="shared" si="28"/>
        <v>4.9305555556202307E-2</v>
      </c>
      <c r="L957" s="38">
        <f t="shared" si="29"/>
        <v>4.9305555556202307E-2</v>
      </c>
      <c r="M957" s="166">
        <f>NETWORKDAYS.INTL(DATE(YEAR(H957),MONTH(I957),DAY(H957)),DATE(YEAR(I957),MONTH(I957),DAY(I957)),1,LISTAFERIADOS!$B$2:$B$194)</f>
        <v>1</v>
      </c>
      <c r="N957" s="170" t="str">
        <f>CONCATENATE(HOUR(Tabela13[[#This Row],[DATA INICIO]]),":",MINUTE(Tabela13[[#This Row],[DATA INICIO]]))</f>
        <v>18:4</v>
      </c>
      <c r="P957"/>
    </row>
    <row r="958" spans="1:16" ht="25.5" hidden="1" customHeight="1" x14ac:dyDescent="0.25">
      <c r="A958" s="6" t="s">
        <v>278</v>
      </c>
      <c r="B958" s="33" t="s">
        <v>629</v>
      </c>
      <c r="C958" s="1" t="s">
        <v>270</v>
      </c>
      <c r="D958" s="67" t="s">
        <v>1212</v>
      </c>
      <c r="E958" s="66" t="str">
        <f>CONCATENATE(Tabela13[[#This Row],[TRAMITE_SETOR]],"_Atualiz")</f>
        <v>CPL_Atualiz</v>
      </c>
      <c r="F958" s="35" t="s">
        <v>914</v>
      </c>
      <c r="G958" s="35"/>
      <c r="H958" s="36">
        <v>41292.802083333336</v>
      </c>
      <c r="I958" s="36">
        <v>41296.581944444442</v>
      </c>
      <c r="J958" s="1" t="s">
        <v>622</v>
      </c>
      <c r="K958" s="37">
        <f t="shared" si="28"/>
        <v>3.7798611111065838</v>
      </c>
      <c r="L958" s="38">
        <f t="shared" si="29"/>
        <v>3.7798611111065838</v>
      </c>
      <c r="M958" s="166">
        <f>NETWORKDAYS.INTL(DATE(YEAR(H958),MONTH(I958),DAY(H958)),DATE(YEAR(I958),MONTH(I958),DAY(I958)),1,LISTAFERIADOS!$B$2:$B$194)</f>
        <v>3</v>
      </c>
      <c r="N958" s="170" t="str">
        <f>CONCATENATE(HOUR(Tabela13[[#This Row],[DATA INICIO]]),":",MINUTE(Tabela13[[#This Row],[DATA INICIO]]))</f>
        <v>19:15</v>
      </c>
      <c r="P958"/>
    </row>
    <row r="959" spans="1:16" ht="25.5" hidden="1" customHeight="1" x14ac:dyDescent="0.25">
      <c r="A959" s="6" t="s">
        <v>278</v>
      </c>
      <c r="B959" s="33" t="s">
        <v>629</v>
      </c>
      <c r="C959" s="1" t="s">
        <v>270</v>
      </c>
      <c r="D959" s="67" t="s">
        <v>1206</v>
      </c>
      <c r="E959" s="66" t="str">
        <f>CONCATENATE(Tabela13[[#This Row],[TRAMITE_SETOR]],"_Atualiz")</f>
        <v>SPO_Atualiz</v>
      </c>
      <c r="F959" s="35" t="s">
        <v>908</v>
      </c>
      <c r="G959" s="35"/>
      <c r="H959" s="36">
        <v>41296.581944444442</v>
      </c>
      <c r="I959" s="36">
        <v>41296.677777777775</v>
      </c>
      <c r="J959" s="1" t="s">
        <v>608</v>
      </c>
      <c r="K959" s="37">
        <f t="shared" si="28"/>
        <v>9.5833333332848269E-2</v>
      </c>
      <c r="L959" s="38">
        <f t="shared" si="29"/>
        <v>9.5833333332848269E-2</v>
      </c>
      <c r="M959" s="166">
        <f>NETWORKDAYS.INTL(DATE(YEAR(H959),MONTH(I959),DAY(H959)),DATE(YEAR(I959),MONTH(I959),DAY(I959)),1,LISTAFERIADOS!$B$2:$B$194)</f>
        <v>1</v>
      </c>
      <c r="N959" s="170" t="str">
        <f>CONCATENATE(HOUR(Tabela13[[#This Row],[DATA INICIO]]),":",MINUTE(Tabela13[[#This Row],[DATA INICIO]]))</f>
        <v>13:58</v>
      </c>
      <c r="P959"/>
    </row>
    <row r="960" spans="1:16" ht="25.5" hidden="1" customHeight="1" x14ac:dyDescent="0.25">
      <c r="A960" s="6" t="s">
        <v>278</v>
      </c>
      <c r="B960" s="33" t="s">
        <v>629</v>
      </c>
      <c r="C960" s="1" t="s">
        <v>270</v>
      </c>
      <c r="D960" s="67" t="s">
        <v>1205</v>
      </c>
      <c r="E960" s="66" t="str">
        <f>CONCATENATE(Tabela13[[#This Row],[TRAMITE_SETOR]],"_Atualiz")</f>
        <v>SECADM_Atualiz</v>
      </c>
      <c r="F960" s="35" t="s">
        <v>907</v>
      </c>
      <c r="G960" s="35"/>
      <c r="H960" s="36">
        <v>41296.677777777775</v>
      </c>
      <c r="I960" s="36">
        <v>41296.740972222222</v>
      </c>
      <c r="J960" s="1" t="s">
        <v>623</v>
      </c>
      <c r="K960" s="37">
        <f t="shared" si="28"/>
        <v>6.3194444446708076E-2</v>
      </c>
      <c r="L960" s="38">
        <f t="shared" si="29"/>
        <v>6.3194444446708076E-2</v>
      </c>
      <c r="M960" s="166">
        <f>NETWORKDAYS.INTL(DATE(YEAR(H960),MONTH(I960),DAY(H960)),DATE(YEAR(I960),MONTH(I960),DAY(I960)),1,LISTAFERIADOS!$B$2:$B$194)</f>
        <v>1</v>
      </c>
      <c r="N960" s="170" t="str">
        <f>CONCATENATE(HOUR(Tabela13[[#This Row],[DATA INICIO]]),":",MINUTE(Tabela13[[#This Row],[DATA INICIO]]))</f>
        <v>16:16</v>
      </c>
      <c r="P960"/>
    </row>
    <row r="961" spans="1:16" ht="25.5" hidden="1" customHeight="1" x14ac:dyDescent="0.25">
      <c r="A961" s="6" t="s">
        <v>278</v>
      </c>
      <c r="B961" s="33" t="s">
        <v>629</v>
      </c>
      <c r="C961" s="1" t="s">
        <v>270</v>
      </c>
      <c r="D961" s="67" t="s">
        <v>1209</v>
      </c>
      <c r="E961" s="66" t="str">
        <f>CONCATENATE(Tabela13[[#This Row],[TRAMITE_SETOR]],"_Atualiz")</f>
        <v>CLC_Atualiz</v>
      </c>
      <c r="F961" s="35" t="s">
        <v>911</v>
      </c>
      <c r="G961" s="35"/>
      <c r="H961" s="36">
        <v>41296.740972222222</v>
      </c>
      <c r="I961" s="36">
        <v>41297.679861111108</v>
      </c>
      <c r="J961" s="1" t="s">
        <v>200</v>
      </c>
      <c r="K961" s="37">
        <f t="shared" si="28"/>
        <v>0.93888888888614019</v>
      </c>
      <c r="L961" s="38">
        <f t="shared" si="29"/>
        <v>0.93888888888614019</v>
      </c>
      <c r="M961" s="166">
        <f>NETWORKDAYS.INTL(DATE(YEAR(H961),MONTH(I961),DAY(H961)),DATE(YEAR(I961),MONTH(I961),DAY(I961)),1,LISTAFERIADOS!$B$2:$B$194)</f>
        <v>2</v>
      </c>
      <c r="N961" s="170" t="str">
        <f>CONCATENATE(HOUR(Tabela13[[#This Row],[DATA INICIO]]),":",MINUTE(Tabela13[[#This Row],[DATA INICIO]]))</f>
        <v>17:47</v>
      </c>
      <c r="P961"/>
    </row>
    <row r="962" spans="1:16" ht="25.5" hidden="1" customHeight="1" x14ac:dyDescent="0.25">
      <c r="A962" s="6" t="s">
        <v>278</v>
      </c>
      <c r="B962" s="33" t="s">
        <v>629</v>
      </c>
      <c r="C962" s="1" t="s">
        <v>270</v>
      </c>
      <c r="D962" s="67" t="s">
        <v>1211</v>
      </c>
      <c r="E962" s="66" t="str">
        <f>CONCATENATE(Tabela13[[#This Row],[TRAMITE_SETOR]],"_Atualiz")</f>
        <v>SCON_Atualiz</v>
      </c>
      <c r="F962" s="35" t="s">
        <v>913</v>
      </c>
      <c r="G962" s="35"/>
      <c r="H962" s="36">
        <v>41297.679861111108</v>
      </c>
      <c r="I962" s="36">
        <v>41310.770833333336</v>
      </c>
      <c r="J962" s="1" t="s">
        <v>624</v>
      </c>
      <c r="K962" s="37">
        <f t="shared" si="28"/>
        <v>13.09097222222772</v>
      </c>
      <c r="L962" s="38">
        <f t="shared" si="29"/>
        <v>13.09097222222772</v>
      </c>
      <c r="M962" s="166">
        <f>NETWORKDAYS.INTL(DATE(YEAR(H962),MONTH(I962),DAY(H962)),DATE(YEAR(I962),MONTH(I962),DAY(I962)),1,LISTAFERIADOS!$B$2:$B$194)</f>
        <v>-12</v>
      </c>
      <c r="N962" s="170" t="str">
        <f>CONCATENATE(HOUR(Tabela13[[#This Row],[DATA INICIO]]),":",MINUTE(Tabela13[[#This Row],[DATA INICIO]]))</f>
        <v>16:19</v>
      </c>
      <c r="P962"/>
    </row>
    <row r="963" spans="1:16" ht="25.5" hidden="1" customHeight="1" x14ac:dyDescent="0.25">
      <c r="A963" s="6" t="s">
        <v>278</v>
      </c>
      <c r="B963" s="33" t="s">
        <v>629</v>
      </c>
      <c r="C963" s="1" t="s">
        <v>270</v>
      </c>
      <c r="D963" s="67" t="s">
        <v>1242</v>
      </c>
      <c r="E963" s="66" t="str">
        <f>CONCATENATE(Tabela13[[#This Row],[TRAMITE_SETOR]],"_Atualiz")</f>
        <v>SIASG_Atualiz</v>
      </c>
      <c r="F963" s="35" t="s">
        <v>933</v>
      </c>
      <c r="G963" s="35"/>
      <c r="H963" s="36">
        <v>41310.770833333336</v>
      </c>
      <c r="I963" s="36">
        <v>41311.727083333331</v>
      </c>
      <c r="J963" s="1" t="s">
        <v>625</v>
      </c>
      <c r="K963" s="37">
        <f t="shared" ref="K963:K1026" si="30">IF(OR(H963="-",I963="-"),0,I963-H963)</f>
        <v>0.95624999999563443</v>
      </c>
      <c r="L963" s="38">
        <f t="shared" ref="L963:L1026" si="31">K963</f>
        <v>0.95624999999563443</v>
      </c>
      <c r="M963" s="166">
        <f>NETWORKDAYS.INTL(DATE(YEAR(H963),MONTH(I963),DAY(H963)),DATE(YEAR(I963),MONTH(I963),DAY(I963)),1,LISTAFERIADOS!$B$2:$B$194)</f>
        <v>2</v>
      </c>
      <c r="N963" s="170" t="str">
        <f>CONCATENATE(HOUR(Tabela13[[#This Row],[DATA INICIO]]),":",MINUTE(Tabela13[[#This Row],[DATA INICIO]]))</f>
        <v>18:30</v>
      </c>
      <c r="P963"/>
    </row>
    <row r="964" spans="1:16" ht="25.5" hidden="1" customHeight="1" x14ac:dyDescent="0.25">
      <c r="A964" s="6" t="s">
        <v>278</v>
      </c>
      <c r="B964" s="33" t="s">
        <v>629</v>
      </c>
      <c r="C964" s="1" t="s">
        <v>270</v>
      </c>
      <c r="D964" s="67" t="s">
        <v>1211</v>
      </c>
      <c r="E964" s="66" t="str">
        <f>CONCATENATE(Tabela13[[#This Row],[TRAMITE_SETOR]],"_Atualiz")</f>
        <v>SCON_Atualiz</v>
      </c>
      <c r="F964" s="35" t="s">
        <v>913</v>
      </c>
      <c r="G964" s="35"/>
      <c r="H964" s="36">
        <v>41311.727083333331</v>
      </c>
      <c r="I964" s="36">
        <v>41313.765277777777</v>
      </c>
      <c r="J964" s="1" t="s">
        <v>626</v>
      </c>
      <c r="K964" s="37">
        <f t="shared" si="30"/>
        <v>2.0381944444452529</v>
      </c>
      <c r="L964" s="38">
        <f t="shared" si="31"/>
        <v>2.0381944444452529</v>
      </c>
      <c r="M964" s="166">
        <f>NETWORKDAYS.INTL(DATE(YEAR(H964),MONTH(I964),DAY(H964)),DATE(YEAR(I964),MONTH(I964),DAY(I964)),1,LISTAFERIADOS!$B$2:$B$194)</f>
        <v>3</v>
      </c>
      <c r="N964" s="170" t="str">
        <f>CONCATENATE(HOUR(Tabela13[[#This Row],[DATA INICIO]]),":",MINUTE(Tabela13[[#This Row],[DATA INICIO]]))</f>
        <v>17:27</v>
      </c>
      <c r="P964"/>
    </row>
    <row r="965" spans="1:16" ht="25.5" hidden="1" customHeight="1" x14ac:dyDescent="0.25">
      <c r="A965" s="6" t="s">
        <v>278</v>
      </c>
      <c r="B965" s="33" t="s">
        <v>629</v>
      </c>
      <c r="C965" s="1" t="s">
        <v>270</v>
      </c>
      <c r="D965" s="67" t="s">
        <v>1209</v>
      </c>
      <c r="E965" s="66" t="str">
        <f>CONCATENATE(Tabela13[[#This Row],[TRAMITE_SETOR]],"_Atualiz")</f>
        <v>CLC_Atualiz</v>
      </c>
      <c r="F965" s="35" t="s">
        <v>911</v>
      </c>
      <c r="G965" s="35"/>
      <c r="H965" s="36">
        <v>41313.765277777777</v>
      </c>
      <c r="I965" s="36">
        <v>41313.79791666667</v>
      </c>
      <c r="J965" s="1" t="s">
        <v>627</v>
      </c>
      <c r="K965" s="37">
        <f t="shared" si="30"/>
        <v>3.2638888893416151E-2</v>
      </c>
      <c r="L965" s="38">
        <f t="shared" si="31"/>
        <v>3.2638888893416151E-2</v>
      </c>
      <c r="M965" s="166">
        <f>NETWORKDAYS.INTL(DATE(YEAR(H965),MONTH(I965),DAY(H965)),DATE(YEAR(I965),MONTH(I965),DAY(I965)),1,LISTAFERIADOS!$B$2:$B$194)</f>
        <v>1</v>
      </c>
      <c r="N965" s="170" t="str">
        <f>CONCATENATE(HOUR(Tabela13[[#This Row],[DATA INICIO]]),":",MINUTE(Tabela13[[#This Row],[DATA INICIO]]))</f>
        <v>18:22</v>
      </c>
      <c r="P965"/>
    </row>
    <row r="966" spans="1:16" ht="25.5" hidden="1" customHeight="1" x14ac:dyDescent="0.25">
      <c r="A966" s="6" t="s">
        <v>278</v>
      </c>
      <c r="B966" s="33" t="s">
        <v>629</v>
      </c>
      <c r="C966" s="1" t="s">
        <v>270</v>
      </c>
      <c r="D966" s="67" t="s">
        <v>1215</v>
      </c>
      <c r="E966" s="66" t="str">
        <f>CONCATENATE(Tabela13[[#This Row],[TRAMITE_SETOR]],"_Atualiz")</f>
        <v>SAEO_Atualiz</v>
      </c>
      <c r="F966" s="35" t="s">
        <v>917</v>
      </c>
      <c r="G966" s="35"/>
      <c r="H966" s="36">
        <v>41313.79791666667</v>
      </c>
      <c r="I966" s="36">
        <v>41318.711111111108</v>
      </c>
      <c r="J966" s="1" t="s">
        <v>361</v>
      </c>
      <c r="K966" s="37">
        <f t="shared" si="30"/>
        <v>4.9131944444379769</v>
      </c>
      <c r="L966" s="38">
        <f t="shared" si="31"/>
        <v>4.9131944444379769</v>
      </c>
      <c r="M966" s="166">
        <f>NETWORKDAYS.INTL(DATE(YEAR(H966),MONTH(I966),DAY(H966)),DATE(YEAR(I966),MONTH(I966),DAY(I966)),1,LISTAFERIADOS!$B$2:$B$194)</f>
        <v>2</v>
      </c>
      <c r="N966" s="170" t="str">
        <f>CONCATENATE(HOUR(Tabela13[[#This Row],[DATA INICIO]]),":",MINUTE(Tabela13[[#This Row],[DATA INICIO]]))</f>
        <v>19:9</v>
      </c>
      <c r="P966"/>
    </row>
    <row r="967" spans="1:16" ht="25.5" hidden="1" customHeight="1" x14ac:dyDescent="0.25">
      <c r="A967" s="6" t="s">
        <v>278</v>
      </c>
      <c r="B967" s="33" t="s">
        <v>629</v>
      </c>
      <c r="C967" s="33" t="s">
        <v>577</v>
      </c>
      <c r="D967" s="113" t="s">
        <v>1206</v>
      </c>
      <c r="E967" s="66" t="str">
        <f>CONCATENATE(Tabela13[[#This Row],[TRAMITE_SETOR]],"_Atualiz")</f>
        <v>SPO_Atualiz</v>
      </c>
      <c r="F967" s="35" t="s">
        <v>908</v>
      </c>
      <c r="G967" s="35"/>
      <c r="H967" s="36">
        <v>41318.711111111108</v>
      </c>
      <c r="I967" s="36">
        <v>41346.813888888886</v>
      </c>
      <c r="J967" s="1" t="s">
        <v>628</v>
      </c>
      <c r="K967" s="37">
        <f t="shared" si="30"/>
        <v>28.102777777778101</v>
      </c>
      <c r="L967" s="38">
        <f t="shared" si="31"/>
        <v>28.102777777778101</v>
      </c>
      <c r="M967" s="166">
        <f>NETWORKDAYS.INTL(DATE(YEAR(H967),MONTH(I967),DAY(H967)),DATE(YEAR(I967),MONTH(I967),DAY(I967)),1,LISTAFERIADOS!$B$2:$B$194)</f>
        <v>1</v>
      </c>
      <c r="N967" s="170" t="str">
        <f>CONCATENATE(HOUR(Tabela13[[#This Row],[DATA INICIO]]),":",MINUTE(Tabela13[[#This Row],[DATA INICIO]]))</f>
        <v>17:4</v>
      </c>
      <c r="P967"/>
    </row>
    <row r="968" spans="1:16" ht="25.5" hidden="1" customHeight="1" x14ac:dyDescent="0.25">
      <c r="A968" s="6" t="s">
        <v>278</v>
      </c>
      <c r="B968" s="33" t="s">
        <v>642</v>
      </c>
      <c r="C968" s="1" t="s">
        <v>577</v>
      </c>
      <c r="D968" s="67" t="s">
        <v>1256</v>
      </c>
      <c r="E968" s="66" t="str">
        <f>CONCATENATE(Tabela13[[#This Row],[TRAMITE_SETOR]],"_Atualiz")</f>
        <v>SMCI_Atualiz</v>
      </c>
      <c r="F968" s="35" t="s">
        <v>942</v>
      </c>
      <c r="G968" s="35"/>
      <c r="H968" s="36">
        <v>40926.791666666664</v>
      </c>
      <c r="I968" s="36">
        <v>40927.791666666664</v>
      </c>
      <c r="J968" s="1" t="s">
        <v>7</v>
      </c>
      <c r="K968" s="37">
        <f t="shared" si="30"/>
        <v>1</v>
      </c>
      <c r="L968" s="38">
        <f t="shared" si="31"/>
        <v>1</v>
      </c>
      <c r="M968" s="166">
        <f>NETWORKDAYS.INTL(DATE(YEAR(H968),MONTH(I968),DAY(H968)),DATE(YEAR(I968),MONTH(I968),DAY(I968)),1,LISTAFERIADOS!$B$2:$B$194)</f>
        <v>2</v>
      </c>
      <c r="N968" s="170" t="str">
        <f>CONCATENATE(HOUR(Tabela13[[#This Row],[DATA INICIO]]),":",MINUTE(Tabela13[[#This Row],[DATA INICIO]]))</f>
        <v>19:0</v>
      </c>
      <c r="P968"/>
    </row>
    <row r="969" spans="1:16" ht="25.5" customHeight="1" x14ac:dyDescent="0.25">
      <c r="A969" s="6" t="s">
        <v>278</v>
      </c>
      <c r="B969" s="33" t="s">
        <v>642</v>
      </c>
      <c r="C969" s="1" t="s">
        <v>577</v>
      </c>
      <c r="D969" s="67" t="s">
        <v>1245</v>
      </c>
      <c r="E969" s="66" t="str">
        <f>CONCATENATE(Tabela13[[#This Row],[TRAMITE_SETOR]],"_Atualiz")</f>
        <v>SMIC_Atualiz</v>
      </c>
      <c r="F969" s="35" t="s">
        <v>891</v>
      </c>
      <c r="G969" s="90" t="s">
        <v>1105</v>
      </c>
      <c r="H969" s="36">
        <v>40927.791666666664</v>
      </c>
      <c r="I969" s="36">
        <v>40928.781944444447</v>
      </c>
      <c r="J969" s="1" t="s">
        <v>333</v>
      </c>
      <c r="K969" s="37">
        <f t="shared" si="30"/>
        <v>0.99027777778246673</v>
      </c>
      <c r="L969" s="38">
        <f t="shared" si="31"/>
        <v>0.99027777778246673</v>
      </c>
      <c r="M969" s="166">
        <f>NETWORKDAYS.INTL(DATE(YEAR(H969),MONTH(I969),DAY(H969)),DATE(YEAR(I969),MONTH(I969),DAY(I969)),1,LISTAFERIADOS!$B$2:$B$194)</f>
        <v>2</v>
      </c>
      <c r="N969" s="170" t="str">
        <f>CONCATENATE(HOUR(Tabela13[[#This Row],[DATA INICIO]]),":",MINUTE(Tabela13[[#This Row],[DATA INICIO]]))</f>
        <v>19:0</v>
      </c>
      <c r="P969"/>
    </row>
    <row r="970" spans="1:16" ht="25.5" hidden="1" customHeight="1" x14ac:dyDescent="0.25">
      <c r="A970" s="6" t="s">
        <v>278</v>
      </c>
      <c r="B970" s="33" t="s">
        <v>642</v>
      </c>
      <c r="C970" s="1" t="s">
        <v>577</v>
      </c>
      <c r="D970" s="67" t="s">
        <v>1205</v>
      </c>
      <c r="E970" s="66" t="str">
        <f>CONCATENATE(Tabela13[[#This Row],[TRAMITE_SETOR]],"_Atualiz")</f>
        <v>SECADM_Atualiz</v>
      </c>
      <c r="F970" s="35" t="s">
        <v>907</v>
      </c>
      <c r="G970" s="35"/>
      <c r="H970" s="36">
        <v>40928.781944444447</v>
      </c>
      <c r="I970" s="36">
        <v>40932.789583333331</v>
      </c>
      <c r="J970" s="1" t="s">
        <v>56</v>
      </c>
      <c r="K970" s="37">
        <f t="shared" si="30"/>
        <v>4.007638888884685</v>
      </c>
      <c r="L970" s="38">
        <f t="shared" si="31"/>
        <v>4.007638888884685</v>
      </c>
      <c r="M970" s="166">
        <f>NETWORKDAYS.INTL(DATE(YEAR(H970),MONTH(I970),DAY(H970)),DATE(YEAR(I970),MONTH(I970),DAY(I970)),1,LISTAFERIADOS!$B$2:$B$194)</f>
        <v>3</v>
      </c>
      <c r="N970" s="170" t="str">
        <f>CONCATENATE(HOUR(Tabela13[[#This Row],[DATA INICIO]]),":",MINUTE(Tabela13[[#This Row],[DATA INICIO]]))</f>
        <v>18:46</v>
      </c>
      <c r="P970"/>
    </row>
    <row r="971" spans="1:16" ht="25.5" hidden="1" customHeight="1" x14ac:dyDescent="0.25">
      <c r="A971" s="6" t="s">
        <v>278</v>
      </c>
      <c r="B971" s="33" t="s">
        <v>642</v>
      </c>
      <c r="C971" s="1" t="s">
        <v>577</v>
      </c>
      <c r="D971" s="67" t="s">
        <v>1202</v>
      </c>
      <c r="E971" s="66" t="str">
        <f>CONCATENATE(Tabela13[[#This Row],[TRAMITE_SETOR]],"_Atualiz")</f>
        <v>DG_Atualiz</v>
      </c>
      <c r="F971" s="35" t="s">
        <v>905</v>
      </c>
      <c r="G971" s="35"/>
      <c r="H971" s="36">
        <v>40932.789583333331</v>
      </c>
      <c r="I971" s="36">
        <v>40932.824305555558</v>
      </c>
      <c r="J971" s="1" t="s">
        <v>630</v>
      </c>
      <c r="K971" s="37">
        <f t="shared" si="30"/>
        <v>3.4722222226264421E-2</v>
      </c>
      <c r="L971" s="38">
        <f t="shared" si="31"/>
        <v>3.4722222226264421E-2</v>
      </c>
      <c r="M971" s="166">
        <f>NETWORKDAYS.INTL(DATE(YEAR(H971),MONTH(I971),DAY(H971)),DATE(YEAR(I971),MONTH(I971),DAY(I971)),1,LISTAFERIADOS!$B$2:$B$194)</f>
        <v>1</v>
      </c>
      <c r="N971" s="170" t="str">
        <f>CONCATENATE(HOUR(Tabela13[[#This Row],[DATA INICIO]]),":",MINUTE(Tabela13[[#This Row],[DATA INICIO]]))</f>
        <v>18:57</v>
      </c>
      <c r="P971"/>
    </row>
    <row r="972" spans="1:16" ht="25.5" hidden="1" customHeight="1" x14ac:dyDescent="0.25">
      <c r="A972" s="6" t="s">
        <v>278</v>
      </c>
      <c r="B972" s="33" t="s">
        <v>642</v>
      </c>
      <c r="C972" s="1" t="s">
        <v>577</v>
      </c>
      <c r="D972" s="67" t="s">
        <v>1210</v>
      </c>
      <c r="E972" s="66" t="str">
        <f>CONCATENATE(Tabela13[[#This Row],[TRAMITE_SETOR]],"_Atualiz")</f>
        <v>SC_Atualiz</v>
      </c>
      <c r="F972" s="35" t="s">
        <v>912</v>
      </c>
      <c r="G972" s="35"/>
      <c r="H972" s="36">
        <v>40932.824305555558</v>
      </c>
      <c r="I972" s="36">
        <v>40934.724999999999</v>
      </c>
      <c r="J972" s="1" t="s">
        <v>631</v>
      </c>
      <c r="K972" s="37">
        <f t="shared" si="30"/>
        <v>1.9006944444408873</v>
      </c>
      <c r="L972" s="38">
        <f t="shared" si="31"/>
        <v>1.9006944444408873</v>
      </c>
      <c r="M972" s="166">
        <f>NETWORKDAYS.INTL(DATE(YEAR(H972),MONTH(I972),DAY(H972)),DATE(YEAR(I972),MONTH(I972),DAY(I972)),1,LISTAFERIADOS!$B$2:$B$194)</f>
        <v>3</v>
      </c>
      <c r="N972" s="170" t="str">
        <f>CONCATENATE(HOUR(Tabela13[[#This Row],[DATA INICIO]]),":",MINUTE(Tabela13[[#This Row],[DATA INICIO]]))</f>
        <v>19:47</v>
      </c>
      <c r="P972"/>
    </row>
    <row r="973" spans="1:16" ht="25.5" hidden="1" customHeight="1" x14ac:dyDescent="0.25">
      <c r="A973" s="6" t="s">
        <v>278</v>
      </c>
      <c r="B973" s="33" t="s">
        <v>642</v>
      </c>
      <c r="C973" s="1" t="s">
        <v>577</v>
      </c>
      <c r="D973" s="67" t="s">
        <v>1209</v>
      </c>
      <c r="E973" s="66" t="str">
        <f>CONCATENATE(Tabela13[[#This Row],[TRAMITE_SETOR]],"_Atualiz")</f>
        <v>CLC_Atualiz</v>
      </c>
      <c r="F973" s="35" t="s">
        <v>911</v>
      </c>
      <c r="G973" s="35"/>
      <c r="H973" s="36">
        <v>40934.724999999999</v>
      </c>
      <c r="I973" s="36">
        <v>40934.74722222222</v>
      </c>
      <c r="J973" s="1" t="s">
        <v>632</v>
      </c>
      <c r="K973" s="37">
        <f t="shared" si="30"/>
        <v>2.2222222221898846E-2</v>
      </c>
      <c r="L973" s="38">
        <f t="shared" si="31"/>
        <v>2.2222222221898846E-2</v>
      </c>
      <c r="M973" s="166">
        <f>NETWORKDAYS.INTL(DATE(YEAR(H973),MONTH(I973),DAY(H973)),DATE(YEAR(I973),MONTH(I973),DAY(I973)),1,LISTAFERIADOS!$B$2:$B$194)</f>
        <v>1</v>
      </c>
      <c r="N973" s="170" t="str">
        <f>CONCATENATE(HOUR(Tabela13[[#This Row],[DATA INICIO]]),":",MINUTE(Tabela13[[#This Row],[DATA INICIO]]))</f>
        <v>17:24</v>
      </c>
      <c r="P973"/>
    </row>
    <row r="974" spans="1:16" ht="25.5" hidden="1" customHeight="1" x14ac:dyDescent="0.25">
      <c r="A974" s="6" t="s">
        <v>278</v>
      </c>
      <c r="B974" s="33" t="s">
        <v>642</v>
      </c>
      <c r="C974" s="1" t="s">
        <v>577</v>
      </c>
      <c r="D974" s="67" t="s">
        <v>1230</v>
      </c>
      <c r="E974" s="66" t="str">
        <f>CONCATENATE(Tabela13[[#This Row],[TRAMITE_SETOR]],"_Atualiz")</f>
        <v>SLIC_Atualiz</v>
      </c>
      <c r="F974" s="35" t="s">
        <v>927</v>
      </c>
      <c r="G974" s="35"/>
      <c r="H974" s="36">
        <v>40934.74722222222</v>
      </c>
      <c r="I974" s="36">
        <v>40935.747916666667</v>
      </c>
      <c r="J974" s="1" t="s">
        <v>288</v>
      </c>
      <c r="K974" s="37">
        <f t="shared" si="30"/>
        <v>1.0006944444467081</v>
      </c>
      <c r="L974" s="38">
        <f t="shared" si="31"/>
        <v>1.0006944444467081</v>
      </c>
      <c r="M974" s="166">
        <f>NETWORKDAYS.INTL(DATE(YEAR(H974),MONTH(I974),DAY(H974)),DATE(YEAR(I974),MONTH(I974),DAY(I974)),1,LISTAFERIADOS!$B$2:$B$194)</f>
        <v>2</v>
      </c>
      <c r="N974" s="170" t="str">
        <f>CONCATENATE(HOUR(Tabela13[[#This Row],[DATA INICIO]]),":",MINUTE(Tabela13[[#This Row],[DATA INICIO]]))</f>
        <v>17:56</v>
      </c>
      <c r="P974"/>
    </row>
    <row r="975" spans="1:16" ht="25.5" hidden="1" customHeight="1" x14ac:dyDescent="0.25">
      <c r="A975" s="6" t="s">
        <v>278</v>
      </c>
      <c r="B975" s="33" t="s">
        <v>642</v>
      </c>
      <c r="C975" s="1" t="s">
        <v>577</v>
      </c>
      <c r="D975" s="67" t="s">
        <v>1261</v>
      </c>
      <c r="E975" s="66" t="str">
        <f>CONCATENATE(Tabela13[[#This Row],[TRAMITE_SETOR]],"_Atualiz")</f>
        <v>GABSA_Atualiz</v>
      </c>
      <c r="F975" s="35" t="s">
        <v>946</v>
      </c>
      <c r="G975" s="35"/>
      <c r="H975" s="36">
        <v>40935.747916666667</v>
      </c>
      <c r="I975" s="36">
        <v>40939.684027777781</v>
      </c>
      <c r="J975" s="1" t="s">
        <v>633</v>
      </c>
      <c r="K975" s="37">
        <f t="shared" si="30"/>
        <v>3.9361111111138598</v>
      </c>
      <c r="L975" s="38">
        <f t="shared" si="31"/>
        <v>3.9361111111138598</v>
      </c>
      <c r="M975" s="166">
        <f>NETWORKDAYS.INTL(DATE(YEAR(H975),MONTH(I975),DAY(H975)),DATE(YEAR(I975),MONTH(I975),DAY(I975)),1,LISTAFERIADOS!$B$2:$B$194)</f>
        <v>3</v>
      </c>
      <c r="N975" s="170" t="str">
        <f>CONCATENATE(HOUR(Tabela13[[#This Row],[DATA INICIO]]),":",MINUTE(Tabela13[[#This Row],[DATA INICIO]]))</f>
        <v>17:57</v>
      </c>
      <c r="P975"/>
    </row>
    <row r="976" spans="1:16" ht="25.5" hidden="1" customHeight="1" x14ac:dyDescent="0.25">
      <c r="A976" s="6" t="s">
        <v>278</v>
      </c>
      <c r="B976" s="33" t="s">
        <v>642</v>
      </c>
      <c r="C976" s="1" t="s">
        <v>577</v>
      </c>
      <c r="D976" s="67" t="s">
        <v>1202</v>
      </c>
      <c r="E976" s="66" t="str">
        <f>CONCATENATE(Tabela13[[#This Row],[TRAMITE_SETOR]],"_Atualiz")</f>
        <v>DG_Atualiz</v>
      </c>
      <c r="F976" s="35" t="s">
        <v>905</v>
      </c>
      <c r="G976" s="35"/>
      <c r="H976" s="36">
        <v>40939.684027777781</v>
      </c>
      <c r="I976" s="36">
        <v>40939.768055555556</v>
      </c>
      <c r="J976" s="1" t="s">
        <v>634</v>
      </c>
      <c r="K976" s="37">
        <f t="shared" si="30"/>
        <v>8.4027777775190771E-2</v>
      </c>
      <c r="L976" s="38">
        <f t="shared" si="31"/>
        <v>8.4027777775190771E-2</v>
      </c>
      <c r="M976" s="166">
        <f>NETWORKDAYS.INTL(DATE(YEAR(H976),MONTH(I976),DAY(H976)),DATE(YEAR(I976),MONTH(I976),DAY(I976)),1,LISTAFERIADOS!$B$2:$B$194)</f>
        <v>1</v>
      </c>
      <c r="N976" s="170" t="str">
        <f>CONCATENATE(HOUR(Tabela13[[#This Row],[DATA INICIO]]),":",MINUTE(Tabela13[[#This Row],[DATA INICIO]]))</f>
        <v>16:25</v>
      </c>
      <c r="P976"/>
    </row>
    <row r="977" spans="1:16" ht="25.5" hidden="1" customHeight="1" x14ac:dyDescent="0.25">
      <c r="A977" s="6" t="s">
        <v>278</v>
      </c>
      <c r="B977" s="33" t="s">
        <v>642</v>
      </c>
      <c r="C977" s="1" t="s">
        <v>577</v>
      </c>
      <c r="D977" s="67" t="s">
        <v>1209</v>
      </c>
      <c r="E977" s="66" t="str">
        <f>CONCATENATE(Tabela13[[#This Row],[TRAMITE_SETOR]],"_Atualiz")</f>
        <v>CLC_Atualiz</v>
      </c>
      <c r="F977" s="35" t="s">
        <v>911</v>
      </c>
      <c r="G977" s="35"/>
      <c r="H977" s="36">
        <v>40939.768055555556</v>
      </c>
      <c r="I977" s="36">
        <v>40939.78402777778</v>
      </c>
      <c r="J977" s="1" t="s">
        <v>635</v>
      </c>
      <c r="K977" s="37">
        <f t="shared" si="30"/>
        <v>1.5972222223354038E-2</v>
      </c>
      <c r="L977" s="38">
        <f t="shared" si="31"/>
        <v>1.5972222223354038E-2</v>
      </c>
      <c r="M977" s="166">
        <f>NETWORKDAYS.INTL(DATE(YEAR(H977),MONTH(I977),DAY(H977)),DATE(YEAR(I977),MONTH(I977),DAY(I977)),1,LISTAFERIADOS!$B$2:$B$194)</f>
        <v>1</v>
      </c>
      <c r="N977" s="170" t="str">
        <f>CONCATENATE(HOUR(Tabela13[[#This Row],[DATA INICIO]]),":",MINUTE(Tabela13[[#This Row],[DATA INICIO]]))</f>
        <v>18:26</v>
      </c>
      <c r="P977"/>
    </row>
    <row r="978" spans="1:16" ht="25.5" hidden="1" customHeight="1" x14ac:dyDescent="0.25">
      <c r="A978" s="6" t="s">
        <v>278</v>
      </c>
      <c r="B978" s="33" t="s">
        <v>642</v>
      </c>
      <c r="C978" s="1" t="s">
        <v>577</v>
      </c>
      <c r="D978" s="67" t="s">
        <v>1230</v>
      </c>
      <c r="E978" s="66" t="str">
        <f>CONCATENATE(Tabela13[[#This Row],[TRAMITE_SETOR]],"_Atualiz")</f>
        <v>SLIC_Atualiz</v>
      </c>
      <c r="F978" s="35" t="s">
        <v>927</v>
      </c>
      <c r="G978" s="35"/>
      <c r="H978" s="36">
        <v>40939.78402777778</v>
      </c>
      <c r="I978" s="36">
        <v>40940.574999999997</v>
      </c>
      <c r="J978" s="1" t="s">
        <v>288</v>
      </c>
      <c r="K978" s="37">
        <f t="shared" si="30"/>
        <v>0.79097222221753327</v>
      </c>
      <c r="L978" s="38">
        <f t="shared" si="31"/>
        <v>0.79097222221753327</v>
      </c>
      <c r="M978" s="166">
        <f>NETWORKDAYS.INTL(DATE(YEAR(H978),MONTH(I978),DAY(H978)),DATE(YEAR(I978),MONTH(I978),DAY(I978)),1,LISTAFERIADOS!$B$2:$B$194)</f>
        <v>-21</v>
      </c>
      <c r="N978" s="170" t="str">
        <f>CONCATENATE(HOUR(Tabela13[[#This Row],[DATA INICIO]]),":",MINUTE(Tabela13[[#This Row],[DATA INICIO]]))</f>
        <v>18:49</v>
      </c>
      <c r="P978"/>
    </row>
    <row r="979" spans="1:16" ht="25.5" hidden="1" customHeight="1" x14ac:dyDescent="0.25">
      <c r="A979" s="6" t="s">
        <v>278</v>
      </c>
      <c r="B979" s="33" t="s">
        <v>642</v>
      </c>
      <c r="C979" s="1" t="s">
        <v>577</v>
      </c>
      <c r="D979" s="67" t="s">
        <v>1209</v>
      </c>
      <c r="E979" s="66" t="str">
        <f>CONCATENATE(Tabela13[[#This Row],[TRAMITE_SETOR]],"_Atualiz")</f>
        <v>CLC_Atualiz</v>
      </c>
      <c r="F979" s="35" t="s">
        <v>911</v>
      </c>
      <c r="G979" s="35"/>
      <c r="H979" s="36">
        <v>40940.574999999997</v>
      </c>
      <c r="I979" s="36">
        <v>40940.640972222223</v>
      </c>
      <c r="J979" s="1" t="s">
        <v>636</v>
      </c>
      <c r="K979" s="37">
        <f t="shared" si="30"/>
        <v>6.5972222226264421E-2</v>
      </c>
      <c r="L979" s="38">
        <f t="shared" si="31"/>
        <v>6.5972222226264421E-2</v>
      </c>
      <c r="M979" s="166">
        <f>NETWORKDAYS.INTL(DATE(YEAR(H979),MONTH(I979),DAY(H979)),DATE(YEAR(I979),MONTH(I979),DAY(I979)),1,LISTAFERIADOS!$B$2:$B$194)</f>
        <v>1</v>
      </c>
      <c r="N979" s="170" t="str">
        <f>CONCATENATE(HOUR(Tabela13[[#This Row],[DATA INICIO]]),":",MINUTE(Tabela13[[#This Row],[DATA INICIO]]))</f>
        <v>13:48</v>
      </c>
      <c r="P979"/>
    </row>
    <row r="980" spans="1:16" ht="25.5" hidden="1" customHeight="1" x14ac:dyDescent="0.25">
      <c r="A980" s="6" t="s">
        <v>278</v>
      </c>
      <c r="B980" s="33" t="s">
        <v>642</v>
      </c>
      <c r="C980" s="1" t="s">
        <v>577</v>
      </c>
      <c r="D980" s="67" t="s">
        <v>1212</v>
      </c>
      <c r="E980" s="66" t="str">
        <f>CONCATENATE(Tabela13[[#This Row],[TRAMITE_SETOR]],"_Atualiz")</f>
        <v>CPL_Atualiz</v>
      </c>
      <c r="F980" s="35" t="s">
        <v>914</v>
      </c>
      <c r="G980" s="35"/>
      <c r="H980" s="36">
        <v>40940.640972222223</v>
      </c>
      <c r="I980" s="36">
        <v>40941.568749999999</v>
      </c>
      <c r="J980" s="1" t="s">
        <v>349</v>
      </c>
      <c r="K980" s="37">
        <f t="shared" si="30"/>
        <v>0.92777777777519077</v>
      </c>
      <c r="L980" s="38">
        <f t="shared" si="31"/>
        <v>0.92777777777519077</v>
      </c>
      <c r="M980" s="166">
        <f>NETWORKDAYS.INTL(DATE(YEAR(H980),MONTH(I980),DAY(H980)),DATE(YEAR(I980),MONTH(I980),DAY(I980)),1,LISTAFERIADOS!$B$2:$B$194)</f>
        <v>2</v>
      </c>
      <c r="N980" s="170" t="str">
        <f>CONCATENATE(HOUR(Tabela13[[#This Row],[DATA INICIO]]),":",MINUTE(Tabela13[[#This Row],[DATA INICIO]]))</f>
        <v>15:23</v>
      </c>
      <c r="P980"/>
    </row>
    <row r="981" spans="1:16" ht="25.5" hidden="1" customHeight="1" x14ac:dyDescent="0.25">
      <c r="A981" s="6" t="s">
        <v>278</v>
      </c>
      <c r="B981" s="33" t="s">
        <v>642</v>
      </c>
      <c r="C981" s="1" t="s">
        <v>577</v>
      </c>
      <c r="D981" s="67" t="s">
        <v>1213</v>
      </c>
      <c r="E981" s="66" t="str">
        <f>CONCATENATE(Tabela13[[#This Row],[TRAMITE_SETOR]],"_Atualiz")</f>
        <v>ASSDG_Atualiz</v>
      </c>
      <c r="F981" s="35" t="s">
        <v>915</v>
      </c>
      <c r="G981" s="35"/>
      <c r="H981" s="36">
        <v>40941.568749999999</v>
      </c>
      <c r="I981" s="36">
        <v>40941.709027777775</v>
      </c>
      <c r="J981" s="1" t="s">
        <v>637</v>
      </c>
      <c r="K981" s="37">
        <f t="shared" si="30"/>
        <v>0.14027777777664596</v>
      </c>
      <c r="L981" s="38">
        <f t="shared" si="31"/>
        <v>0.14027777777664596</v>
      </c>
      <c r="M981" s="166">
        <f>NETWORKDAYS.INTL(DATE(YEAR(H981),MONTH(I981),DAY(H981)),DATE(YEAR(I981),MONTH(I981),DAY(I981)),1,LISTAFERIADOS!$B$2:$B$194)</f>
        <v>1</v>
      </c>
      <c r="N981" s="170" t="str">
        <f>CONCATENATE(HOUR(Tabela13[[#This Row],[DATA INICIO]]),":",MINUTE(Tabela13[[#This Row],[DATA INICIO]]))</f>
        <v>13:39</v>
      </c>
      <c r="P981"/>
    </row>
    <row r="982" spans="1:16" ht="25.5" hidden="1" customHeight="1" x14ac:dyDescent="0.25">
      <c r="A982" s="6" t="s">
        <v>278</v>
      </c>
      <c r="B982" s="33" t="s">
        <v>642</v>
      </c>
      <c r="C982" s="1" t="s">
        <v>577</v>
      </c>
      <c r="D982" s="67" t="s">
        <v>1230</v>
      </c>
      <c r="E982" s="66" t="str">
        <f>CONCATENATE(Tabela13[[#This Row],[TRAMITE_SETOR]],"_Atualiz")</f>
        <v>SLIC_Atualiz</v>
      </c>
      <c r="F982" s="35" t="s">
        <v>927</v>
      </c>
      <c r="G982" s="35"/>
      <c r="H982" s="36">
        <v>40941.709027777775</v>
      </c>
      <c r="I982" s="36">
        <v>40946.597916666666</v>
      </c>
      <c r="J982" s="1" t="s">
        <v>505</v>
      </c>
      <c r="K982" s="37">
        <f t="shared" si="30"/>
        <v>4.8888888888905058</v>
      </c>
      <c r="L982" s="38">
        <f t="shared" si="31"/>
        <v>4.8888888888905058</v>
      </c>
      <c r="M982" s="166">
        <f>NETWORKDAYS.INTL(DATE(YEAR(H982),MONTH(I982),DAY(H982)),DATE(YEAR(I982),MONTH(I982),DAY(I982)),1,LISTAFERIADOS!$B$2:$B$194)</f>
        <v>4</v>
      </c>
      <c r="N982" s="170" t="str">
        <f>CONCATENATE(HOUR(Tabela13[[#This Row],[DATA INICIO]]),":",MINUTE(Tabela13[[#This Row],[DATA INICIO]]))</f>
        <v>17:1</v>
      </c>
      <c r="P982"/>
    </row>
    <row r="983" spans="1:16" ht="25.5" hidden="1" customHeight="1" x14ac:dyDescent="0.25">
      <c r="A983" s="6" t="s">
        <v>278</v>
      </c>
      <c r="B983" s="33" t="s">
        <v>642</v>
      </c>
      <c r="C983" s="1" t="s">
        <v>577</v>
      </c>
      <c r="D983" s="67" t="s">
        <v>1212</v>
      </c>
      <c r="E983" s="66" t="str">
        <f>CONCATENATE(Tabela13[[#This Row],[TRAMITE_SETOR]],"_Atualiz")</f>
        <v>CPL_Atualiz</v>
      </c>
      <c r="F983" s="35" t="s">
        <v>914</v>
      </c>
      <c r="G983" s="35"/>
      <c r="H983" s="36">
        <v>40946.597916666666</v>
      </c>
      <c r="I983" s="36">
        <v>40946.665972222225</v>
      </c>
      <c r="J983" s="1" t="s">
        <v>499</v>
      </c>
      <c r="K983" s="37">
        <f t="shared" si="30"/>
        <v>6.805555555911269E-2</v>
      </c>
      <c r="L983" s="38">
        <f t="shared" si="31"/>
        <v>6.805555555911269E-2</v>
      </c>
      <c r="M983" s="166">
        <f>NETWORKDAYS.INTL(DATE(YEAR(H983),MONTH(I983),DAY(H983)),DATE(YEAR(I983),MONTH(I983),DAY(I983)),1,LISTAFERIADOS!$B$2:$B$194)</f>
        <v>1</v>
      </c>
      <c r="N983" s="170" t="str">
        <f>CONCATENATE(HOUR(Tabela13[[#This Row],[DATA INICIO]]),":",MINUTE(Tabela13[[#This Row],[DATA INICIO]]))</f>
        <v>14:21</v>
      </c>
      <c r="P983"/>
    </row>
    <row r="984" spans="1:16" ht="25.5" hidden="1" customHeight="1" x14ac:dyDescent="0.25">
      <c r="A984" s="6" t="s">
        <v>278</v>
      </c>
      <c r="B984" s="33" t="s">
        <v>642</v>
      </c>
      <c r="C984" s="1" t="s">
        <v>577</v>
      </c>
      <c r="D984" s="67" t="s">
        <v>1230</v>
      </c>
      <c r="E984" s="66" t="str">
        <f>CONCATENATE(Tabela13[[#This Row],[TRAMITE_SETOR]],"_Atualiz")</f>
        <v>SLIC_Atualiz</v>
      </c>
      <c r="F984" s="35" t="s">
        <v>927</v>
      </c>
      <c r="G984" s="35"/>
      <c r="H984" s="36">
        <v>40946.665972222225</v>
      </c>
      <c r="I984" s="36">
        <v>40947.781944444447</v>
      </c>
      <c r="J984" s="1" t="s">
        <v>638</v>
      </c>
      <c r="K984" s="37">
        <f t="shared" si="30"/>
        <v>1.1159722222218988</v>
      </c>
      <c r="L984" s="38">
        <f t="shared" si="31"/>
        <v>1.1159722222218988</v>
      </c>
      <c r="M984" s="166">
        <f>NETWORKDAYS.INTL(DATE(YEAR(H984),MONTH(I984),DAY(H984)),DATE(YEAR(I984),MONTH(I984),DAY(I984)),1,LISTAFERIADOS!$B$2:$B$194)</f>
        <v>2</v>
      </c>
      <c r="N984" s="170" t="str">
        <f>CONCATENATE(HOUR(Tabela13[[#This Row],[DATA INICIO]]),":",MINUTE(Tabela13[[#This Row],[DATA INICIO]]))</f>
        <v>15:59</v>
      </c>
      <c r="P984"/>
    </row>
    <row r="985" spans="1:16" ht="25.5" hidden="1" customHeight="1" x14ac:dyDescent="0.25">
      <c r="A985" s="6" t="s">
        <v>278</v>
      </c>
      <c r="B985" s="33" t="s">
        <v>642</v>
      </c>
      <c r="C985" s="1" t="s">
        <v>577</v>
      </c>
      <c r="D985" s="67" t="s">
        <v>1212</v>
      </c>
      <c r="E985" s="66" t="str">
        <f>CONCATENATE(Tabela13[[#This Row],[TRAMITE_SETOR]],"_Atualiz")</f>
        <v>CPL_Atualiz</v>
      </c>
      <c r="F985" s="35" t="s">
        <v>914</v>
      </c>
      <c r="G985" s="35"/>
      <c r="H985" s="36">
        <v>40947.781944444447</v>
      </c>
      <c r="I985" s="36">
        <v>40949.663194444445</v>
      </c>
      <c r="J985" s="1" t="s">
        <v>639</v>
      </c>
      <c r="K985" s="37">
        <f t="shared" si="30"/>
        <v>1.8812499999985448</v>
      </c>
      <c r="L985" s="38">
        <f t="shared" si="31"/>
        <v>1.8812499999985448</v>
      </c>
      <c r="M985" s="166">
        <f>NETWORKDAYS.INTL(DATE(YEAR(H985),MONTH(I985),DAY(H985)),DATE(YEAR(I985),MONTH(I985),DAY(I985)),1,LISTAFERIADOS!$B$2:$B$194)</f>
        <v>3</v>
      </c>
      <c r="N985" s="170" t="str">
        <f>CONCATENATE(HOUR(Tabela13[[#This Row],[DATA INICIO]]),":",MINUTE(Tabela13[[#This Row],[DATA INICIO]]))</f>
        <v>18:46</v>
      </c>
      <c r="P985"/>
    </row>
    <row r="986" spans="1:16" ht="25.5" hidden="1" customHeight="1" x14ac:dyDescent="0.25">
      <c r="A986" s="6" t="s">
        <v>278</v>
      </c>
      <c r="B986" s="33" t="s">
        <v>642</v>
      </c>
      <c r="C986" s="1" t="s">
        <v>577</v>
      </c>
      <c r="D986" s="67" t="s">
        <v>1230</v>
      </c>
      <c r="E986" s="66" t="str">
        <f>CONCATENATE(Tabela13[[#This Row],[TRAMITE_SETOR]],"_Atualiz")</f>
        <v>SLIC_Atualiz</v>
      </c>
      <c r="F986" s="35" t="s">
        <v>927</v>
      </c>
      <c r="G986" s="35"/>
      <c r="H986" s="36">
        <v>40949.663194444445</v>
      </c>
      <c r="I986" s="36">
        <v>40952.59097222222</v>
      </c>
      <c r="J986" s="1" t="s">
        <v>60</v>
      </c>
      <c r="K986" s="37">
        <f t="shared" si="30"/>
        <v>2.9277777777751908</v>
      </c>
      <c r="L986" s="38">
        <f t="shared" si="31"/>
        <v>2.9277777777751908</v>
      </c>
      <c r="M986" s="166">
        <f>NETWORKDAYS.INTL(DATE(YEAR(H986),MONTH(I986),DAY(H986)),DATE(YEAR(I986),MONTH(I986),DAY(I986)),1,LISTAFERIADOS!$B$2:$B$194)</f>
        <v>2</v>
      </c>
      <c r="N986" s="170" t="str">
        <f>CONCATENATE(HOUR(Tabela13[[#This Row],[DATA INICIO]]),":",MINUTE(Tabela13[[#This Row],[DATA INICIO]]))</f>
        <v>15:55</v>
      </c>
      <c r="P986"/>
    </row>
    <row r="987" spans="1:16" ht="25.5" hidden="1" customHeight="1" x14ac:dyDescent="0.25">
      <c r="A987" s="6" t="s">
        <v>278</v>
      </c>
      <c r="B987" s="33" t="s">
        <v>642</v>
      </c>
      <c r="C987" s="1" t="s">
        <v>577</v>
      </c>
      <c r="D987" s="67" t="s">
        <v>1212</v>
      </c>
      <c r="E987" s="66" t="str">
        <f>CONCATENATE(Tabela13[[#This Row],[TRAMITE_SETOR]],"_Atualiz")</f>
        <v>CPL_Atualiz</v>
      </c>
      <c r="F987" s="35" t="s">
        <v>914</v>
      </c>
      <c r="G987" s="35"/>
      <c r="H987" s="36">
        <v>40952.59097222222</v>
      </c>
      <c r="I987" s="36">
        <v>40968.79791666667</v>
      </c>
      <c r="J987" s="1" t="s">
        <v>639</v>
      </c>
      <c r="K987" s="37">
        <f t="shared" si="30"/>
        <v>16.206944444449618</v>
      </c>
      <c r="L987" s="38">
        <f t="shared" si="31"/>
        <v>16.206944444449618</v>
      </c>
      <c r="M987" s="166">
        <f>NETWORKDAYS.INTL(DATE(YEAR(H987),MONTH(I987),DAY(H987)),DATE(YEAR(I987),MONTH(I987),DAY(I987)),1,LISTAFERIADOS!$B$2:$B$194)</f>
        <v>11</v>
      </c>
      <c r="N987" s="170" t="str">
        <f>CONCATENATE(HOUR(Tabela13[[#This Row],[DATA INICIO]]),":",MINUTE(Tabela13[[#This Row],[DATA INICIO]]))</f>
        <v>14:11</v>
      </c>
      <c r="P987"/>
    </row>
    <row r="988" spans="1:16" ht="25.5" hidden="1" customHeight="1" x14ac:dyDescent="0.25">
      <c r="A988" s="6" t="s">
        <v>278</v>
      </c>
      <c r="B988" s="33" t="s">
        <v>642</v>
      </c>
      <c r="C988" s="1" t="s">
        <v>577</v>
      </c>
      <c r="D988" s="67" t="s">
        <v>1213</v>
      </c>
      <c r="E988" s="66" t="str">
        <f>CONCATENATE(Tabela13[[#This Row],[TRAMITE_SETOR]],"_Atualiz")</f>
        <v>ASSDG_Atualiz</v>
      </c>
      <c r="F988" s="35" t="s">
        <v>915</v>
      </c>
      <c r="G988" s="35"/>
      <c r="H988" s="36">
        <v>40968.79791666667</v>
      </c>
      <c r="I988" s="36">
        <v>40969.686111111114</v>
      </c>
      <c r="J988" s="1" t="s">
        <v>355</v>
      </c>
      <c r="K988" s="37">
        <f t="shared" si="30"/>
        <v>0.88819444444379769</v>
      </c>
      <c r="L988" s="38">
        <f t="shared" si="31"/>
        <v>0.88819444444379769</v>
      </c>
      <c r="M988" s="166">
        <f>NETWORKDAYS.INTL(DATE(YEAR(H988),MONTH(I988),DAY(H988)),DATE(YEAR(I988),MONTH(I988),DAY(I988)),1,LISTAFERIADOS!$B$2:$B$194)</f>
        <v>-21</v>
      </c>
      <c r="N988" s="170" t="str">
        <f>CONCATENATE(HOUR(Tabela13[[#This Row],[DATA INICIO]]),":",MINUTE(Tabela13[[#This Row],[DATA INICIO]]))</f>
        <v>19:9</v>
      </c>
      <c r="P988"/>
    </row>
    <row r="989" spans="1:16" ht="25.5" hidden="1" customHeight="1" x14ac:dyDescent="0.25">
      <c r="A989" s="6" t="s">
        <v>278</v>
      </c>
      <c r="B989" s="33" t="s">
        <v>642</v>
      </c>
      <c r="C989" s="1" t="s">
        <v>577</v>
      </c>
      <c r="D989" s="67" t="s">
        <v>1202</v>
      </c>
      <c r="E989" s="66" t="str">
        <f>CONCATENATE(Tabela13[[#This Row],[TRAMITE_SETOR]],"_Atualiz")</f>
        <v>DG_Atualiz</v>
      </c>
      <c r="F989" s="35" t="s">
        <v>905</v>
      </c>
      <c r="G989" s="35"/>
      <c r="H989" s="36">
        <v>40969.686111111114</v>
      </c>
      <c r="I989" s="36">
        <v>40969.763888888891</v>
      </c>
      <c r="J989" s="1" t="s">
        <v>56</v>
      </c>
      <c r="K989" s="37">
        <f t="shared" si="30"/>
        <v>7.7777777776645962E-2</v>
      </c>
      <c r="L989" s="38">
        <f t="shared" si="31"/>
        <v>7.7777777776645962E-2</v>
      </c>
      <c r="M989" s="166">
        <f>NETWORKDAYS.INTL(DATE(YEAR(H989),MONTH(I989),DAY(H989)),DATE(YEAR(I989),MONTH(I989),DAY(I989)),1,LISTAFERIADOS!$B$2:$B$194)</f>
        <v>1</v>
      </c>
      <c r="N989" s="170" t="str">
        <f>CONCATENATE(HOUR(Tabela13[[#This Row],[DATA INICIO]]),":",MINUTE(Tabela13[[#This Row],[DATA INICIO]]))</f>
        <v>16:28</v>
      </c>
      <c r="P989"/>
    </row>
    <row r="990" spans="1:16" ht="25.5" hidden="1" customHeight="1" x14ac:dyDescent="0.25">
      <c r="A990" s="6" t="s">
        <v>278</v>
      </c>
      <c r="B990" s="33" t="s">
        <v>642</v>
      </c>
      <c r="C990" s="1" t="s">
        <v>577</v>
      </c>
      <c r="D990" s="67" t="s">
        <v>1256</v>
      </c>
      <c r="E990" s="66" t="str">
        <f>CONCATENATE(Tabela13[[#This Row],[TRAMITE_SETOR]],"_Atualiz")</f>
        <v>SMCI_Atualiz</v>
      </c>
      <c r="F990" s="35" t="s">
        <v>942</v>
      </c>
      <c r="G990" s="35"/>
      <c r="H990" s="36">
        <v>40969.763888888891</v>
      </c>
      <c r="I990" s="36">
        <v>40984.715277777781</v>
      </c>
      <c r="J990" s="1" t="s">
        <v>640</v>
      </c>
      <c r="K990" s="37">
        <f t="shared" si="30"/>
        <v>14.951388888890506</v>
      </c>
      <c r="L990" s="38">
        <f t="shared" si="31"/>
        <v>14.951388888890506</v>
      </c>
      <c r="M990" s="166">
        <f>NETWORKDAYS.INTL(DATE(YEAR(H990),MONTH(I990),DAY(H990)),DATE(YEAR(I990),MONTH(I990),DAY(I990)),1,LISTAFERIADOS!$B$2:$B$194)</f>
        <v>12</v>
      </c>
      <c r="N990" s="170" t="str">
        <f>CONCATENATE(HOUR(Tabela13[[#This Row],[DATA INICIO]]),":",MINUTE(Tabela13[[#This Row],[DATA INICIO]]))</f>
        <v>18:20</v>
      </c>
      <c r="P990"/>
    </row>
    <row r="991" spans="1:16" ht="25.5" hidden="1" customHeight="1" x14ac:dyDescent="0.25">
      <c r="A991" s="6" t="s">
        <v>278</v>
      </c>
      <c r="B991" s="33" t="s">
        <v>642</v>
      </c>
      <c r="C991" s="1" t="s">
        <v>577</v>
      </c>
      <c r="D991" s="67" t="s">
        <v>1202</v>
      </c>
      <c r="E991" s="66" t="str">
        <f>CONCATENATE(Tabela13[[#This Row],[TRAMITE_SETOR]],"_Atualiz")</f>
        <v>DG_Atualiz</v>
      </c>
      <c r="F991" s="35" t="s">
        <v>905</v>
      </c>
      <c r="G991" s="35"/>
      <c r="H991" s="36">
        <v>40984.715277777781</v>
      </c>
      <c r="I991" s="36">
        <v>40984.834722222222</v>
      </c>
      <c r="J991" s="1" t="s">
        <v>641</v>
      </c>
      <c r="K991" s="37">
        <f t="shared" si="30"/>
        <v>0.11944444444088731</v>
      </c>
      <c r="L991" s="38">
        <f t="shared" si="31"/>
        <v>0.11944444444088731</v>
      </c>
      <c r="M991" s="166">
        <f>NETWORKDAYS.INTL(DATE(YEAR(H991),MONTH(I991),DAY(H991)),DATE(YEAR(I991),MONTH(I991),DAY(I991)),1,LISTAFERIADOS!$B$2:$B$194)</f>
        <v>1</v>
      </c>
      <c r="N991" s="170" t="str">
        <f>CONCATENATE(HOUR(Tabela13[[#This Row],[DATA INICIO]]),":",MINUTE(Tabela13[[#This Row],[DATA INICIO]]))</f>
        <v>17:10</v>
      </c>
      <c r="P991"/>
    </row>
    <row r="992" spans="1:16" ht="25.5" customHeight="1" x14ac:dyDescent="0.25">
      <c r="A992" s="6" t="s">
        <v>278</v>
      </c>
      <c r="B992" s="33" t="s">
        <v>668</v>
      </c>
      <c r="C992" s="1" t="s">
        <v>577</v>
      </c>
      <c r="D992" s="67" t="s">
        <v>1245</v>
      </c>
      <c r="E992" s="66" t="str">
        <f>CONCATENATE(Tabela13[[#This Row],[TRAMITE_SETOR]],"_Atualiz")</f>
        <v>SMIC_Atualiz</v>
      </c>
      <c r="F992" s="35" t="s">
        <v>891</v>
      </c>
      <c r="G992" s="90" t="s">
        <v>1105</v>
      </c>
      <c r="H992" s="36">
        <v>41884.78402777778</v>
      </c>
      <c r="I992" s="36">
        <v>41885.78402777778</v>
      </c>
      <c r="J992" s="1" t="s">
        <v>7</v>
      </c>
      <c r="K992" s="37">
        <f t="shared" si="30"/>
        <v>1</v>
      </c>
      <c r="L992" s="38">
        <f t="shared" si="31"/>
        <v>1</v>
      </c>
      <c r="M992" s="166">
        <f>NETWORKDAYS.INTL(DATE(YEAR(H992),MONTH(I992),DAY(H992)),DATE(YEAR(I992),MONTH(I992),DAY(I992)),1,LISTAFERIADOS!$B$2:$B$194)</f>
        <v>2</v>
      </c>
      <c r="N992" s="170" t="str">
        <f>CONCATENATE(HOUR(Tabela13[[#This Row],[DATA INICIO]]),":",MINUTE(Tabela13[[#This Row],[DATA INICIO]]))</f>
        <v>18:49</v>
      </c>
      <c r="P992"/>
    </row>
    <row r="993" spans="1:16" ht="25.5" customHeight="1" x14ac:dyDescent="0.25">
      <c r="A993" s="6" t="s">
        <v>278</v>
      </c>
      <c r="B993" s="33" t="s">
        <v>668</v>
      </c>
      <c r="C993" s="1" t="s">
        <v>577</v>
      </c>
      <c r="D993" s="67" t="s">
        <v>1204</v>
      </c>
      <c r="E993" s="66" t="str">
        <f>CONCATENATE(Tabela13[[#This Row],[TRAMITE_SETOR]],"_Atualiz")</f>
        <v>CIP_Atualiz</v>
      </c>
      <c r="F993" s="35" t="s">
        <v>884</v>
      </c>
      <c r="G993" s="90" t="s">
        <v>1105</v>
      </c>
      <c r="H993" s="36">
        <v>41885.78402777778</v>
      </c>
      <c r="I993" s="36">
        <v>41886.539583333331</v>
      </c>
      <c r="J993" s="1" t="s">
        <v>417</v>
      </c>
      <c r="K993" s="37">
        <f t="shared" si="30"/>
        <v>0.75555555555183673</v>
      </c>
      <c r="L993" s="38">
        <f t="shared" si="31"/>
        <v>0.75555555555183673</v>
      </c>
      <c r="M993" s="166">
        <f>NETWORKDAYS.INTL(DATE(YEAR(H993),MONTH(I993),DAY(H993)),DATE(YEAR(I993),MONTH(I993),DAY(I993)),1,LISTAFERIADOS!$B$2:$B$194)</f>
        <v>2</v>
      </c>
      <c r="N993" s="170" t="str">
        <f>CONCATENATE(HOUR(Tabela13[[#This Row],[DATA INICIO]]),":",MINUTE(Tabela13[[#This Row],[DATA INICIO]]))</f>
        <v>18:49</v>
      </c>
      <c r="P993"/>
    </row>
    <row r="994" spans="1:16" ht="25.5" hidden="1" customHeight="1" x14ac:dyDescent="0.25">
      <c r="A994" s="6" t="s">
        <v>278</v>
      </c>
      <c r="B994" s="33" t="s">
        <v>668</v>
      </c>
      <c r="C994" s="1" t="s">
        <v>577</v>
      </c>
      <c r="D994" s="67" t="s">
        <v>1205</v>
      </c>
      <c r="E994" s="66" t="str">
        <f>CONCATENATE(Tabela13[[#This Row],[TRAMITE_SETOR]],"_Atualiz")</f>
        <v>SECADM_Atualiz</v>
      </c>
      <c r="F994" s="35" t="s">
        <v>907</v>
      </c>
      <c r="G994" s="35"/>
      <c r="H994" s="36">
        <v>41886.539583333331</v>
      </c>
      <c r="I994" s="36">
        <v>41886.612500000003</v>
      </c>
      <c r="J994" s="1" t="s">
        <v>643</v>
      </c>
      <c r="K994" s="37">
        <f t="shared" si="30"/>
        <v>7.2916666671517305E-2</v>
      </c>
      <c r="L994" s="38">
        <f t="shared" si="31"/>
        <v>7.2916666671517305E-2</v>
      </c>
      <c r="M994" s="166">
        <f>NETWORKDAYS.INTL(DATE(YEAR(H994),MONTH(I994),DAY(H994)),DATE(YEAR(I994),MONTH(I994),DAY(I994)),1,LISTAFERIADOS!$B$2:$B$194)</f>
        <v>1</v>
      </c>
      <c r="N994" s="170" t="str">
        <f>CONCATENATE(HOUR(Tabela13[[#This Row],[DATA INICIO]]),":",MINUTE(Tabela13[[#This Row],[DATA INICIO]]))</f>
        <v>12:57</v>
      </c>
      <c r="P994"/>
    </row>
    <row r="995" spans="1:16" ht="25.5" customHeight="1" x14ac:dyDescent="0.25">
      <c r="A995" s="6" t="s">
        <v>278</v>
      </c>
      <c r="B995" s="33" t="s">
        <v>668</v>
      </c>
      <c r="C995" s="1" t="s">
        <v>577</v>
      </c>
      <c r="D995" s="67" t="s">
        <v>1245</v>
      </c>
      <c r="E995" s="66" t="str">
        <f>CONCATENATE(Tabela13[[#This Row],[TRAMITE_SETOR]],"_Atualiz")</f>
        <v>SMIC_Atualiz</v>
      </c>
      <c r="F995" s="35" t="s">
        <v>891</v>
      </c>
      <c r="G995" s="90" t="s">
        <v>1105</v>
      </c>
      <c r="H995" s="36">
        <v>41886.612500000003</v>
      </c>
      <c r="I995" s="36">
        <v>41893.756249999999</v>
      </c>
      <c r="J995" s="1" t="s">
        <v>644</v>
      </c>
      <c r="K995" s="37">
        <f t="shared" si="30"/>
        <v>7.1437499999956344</v>
      </c>
      <c r="L995" s="38">
        <f t="shared" si="31"/>
        <v>7.1437499999956344</v>
      </c>
      <c r="M995" s="166">
        <f>NETWORKDAYS.INTL(DATE(YEAR(H995),MONTH(I995),DAY(H995)),DATE(YEAR(I995),MONTH(I995),DAY(I995)),1,LISTAFERIADOS!$B$2:$B$194)</f>
        <v>5</v>
      </c>
      <c r="N995" s="170" t="str">
        <f>CONCATENATE(HOUR(Tabela13[[#This Row],[DATA INICIO]]),":",MINUTE(Tabela13[[#This Row],[DATA INICIO]]))</f>
        <v>14:42</v>
      </c>
      <c r="P995"/>
    </row>
    <row r="996" spans="1:16" ht="25.5" hidden="1" customHeight="1" x14ac:dyDescent="0.25">
      <c r="A996" s="6" t="s">
        <v>278</v>
      </c>
      <c r="B996" s="33" t="s">
        <v>668</v>
      </c>
      <c r="C996" s="1" t="s">
        <v>577</v>
      </c>
      <c r="D996" s="67" t="s">
        <v>1205</v>
      </c>
      <c r="E996" s="66" t="str">
        <f>CONCATENATE(Tabela13[[#This Row],[TRAMITE_SETOR]],"_Atualiz")</f>
        <v>SECADM_Atualiz</v>
      </c>
      <c r="F996" s="35" t="s">
        <v>907</v>
      </c>
      <c r="G996" s="35"/>
      <c r="H996" s="36">
        <v>41893.756249999999</v>
      </c>
      <c r="I996" s="36">
        <v>41894.661805555559</v>
      </c>
      <c r="J996" s="1" t="s">
        <v>645</v>
      </c>
      <c r="K996" s="37">
        <f t="shared" si="30"/>
        <v>0.90555555556056788</v>
      </c>
      <c r="L996" s="38">
        <f t="shared" si="31"/>
        <v>0.90555555556056788</v>
      </c>
      <c r="M996" s="166">
        <f>NETWORKDAYS.INTL(DATE(YEAR(H996),MONTH(I996),DAY(H996)),DATE(YEAR(I996),MONTH(I996),DAY(I996)),1,LISTAFERIADOS!$B$2:$B$194)</f>
        <v>2</v>
      </c>
      <c r="N996" s="170" t="str">
        <f>CONCATENATE(HOUR(Tabela13[[#This Row],[DATA INICIO]]),":",MINUTE(Tabela13[[#This Row],[DATA INICIO]]))</f>
        <v>18:9</v>
      </c>
      <c r="P996"/>
    </row>
    <row r="997" spans="1:16" ht="25.5" hidden="1" customHeight="1" x14ac:dyDescent="0.25">
      <c r="A997" s="6" t="s">
        <v>278</v>
      </c>
      <c r="B997" s="33" t="s">
        <v>668</v>
      </c>
      <c r="C997" s="1" t="s">
        <v>577</v>
      </c>
      <c r="D997" s="67" t="s">
        <v>1209</v>
      </c>
      <c r="E997" s="66" t="str">
        <f>CONCATENATE(Tabela13[[#This Row],[TRAMITE_SETOR]],"_Atualiz")</f>
        <v>CLC_Atualiz</v>
      </c>
      <c r="F997" s="35" t="s">
        <v>911</v>
      </c>
      <c r="G997" s="35"/>
      <c r="H997" s="36">
        <v>41894.661805555559</v>
      </c>
      <c r="I997" s="36">
        <v>41894.713194444441</v>
      </c>
      <c r="J997" s="1" t="s">
        <v>646</v>
      </c>
      <c r="K997" s="37">
        <f t="shared" si="30"/>
        <v>5.1388888881774619E-2</v>
      </c>
      <c r="L997" s="38">
        <f t="shared" si="31"/>
        <v>5.1388888881774619E-2</v>
      </c>
      <c r="M997" s="166">
        <f>NETWORKDAYS.INTL(DATE(YEAR(H997),MONTH(I997),DAY(H997)),DATE(YEAR(I997),MONTH(I997),DAY(I997)),1,LISTAFERIADOS!$B$2:$B$194)</f>
        <v>1</v>
      </c>
      <c r="N997" s="170" t="str">
        <f>CONCATENATE(HOUR(Tabela13[[#This Row],[DATA INICIO]]),":",MINUTE(Tabela13[[#This Row],[DATA INICIO]]))</f>
        <v>15:53</v>
      </c>
      <c r="P997"/>
    </row>
    <row r="998" spans="1:16" ht="25.5" hidden="1" customHeight="1" x14ac:dyDescent="0.25">
      <c r="A998" s="6" t="s">
        <v>278</v>
      </c>
      <c r="B998" s="33" t="s">
        <v>668</v>
      </c>
      <c r="C998" s="1" t="s">
        <v>577</v>
      </c>
      <c r="D998" s="67" t="s">
        <v>1210</v>
      </c>
      <c r="E998" s="66" t="str">
        <f>CONCATENATE(Tabela13[[#This Row],[TRAMITE_SETOR]],"_Atualiz")</f>
        <v>SC_Atualiz</v>
      </c>
      <c r="F998" s="35" t="s">
        <v>912</v>
      </c>
      <c r="G998" s="35"/>
      <c r="H998" s="36">
        <v>41894.713194444441</v>
      </c>
      <c r="I998" s="36">
        <v>41902.614583333336</v>
      </c>
      <c r="J998" s="1" t="s">
        <v>647</v>
      </c>
      <c r="K998" s="37">
        <f t="shared" si="30"/>
        <v>7.9013888888948713</v>
      </c>
      <c r="L998" s="38">
        <f t="shared" si="31"/>
        <v>7.9013888888948713</v>
      </c>
      <c r="M998" s="166">
        <f>NETWORKDAYS.INTL(DATE(YEAR(H998),MONTH(I998),DAY(H998)),DATE(YEAR(I998),MONTH(I998),DAY(I998)),1,LISTAFERIADOS!$B$2:$B$194)</f>
        <v>6</v>
      </c>
      <c r="N998" s="170" t="str">
        <f>CONCATENATE(HOUR(Tabela13[[#This Row],[DATA INICIO]]),":",MINUTE(Tabela13[[#This Row],[DATA INICIO]]))</f>
        <v>17:7</v>
      </c>
      <c r="P998"/>
    </row>
    <row r="999" spans="1:16" ht="25.5" hidden="1" customHeight="1" x14ac:dyDescent="0.25">
      <c r="A999" s="6" t="s">
        <v>278</v>
      </c>
      <c r="B999" s="33" t="s">
        <v>668</v>
      </c>
      <c r="C999" s="1" t="s">
        <v>577</v>
      </c>
      <c r="D999" s="67" t="s">
        <v>1209</v>
      </c>
      <c r="E999" s="66" t="str">
        <f>CONCATENATE(Tabela13[[#This Row],[TRAMITE_SETOR]],"_Atualiz")</f>
        <v>CLC_Atualiz</v>
      </c>
      <c r="F999" s="35" t="s">
        <v>911</v>
      </c>
      <c r="G999" s="35"/>
      <c r="H999" s="36">
        <v>41902.614583333336</v>
      </c>
      <c r="I999" s="36">
        <v>41904.48333333333</v>
      </c>
      <c r="J999" s="1" t="s">
        <v>373</v>
      </c>
      <c r="K999" s="37">
        <f t="shared" si="30"/>
        <v>1.8687499999941792</v>
      </c>
      <c r="L999" s="38">
        <f t="shared" si="31"/>
        <v>1.8687499999941792</v>
      </c>
      <c r="M999" s="166">
        <f>NETWORKDAYS.INTL(DATE(YEAR(H999),MONTH(I999),DAY(H999)),DATE(YEAR(I999),MONTH(I999),DAY(I999)),1,LISTAFERIADOS!$B$2:$B$194)</f>
        <v>1</v>
      </c>
      <c r="N999" s="170" t="str">
        <f>CONCATENATE(HOUR(Tabela13[[#This Row],[DATA INICIO]]),":",MINUTE(Tabela13[[#This Row],[DATA INICIO]]))</f>
        <v>14:45</v>
      </c>
      <c r="P999"/>
    </row>
    <row r="1000" spans="1:16" ht="25.5" hidden="1" customHeight="1" x14ac:dyDescent="0.25">
      <c r="A1000" s="6" t="s">
        <v>278</v>
      </c>
      <c r="B1000" s="33" t="s">
        <v>668</v>
      </c>
      <c r="C1000" s="1" t="s">
        <v>577</v>
      </c>
      <c r="D1000" s="67" t="s">
        <v>1205</v>
      </c>
      <c r="E1000" s="66" t="str">
        <f>CONCATENATE(Tabela13[[#This Row],[TRAMITE_SETOR]],"_Atualiz")</f>
        <v>SECADM_Atualiz</v>
      </c>
      <c r="F1000" s="35" t="s">
        <v>907</v>
      </c>
      <c r="G1000" s="35"/>
      <c r="H1000" s="36">
        <v>41904.48333333333</v>
      </c>
      <c r="I1000" s="36">
        <v>41904.625694444447</v>
      </c>
      <c r="J1000" s="1" t="s">
        <v>648</v>
      </c>
      <c r="K1000" s="37">
        <f t="shared" si="30"/>
        <v>0.14236111111677019</v>
      </c>
      <c r="L1000" s="38">
        <f t="shared" si="31"/>
        <v>0.14236111111677019</v>
      </c>
      <c r="M1000" s="166">
        <f>NETWORKDAYS.INTL(DATE(YEAR(H1000),MONTH(I1000),DAY(H1000)),DATE(YEAR(I1000),MONTH(I1000),DAY(I1000)),1,LISTAFERIADOS!$B$2:$B$194)</f>
        <v>1</v>
      </c>
      <c r="N1000" s="170" t="str">
        <f>CONCATENATE(HOUR(Tabela13[[#This Row],[DATA INICIO]]),":",MINUTE(Tabela13[[#This Row],[DATA INICIO]]))</f>
        <v>11:36</v>
      </c>
      <c r="P1000"/>
    </row>
    <row r="1001" spans="1:16" ht="25.5" hidden="1" customHeight="1" x14ac:dyDescent="0.25">
      <c r="A1001" s="6" t="s">
        <v>278</v>
      </c>
      <c r="B1001" s="33" t="s">
        <v>668</v>
      </c>
      <c r="C1001" s="1" t="s">
        <v>577</v>
      </c>
      <c r="D1001" s="67" t="s">
        <v>1209</v>
      </c>
      <c r="E1001" s="66" t="str">
        <f>CONCATENATE(Tabela13[[#This Row],[TRAMITE_SETOR]],"_Atualiz")</f>
        <v>CLC_Atualiz</v>
      </c>
      <c r="F1001" s="35" t="s">
        <v>911</v>
      </c>
      <c r="G1001" s="35"/>
      <c r="H1001" s="36">
        <v>41904.625694444447</v>
      </c>
      <c r="I1001" s="36">
        <v>41905.720138888886</v>
      </c>
      <c r="J1001" s="1" t="s">
        <v>288</v>
      </c>
      <c r="K1001" s="37">
        <f t="shared" si="30"/>
        <v>1.0944444444394321</v>
      </c>
      <c r="L1001" s="38">
        <f t="shared" si="31"/>
        <v>1.0944444444394321</v>
      </c>
      <c r="M1001" s="166">
        <f>NETWORKDAYS.INTL(DATE(YEAR(H1001),MONTH(I1001),DAY(H1001)),DATE(YEAR(I1001),MONTH(I1001),DAY(I1001)),1,LISTAFERIADOS!$B$2:$B$194)</f>
        <v>2</v>
      </c>
      <c r="N1001" s="170" t="str">
        <f>CONCATENATE(HOUR(Tabela13[[#This Row],[DATA INICIO]]),":",MINUTE(Tabela13[[#This Row],[DATA INICIO]]))</f>
        <v>15:1</v>
      </c>
      <c r="P1001"/>
    </row>
    <row r="1002" spans="1:16" ht="25.5" hidden="1" customHeight="1" x14ac:dyDescent="0.25">
      <c r="A1002" s="6" t="s">
        <v>278</v>
      </c>
      <c r="B1002" s="33" t="s">
        <v>668</v>
      </c>
      <c r="C1002" s="1" t="s">
        <v>577</v>
      </c>
      <c r="D1002" s="67" t="s">
        <v>1230</v>
      </c>
      <c r="E1002" s="66" t="str">
        <f>CONCATENATE(Tabela13[[#This Row],[TRAMITE_SETOR]],"_Atualiz")</f>
        <v>SLIC_Atualiz</v>
      </c>
      <c r="F1002" s="35" t="s">
        <v>927</v>
      </c>
      <c r="G1002" s="35"/>
      <c r="H1002" s="36">
        <v>41905.720138888886</v>
      </c>
      <c r="I1002" s="36">
        <v>41911.632638888892</v>
      </c>
      <c r="J1002" s="1" t="s">
        <v>288</v>
      </c>
      <c r="K1002" s="37">
        <f t="shared" si="30"/>
        <v>5.9125000000058208</v>
      </c>
      <c r="L1002" s="38">
        <f t="shared" si="31"/>
        <v>5.9125000000058208</v>
      </c>
      <c r="M1002" s="166">
        <f>NETWORKDAYS.INTL(DATE(YEAR(H1002),MONTH(I1002),DAY(H1002)),DATE(YEAR(I1002),MONTH(I1002),DAY(I1002)),1,LISTAFERIADOS!$B$2:$B$194)</f>
        <v>5</v>
      </c>
      <c r="N1002" s="170" t="str">
        <f>CONCATENATE(HOUR(Tabela13[[#This Row],[DATA INICIO]]),":",MINUTE(Tabela13[[#This Row],[DATA INICIO]]))</f>
        <v>17:17</v>
      </c>
      <c r="P1002"/>
    </row>
    <row r="1003" spans="1:16" ht="25.5" hidden="1" customHeight="1" x14ac:dyDescent="0.25">
      <c r="A1003" s="6" t="s">
        <v>278</v>
      </c>
      <c r="B1003" s="33" t="s">
        <v>668</v>
      </c>
      <c r="C1003" s="1" t="s">
        <v>577</v>
      </c>
      <c r="D1003" s="67" t="s">
        <v>1209</v>
      </c>
      <c r="E1003" s="66" t="str">
        <f>CONCATENATE(Tabela13[[#This Row],[TRAMITE_SETOR]],"_Atualiz")</f>
        <v>CLC_Atualiz</v>
      </c>
      <c r="F1003" s="35" t="s">
        <v>911</v>
      </c>
      <c r="G1003" s="35"/>
      <c r="H1003" s="36">
        <v>41911.632638888892</v>
      </c>
      <c r="I1003" s="36">
        <v>41911.79791666667</v>
      </c>
      <c r="J1003" s="1" t="s">
        <v>70</v>
      </c>
      <c r="K1003" s="37">
        <f t="shared" si="30"/>
        <v>0.16527777777810115</v>
      </c>
      <c r="L1003" s="38">
        <f t="shared" si="31"/>
        <v>0.16527777777810115</v>
      </c>
      <c r="M1003" s="166">
        <f>NETWORKDAYS.INTL(DATE(YEAR(H1003),MONTH(I1003),DAY(H1003)),DATE(YEAR(I1003),MONTH(I1003),DAY(I1003)),1,LISTAFERIADOS!$B$2:$B$194)</f>
        <v>1</v>
      </c>
      <c r="N1003" s="170" t="str">
        <f>CONCATENATE(HOUR(Tabela13[[#This Row],[DATA INICIO]]),":",MINUTE(Tabela13[[#This Row],[DATA INICIO]]))</f>
        <v>15:11</v>
      </c>
      <c r="P1003"/>
    </row>
    <row r="1004" spans="1:16" ht="25.5" hidden="1" customHeight="1" x14ac:dyDescent="0.25">
      <c r="A1004" s="6" t="s">
        <v>278</v>
      </c>
      <c r="B1004" s="33" t="s">
        <v>668</v>
      </c>
      <c r="C1004" s="1" t="s">
        <v>577</v>
      </c>
      <c r="D1004" s="67" t="s">
        <v>1205</v>
      </c>
      <c r="E1004" s="66" t="str">
        <f>CONCATENATE(Tabela13[[#This Row],[TRAMITE_SETOR]],"_Atualiz")</f>
        <v>SECADM_Atualiz</v>
      </c>
      <c r="F1004" s="35" t="s">
        <v>907</v>
      </c>
      <c r="G1004" s="35"/>
      <c r="H1004" s="36">
        <v>41911.79791666667</v>
      </c>
      <c r="I1004" s="36">
        <v>41912.774305555555</v>
      </c>
      <c r="J1004" s="1" t="s">
        <v>289</v>
      </c>
      <c r="K1004" s="37">
        <f t="shared" si="30"/>
        <v>0.976388888884685</v>
      </c>
      <c r="L1004" s="38">
        <f t="shared" si="31"/>
        <v>0.976388888884685</v>
      </c>
      <c r="M1004" s="166">
        <f>NETWORKDAYS.INTL(DATE(YEAR(H1004),MONTH(I1004),DAY(H1004)),DATE(YEAR(I1004),MONTH(I1004),DAY(I1004)),1,LISTAFERIADOS!$B$2:$B$194)</f>
        <v>2</v>
      </c>
      <c r="N1004" s="170" t="str">
        <f>CONCATENATE(HOUR(Tabela13[[#This Row],[DATA INICIO]]),":",MINUTE(Tabela13[[#This Row],[DATA INICIO]]))</f>
        <v>19:9</v>
      </c>
      <c r="P1004"/>
    </row>
    <row r="1005" spans="1:16" ht="25.5" hidden="1" customHeight="1" x14ac:dyDescent="0.25">
      <c r="A1005" s="6" t="s">
        <v>278</v>
      </c>
      <c r="B1005" s="33" t="s">
        <v>668</v>
      </c>
      <c r="C1005" s="1" t="s">
        <v>577</v>
      </c>
      <c r="D1005" s="67" t="s">
        <v>1212</v>
      </c>
      <c r="E1005" s="66" t="str">
        <f>CONCATENATE(Tabela13[[#This Row],[TRAMITE_SETOR]],"_Atualiz")</f>
        <v>CPL_Atualiz</v>
      </c>
      <c r="F1005" s="35" t="s">
        <v>914</v>
      </c>
      <c r="G1005" s="35"/>
      <c r="H1005" s="36">
        <v>41912.774305555555</v>
      </c>
      <c r="I1005" s="36">
        <v>41912.785416666666</v>
      </c>
      <c r="J1005" s="1" t="s">
        <v>649</v>
      </c>
      <c r="K1005" s="37">
        <f t="shared" si="30"/>
        <v>1.1111111110949423E-2</v>
      </c>
      <c r="L1005" s="38">
        <f t="shared" si="31"/>
        <v>1.1111111110949423E-2</v>
      </c>
      <c r="M1005" s="166">
        <f>NETWORKDAYS.INTL(DATE(YEAR(H1005),MONTH(I1005),DAY(H1005)),DATE(YEAR(I1005),MONTH(I1005),DAY(I1005)),1,LISTAFERIADOS!$B$2:$B$194)</f>
        <v>1</v>
      </c>
      <c r="N1005" s="170" t="str">
        <f>CONCATENATE(HOUR(Tabela13[[#This Row],[DATA INICIO]]),":",MINUTE(Tabela13[[#This Row],[DATA INICIO]]))</f>
        <v>18:35</v>
      </c>
      <c r="P1005"/>
    </row>
    <row r="1006" spans="1:16" ht="25.5" hidden="1" customHeight="1" x14ac:dyDescent="0.25">
      <c r="A1006" s="6" t="s">
        <v>278</v>
      </c>
      <c r="B1006" s="33" t="s">
        <v>668</v>
      </c>
      <c r="C1006" s="1" t="s">
        <v>577</v>
      </c>
      <c r="D1006" s="67" t="s">
        <v>1213</v>
      </c>
      <c r="E1006" s="66" t="str">
        <f>CONCATENATE(Tabela13[[#This Row],[TRAMITE_SETOR]],"_Atualiz")</f>
        <v>ASSDG_Atualiz</v>
      </c>
      <c r="F1006" s="35" t="s">
        <v>915</v>
      </c>
      <c r="G1006" s="35"/>
      <c r="H1006" s="36">
        <v>41912.785416666666</v>
      </c>
      <c r="I1006" s="36">
        <v>41913.759722222225</v>
      </c>
      <c r="J1006" s="1" t="s">
        <v>223</v>
      </c>
      <c r="K1006" s="37">
        <f t="shared" si="30"/>
        <v>0.97430555555911269</v>
      </c>
      <c r="L1006" s="38">
        <f t="shared" si="31"/>
        <v>0.97430555555911269</v>
      </c>
      <c r="M1006" s="166">
        <f>NETWORKDAYS.INTL(DATE(YEAR(H1006),MONTH(I1006),DAY(H1006)),DATE(YEAR(I1006),MONTH(I1006),DAY(I1006)),1,LISTAFERIADOS!$B$2:$B$194)</f>
        <v>-22</v>
      </c>
      <c r="N1006" s="170" t="str">
        <f>CONCATENATE(HOUR(Tabela13[[#This Row],[DATA INICIO]]),":",MINUTE(Tabela13[[#This Row],[DATA INICIO]]))</f>
        <v>18:51</v>
      </c>
      <c r="P1006"/>
    </row>
    <row r="1007" spans="1:16" ht="25.5" hidden="1" customHeight="1" x14ac:dyDescent="0.25">
      <c r="A1007" s="6" t="s">
        <v>278</v>
      </c>
      <c r="B1007" s="33" t="s">
        <v>668</v>
      </c>
      <c r="C1007" s="1" t="s">
        <v>577</v>
      </c>
      <c r="D1007" s="67" t="s">
        <v>1202</v>
      </c>
      <c r="E1007" s="66" t="str">
        <f>CONCATENATE(Tabela13[[#This Row],[TRAMITE_SETOR]],"_Atualiz")</f>
        <v>DG_Atualiz</v>
      </c>
      <c r="F1007" s="35" t="s">
        <v>905</v>
      </c>
      <c r="G1007" s="35"/>
      <c r="H1007" s="36">
        <v>41913.759722222225</v>
      </c>
      <c r="I1007" s="36">
        <v>41913.822916666664</v>
      </c>
      <c r="J1007" s="1" t="s">
        <v>56</v>
      </c>
      <c r="K1007" s="37">
        <f t="shared" si="30"/>
        <v>6.3194444439432118E-2</v>
      </c>
      <c r="L1007" s="38">
        <f t="shared" si="31"/>
        <v>6.3194444439432118E-2</v>
      </c>
      <c r="M1007" s="166">
        <f>NETWORKDAYS.INTL(DATE(YEAR(H1007),MONTH(I1007),DAY(H1007)),DATE(YEAR(I1007),MONTH(I1007),DAY(I1007)),1,LISTAFERIADOS!$B$2:$B$194)</f>
        <v>1</v>
      </c>
      <c r="N1007" s="170" t="str">
        <f>CONCATENATE(HOUR(Tabela13[[#This Row],[DATA INICIO]]),":",MINUTE(Tabela13[[#This Row],[DATA INICIO]]))</f>
        <v>18:14</v>
      </c>
      <c r="P1007"/>
    </row>
    <row r="1008" spans="1:16" ht="25.5" hidden="1" customHeight="1" x14ac:dyDescent="0.25">
      <c r="A1008" s="6" t="s">
        <v>278</v>
      </c>
      <c r="B1008" s="33" t="s">
        <v>668</v>
      </c>
      <c r="C1008" s="1" t="s">
        <v>577</v>
      </c>
      <c r="D1008" s="67" t="s">
        <v>1230</v>
      </c>
      <c r="E1008" s="66" t="str">
        <f>CONCATENATE(Tabela13[[#This Row],[TRAMITE_SETOR]],"_Atualiz")</f>
        <v>SLIC_Atualiz</v>
      </c>
      <c r="F1008" s="35" t="s">
        <v>927</v>
      </c>
      <c r="G1008" s="35"/>
      <c r="H1008" s="36">
        <v>41913.822916666664</v>
      </c>
      <c r="I1008" s="36">
        <v>41925.675694444442</v>
      </c>
      <c r="J1008" s="1" t="s">
        <v>389</v>
      </c>
      <c r="K1008" s="37">
        <f t="shared" si="30"/>
        <v>11.852777777778101</v>
      </c>
      <c r="L1008" s="38">
        <f t="shared" si="31"/>
        <v>11.852777777778101</v>
      </c>
      <c r="M1008" s="166">
        <f>NETWORKDAYS.INTL(DATE(YEAR(H1008),MONTH(I1008),DAY(H1008)),DATE(YEAR(I1008),MONTH(I1008),DAY(I1008)),1,LISTAFERIADOS!$B$2:$B$194)</f>
        <v>9</v>
      </c>
      <c r="N1008" s="170" t="str">
        <f>CONCATENATE(HOUR(Tabela13[[#This Row],[DATA INICIO]]),":",MINUTE(Tabela13[[#This Row],[DATA INICIO]]))</f>
        <v>19:45</v>
      </c>
      <c r="P1008"/>
    </row>
    <row r="1009" spans="1:16" ht="25.5" hidden="1" customHeight="1" x14ac:dyDescent="0.25">
      <c r="A1009" s="6" t="s">
        <v>278</v>
      </c>
      <c r="B1009" s="33" t="s">
        <v>668</v>
      </c>
      <c r="C1009" s="1" t="s">
        <v>577</v>
      </c>
      <c r="D1009" s="67" t="s">
        <v>1212</v>
      </c>
      <c r="E1009" s="66" t="str">
        <f>CONCATENATE(Tabela13[[#This Row],[TRAMITE_SETOR]],"_Atualiz")</f>
        <v>CPL_Atualiz</v>
      </c>
      <c r="F1009" s="35" t="s">
        <v>914</v>
      </c>
      <c r="G1009" s="35"/>
      <c r="H1009" s="36">
        <v>41925.675694444442</v>
      </c>
      <c r="I1009" s="36">
        <v>41925.800000000003</v>
      </c>
      <c r="J1009" s="1" t="s">
        <v>650</v>
      </c>
      <c r="K1009" s="37">
        <f t="shared" si="30"/>
        <v>0.12430555556056788</v>
      </c>
      <c r="L1009" s="38">
        <f t="shared" si="31"/>
        <v>0.12430555556056788</v>
      </c>
      <c r="M1009" s="166">
        <f>NETWORKDAYS.INTL(DATE(YEAR(H1009),MONTH(I1009),DAY(H1009)),DATE(YEAR(I1009),MONTH(I1009),DAY(I1009)),1,LISTAFERIADOS!$B$2:$B$194)</f>
        <v>1</v>
      </c>
      <c r="N1009" s="170" t="str">
        <f>CONCATENATE(HOUR(Tabela13[[#This Row],[DATA INICIO]]),":",MINUTE(Tabela13[[#This Row],[DATA INICIO]]))</f>
        <v>16:13</v>
      </c>
      <c r="P1009"/>
    </row>
    <row r="1010" spans="1:16" ht="25.5" hidden="1" customHeight="1" x14ac:dyDescent="0.25">
      <c r="A1010" s="6" t="s">
        <v>278</v>
      </c>
      <c r="B1010" s="33" t="s">
        <v>668</v>
      </c>
      <c r="C1010" s="1" t="s">
        <v>577</v>
      </c>
      <c r="D1010" s="67" t="s">
        <v>1230</v>
      </c>
      <c r="E1010" s="66" t="str">
        <f>CONCATENATE(Tabela13[[#This Row],[TRAMITE_SETOR]],"_Atualiz")</f>
        <v>SLIC_Atualiz</v>
      </c>
      <c r="F1010" s="35" t="s">
        <v>927</v>
      </c>
      <c r="G1010" s="35"/>
      <c r="H1010" s="36">
        <v>41925.800000000003</v>
      </c>
      <c r="I1010" s="36">
        <v>41927.792361111111</v>
      </c>
      <c r="J1010" s="1" t="s">
        <v>180</v>
      </c>
      <c r="K1010" s="37">
        <f t="shared" si="30"/>
        <v>1.992361111108039</v>
      </c>
      <c r="L1010" s="38">
        <f t="shared" si="31"/>
        <v>1.992361111108039</v>
      </c>
      <c r="M1010" s="166">
        <f>NETWORKDAYS.INTL(DATE(YEAR(H1010),MONTH(I1010),DAY(H1010)),DATE(YEAR(I1010),MONTH(I1010),DAY(I1010)),1,LISTAFERIADOS!$B$2:$B$194)</f>
        <v>3</v>
      </c>
      <c r="N1010" s="170" t="str">
        <f>CONCATENATE(HOUR(Tabela13[[#This Row],[DATA INICIO]]),":",MINUTE(Tabela13[[#This Row],[DATA INICIO]]))</f>
        <v>19:12</v>
      </c>
      <c r="P1010"/>
    </row>
    <row r="1011" spans="1:16" ht="25.5" hidden="1" customHeight="1" x14ac:dyDescent="0.25">
      <c r="A1011" s="6" t="s">
        <v>278</v>
      </c>
      <c r="B1011" s="33" t="s">
        <v>668</v>
      </c>
      <c r="C1011" s="1" t="s">
        <v>577</v>
      </c>
      <c r="D1011" s="67" t="s">
        <v>1212</v>
      </c>
      <c r="E1011" s="66" t="str">
        <f>CONCATENATE(Tabela13[[#This Row],[TRAMITE_SETOR]],"_Atualiz")</f>
        <v>CPL_Atualiz</v>
      </c>
      <c r="F1011" s="35" t="s">
        <v>914</v>
      </c>
      <c r="G1011" s="35"/>
      <c r="H1011" s="36">
        <v>41927.792361111111</v>
      </c>
      <c r="I1011" s="36">
        <v>41935.635416666664</v>
      </c>
      <c r="J1011" s="1" t="s">
        <v>181</v>
      </c>
      <c r="K1011" s="37">
        <f t="shared" si="30"/>
        <v>7.8430555555532919</v>
      </c>
      <c r="L1011" s="38">
        <f t="shared" si="31"/>
        <v>7.8430555555532919</v>
      </c>
      <c r="M1011" s="166">
        <f>NETWORKDAYS.INTL(DATE(YEAR(H1011),MONTH(I1011),DAY(H1011)),DATE(YEAR(I1011),MONTH(I1011),DAY(I1011)),1,LISTAFERIADOS!$B$2:$B$194)</f>
        <v>7</v>
      </c>
      <c r="N1011" s="170" t="str">
        <f>CONCATENATE(HOUR(Tabela13[[#This Row],[DATA INICIO]]),":",MINUTE(Tabela13[[#This Row],[DATA INICIO]]))</f>
        <v>19:1</v>
      </c>
      <c r="P1011"/>
    </row>
    <row r="1012" spans="1:16" ht="25.5" customHeight="1" x14ac:dyDescent="0.25">
      <c r="A1012" s="6" t="s">
        <v>278</v>
      </c>
      <c r="B1012" s="33" t="s">
        <v>668</v>
      </c>
      <c r="C1012" s="1" t="s">
        <v>577</v>
      </c>
      <c r="D1012" s="67" t="s">
        <v>1245</v>
      </c>
      <c r="E1012" s="66" t="str">
        <f>CONCATENATE(Tabela13[[#This Row],[TRAMITE_SETOR]],"_Atualiz")</f>
        <v>SMIC_Atualiz</v>
      </c>
      <c r="F1012" s="35" t="s">
        <v>891</v>
      </c>
      <c r="G1012" s="90" t="s">
        <v>1105</v>
      </c>
      <c r="H1012" s="36">
        <v>41935.635416666664</v>
      </c>
      <c r="I1012" s="36">
        <v>41935.638888888891</v>
      </c>
      <c r="J1012" s="1" t="s">
        <v>301</v>
      </c>
      <c r="K1012" s="37">
        <f t="shared" si="30"/>
        <v>3.4722222262644209E-3</v>
      </c>
      <c r="L1012" s="38">
        <f t="shared" si="31"/>
        <v>3.4722222262644209E-3</v>
      </c>
      <c r="M1012" s="166">
        <f>NETWORKDAYS.INTL(DATE(YEAR(H1012),MONTH(I1012),DAY(H1012)),DATE(YEAR(I1012),MONTH(I1012),DAY(I1012)),1,LISTAFERIADOS!$B$2:$B$194)</f>
        <v>1</v>
      </c>
      <c r="N1012" s="170" t="str">
        <f>CONCATENATE(HOUR(Tabela13[[#This Row],[DATA INICIO]]),":",MINUTE(Tabela13[[#This Row],[DATA INICIO]]))</f>
        <v>15:15</v>
      </c>
      <c r="P1012"/>
    </row>
    <row r="1013" spans="1:16" ht="25.5" hidden="1" customHeight="1" x14ac:dyDescent="0.25">
      <c r="A1013" s="6" t="s">
        <v>278</v>
      </c>
      <c r="B1013" s="33" t="s">
        <v>668</v>
      </c>
      <c r="C1013" s="1" t="s">
        <v>577</v>
      </c>
      <c r="D1013" s="67" t="s">
        <v>1230</v>
      </c>
      <c r="E1013" s="66" t="str">
        <f>CONCATENATE(Tabela13[[#This Row],[TRAMITE_SETOR]],"_Atualiz")</f>
        <v>SLIC_Atualiz</v>
      </c>
      <c r="F1013" s="35" t="s">
        <v>927</v>
      </c>
      <c r="G1013" s="35"/>
      <c r="H1013" s="36">
        <v>41935.638888888891</v>
      </c>
      <c r="I1013" s="36">
        <v>41935.643055555556</v>
      </c>
      <c r="J1013" s="1" t="s">
        <v>651</v>
      </c>
      <c r="K1013" s="37">
        <f t="shared" si="30"/>
        <v>4.166666665696539E-3</v>
      </c>
      <c r="L1013" s="38">
        <f t="shared" si="31"/>
        <v>4.166666665696539E-3</v>
      </c>
      <c r="M1013" s="166">
        <f>NETWORKDAYS.INTL(DATE(YEAR(H1013),MONTH(I1013),DAY(H1013)),DATE(YEAR(I1013),MONTH(I1013),DAY(I1013)),1,LISTAFERIADOS!$B$2:$B$194)</f>
        <v>1</v>
      </c>
      <c r="N1013" s="170" t="str">
        <f>CONCATENATE(HOUR(Tabela13[[#This Row],[DATA INICIO]]),":",MINUTE(Tabela13[[#This Row],[DATA INICIO]]))</f>
        <v>15:20</v>
      </c>
      <c r="P1013"/>
    </row>
    <row r="1014" spans="1:16" ht="25.5" hidden="1" customHeight="1" x14ac:dyDescent="0.25">
      <c r="A1014" s="6" t="s">
        <v>278</v>
      </c>
      <c r="B1014" s="33" t="s">
        <v>668</v>
      </c>
      <c r="C1014" s="1" t="s">
        <v>577</v>
      </c>
      <c r="D1014" s="67" t="s">
        <v>1212</v>
      </c>
      <c r="E1014" s="66" t="str">
        <f>CONCATENATE(Tabela13[[#This Row],[TRAMITE_SETOR]],"_Atualiz")</f>
        <v>CPL_Atualiz</v>
      </c>
      <c r="F1014" s="35" t="s">
        <v>914</v>
      </c>
      <c r="G1014" s="35"/>
      <c r="H1014" s="36">
        <v>41935.643055555556</v>
      </c>
      <c r="I1014" s="36">
        <v>41935.73541666667</v>
      </c>
      <c r="J1014" s="1" t="s">
        <v>652</v>
      </c>
      <c r="K1014" s="37">
        <f t="shared" si="30"/>
        <v>9.2361111113859806E-2</v>
      </c>
      <c r="L1014" s="38">
        <f t="shared" si="31"/>
        <v>9.2361111113859806E-2</v>
      </c>
      <c r="M1014" s="166">
        <f>NETWORKDAYS.INTL(DATE(YEAR(H1014),MONTH(I1014),DAY(H1014)),DATE(YEAR(I1014),MONTH(I1014),DAY(I1014)),1,LISTAFERIADOS!$B$2:$B$194)</f>
        <v>1</v>
      </c>
      <c r="N1014" s="170" t="str">
        <f>CONCATENATE(HOUR(Tabela13[[#This Row],[DATA INICIO]]),":",MINUTE(Tabela13[[#This Row],[DATA INICIO]]))</f>
        <v>15:26</v>
      </c>
      <c r="P1014"/>
    </row>
    <row r="1015" spans="1:16" ht="25.5" hidden="1" customHeight="1" x14ac:dyDescent="0.25">
      <c r="A1015" s="6" t="s">
        <v>278</v>
      </c>
      <c r="B1015" s="33" t="s">
        <v>668</v>
      </c>
      <c r="C1015" s="1" t="s">
        <v>577</v>
      </c>
      <c r="D1015" s="67" t="s">
        <v>1230</v>
      </c>
      <c r="E1015" s="66" t="str">
        <f>CONCATENATE(Tabela13[[#This Row],[TRAMITE_SETOR]],"_Atualiz")</f>
        <v>SLIC_Atualiz</v>
      </c>
      <c r="F1015" s="35" t="s">
        <v>927</v>
      </c>
      <c r="G1015" s="35"/>
      <c r="H1015" s="36">
        <v>41935.73541666667</v>
      </c>
      <c r="I1015" s="36">
        <v>41936.6875</v>
      </c>
      <c r="J1015" s="1" t="s">
        <v>653</v>
      </c>
      <c r="K1015" s="37">
        <f t="shared" si="30"/>
        <v>0.95208333332993789</v>
      </c>
      <c r="L1015" s="38">
        <f t="shared" si="31"/>
        <v>0.95208333332993789</v>
      </c>
      <c r="M1015" s="166">
        <f>NETWORKDAYS.INTL(DATE(YEAR(H1015),MONTH(I1015),DAY(H1015)),DATE(YEAR(I1015),MONTH(I1015),DAY(I1015)),1,LISTAFERIADOS!$B$2:$B$194)</f>
        <v>2</v>
      </c>
      <c r="N1015" s="170" t="str">
        <f>CONCATENATE(HOUR(Tabela13[[#This Row],[DATA INICIO]]),":",MINUTE(Tabela13[[#This Row],[DATA INICIO]]))</f>
        <v>17:39</v>
      </c>
      <c r="P1015"/>
    </row>
    <row r="1016" spans="1:16" ht="25.5" hidden="1" customHeight="1" x14ac:dyDescent="0.25">
      <c r="A1016" s="6" t="s">
        <v>278</v>
      </c>
      <c r="B1016" s="33" t="s">
        <v>668</v>
      </c>
      <c r="C1016" s="1" t="s">
        <v>577</v>
      </c>
      <c r="D1016" s="67" t="s">
        <v>1212</v>
      </c>
      <c r="E1016" s="66" t="str">
        <f>CONCATENATE(Tabela13[[#This Row],[TRAMITE_SETOR]],"_Atualiz")</f>
        <v>CPL_Atualiz</v>
      </c>
      <c r="F1016" s="35" t="s">
        <v>914</v>
      </c>
      <c r="G1016" s="35"/>
      <c r="H1016" s="36">
        <v>41936.6875</v>
      </c>
      <c r="I1016" s="36">
        <v>41936.767361111109</v>
      </c>
      <c r="J1016" s="1" t="s">
        <v>654</v>
      </c>
      <c r="K1016" s="37">
        <f t="shared" si="30"/>
        <v>7.9861111109494232E-2</v>
      </c>
      <c r="L1016" s="38">
        <f t="shared" si="31"/>
        <v>7.9861111109494232E-2</v>
      </c>
      <c r="M1016" s="166">
        <f>NETWORKDAYS.INTL(DATE(YEAR(H1016),MONTH(I1016),DAY(H1016)),DATE(YEAR(I1016),MONTH(I1016),DAY(I1016)),1,LISTAFERIADOS!$B$2:$B$194)</f>
        <v>1</v>
      </c>
      <c r="N1016" s="170" t="str">
        <f>CONCATENATE(HOUR(Tabela13[[#This Row],[DATA INICIO]]),":",MINUTE(Tabela13[[#This Row],[DATA INICIO]]))</f>
        <v>16:30</v>
      </c>
      <c r="P1016"/>
    </row>
    <row r="1017" spans="1:16" ht="25.5" hidden="1" customHeight="1" x14ac:dyDescent="0.25">
      <c r="A1017" s="6" t="s">
        <v>278</v>
      </c>
      <c r="B1017" s="33" t="s">
        <v>668</v>
      </c>
      <c r="C1017" s="1" t="s">
        <v>577</v>
      </c>
      <c r="D1017" s="67" t="s">
        <v>1213</v>
      </c>
      <c r="E1017" s="66" t="str">
        <f>CONCATENATE(Tabela13[[#This Row],[TRAMITE_SETOR]],"_Atualiz")</f>
        <v>ASSDG_Atualiz</v>
      </c>
      <c r="F1017" s="35" t="s">
        <v>915</v>
      </c>
      <c r="G1017" s="35"/>
      <c r="H1017" s="36">
        <v>41936.767361111109</v>
      </c>
      <c r="I1017" s="36">
        <v>41939.675000000003</v>
      </c>
      <c r="J1017" s="1" t="s">
        <v>655</v>
      </c>
      <c r="K1017" s="37">
        <f t="shared" si="30"/>
        <v>2.9076388888934162</v>
      </c>
      <c r="L1017" s="38">
        <f t="shared" si="31"/>
        <v>2.9076388888934162</v>
      </c>
      <c r="M1017" s="166">
        <f>NETWORKDAYS.INTL(DATE(YEAR(H1017),MONTH(I1017),DAY(H1017)),DATE(YEAR(I1017),MONTH(I1017),DAY(I1017)),1,LISTAFERIADOS!$B$2:$B$194)</f>
        <v>2</v>
      </c>
      <c r="N1017" s="170" t="str">
        <f>CONCATENATE(HOUR(Tabela13[[#This Row],[DATA INICIO]]),":",MINUTE(Tabela13[[#This Row],[DATA INICIO]]))</f>
        <v>18:25</v>
      </c>
      <c r="P1017"/>
    </row>
    <row r="1018" spans="1:16" ht="25.5" hidden="1" customHeight="1" x14ac:dyDescent="0.25">
      <c r="A1018" s="6" t="s">
        <v>278</v>
      </c>
      <c r="B1018" s="33" t="s">
        <v>668</v>
      </c>
      <c r="C1018" s="1" t="s">
        <v>577</v>
      </c>
      <c r="D1018" s="67" t="s">
        <v>1202</v>
      </c>
      <c r="E1018" s="66" t="str">
        <f>CONCATENATE(Tabela13[[#This Row],[TRAMITE_SETOR]],"_Atualiz")</f>
        <v>DG_Atualiz</v>
      </c>
      <c r="F1018" s="35" t="s">
        <v>905</v>
      </c>
      <c r="G1018" s="35"/>
      <c r="H1018" s="36">
        <v>41939.675000000003</v>
      </c>
      <c r="I1018" s="36">
        <v>41939.703472222223</v>
      </c>
      <c r="J1018" s="1" t="s">
        <v>56</v>
      </c>
      <c r="K1018" s="37">
        <f t="shared" si="30"/>
        <v>2.8472222220443655E-2</v>
      </c>
      <c r="L1018" s="38">
        <f t="shared" si="31"/>
        <v>2.8472222220443655E-2</v>
      </c>
      <c r="M1018" s="166">
        <f>NETWORKDAYS.INTL(DATE(YEAR(H1018),MONTH(I1018),DAY(H1018)),DATE(YEAR(I1018),MONTH(I1018),DAY(I1018)),1,LISTAFERIADOS!$B$2:$B$194)</f>
        <v>1</v>
      </c>
      <c r="N1018" s="170" t="str">
        <f>CONCATENATE(HOUR(Tabela13[[#This Row],[DATA INICIO]]),":",MINUTE(Tabela13[[#This Row],[DATA INICIO]]))</f>
        <v>16:12</v>
      </c>
      <c r="P1018"/>
    </row>
    <row r="1019" spans="1:16" ht="25.5" hidden="1" customHeight="1" x14ac:dyDescent="0.25">
      <c r="A1019" s="6" t="s">
        <v>278</v>
      </c>
      <c r="B1019" s="33" t="s">
        <v>668</v>
      </c>
      <c r="C1019" s="1" t="s">
        <v>577</v>
      </c>
      <c r="D1019" s="67" t="s">
        <v>1212</v>
      </c>
      <c r="E1019" s="66" t="str">
        <f>CONCATENATE(Tabela13[[#This Row],[TRAMITE_SETOR]],"_Atualiz")</f>
        <v>CPL_Atualiz</v>
      </c>
      <c r="F1019" s="35" t="s">
        <v>914</v>
      </c>
      <c r="G1019" s="35"/>
      <c r="H1019" s="36">
        <v>41939.703472222223</v>
      </c>
      <c r="I1019" s="36">
        <v>41939.813194444447</v>
      </c>
      <c r="J1019" s="1" t="s">
        <v>225</v>
      </c>
      <c r="K1019" s="37">
        <f t="shared" si="30"/>
        <v>0.10972222222335404</v>
      </c>
      <c r="L1019" s="38">
        <f t="shared" si="31"/>
        <v>0.10972222222335404</v>
      </c>
      <c r="M1019" s="166">
        <f>NETWORKDAYS.INTL(DATE(YEAR(H1019),MONTH(I1019),DAY(H1019)),DATE(YEAR(I1019),MONTH(I1019),DAY(I1019)),1,LISTAFERIADOS!$B$2:$B$194)</f>
        <v>1</v>
      </c>
      <c r="N1019" s="170" t="str">
        <f>CONCATENATE(HOUR(Tabela13[[#This Row],[DATA INICIO]]),":",MINUTE(Tabela13[[#This Row],[DATA INICIO]]))</f>
        <v>16:53</v>
      </c>
      <c r="P1019"/>
    </row>
    <row r="1020" spans="1:16" ht="25.5" hidden="1" customHeight="1" x14ac:dyDescent="0.25">
      <c r="A1020" s="6" t="s">
        <v>278</v>
      </c>
      <c r="B1020" s="33" t="s">
        <v>668</v>
      </c>
      <c r="C1020" s="1" t="s">
        <v>577</v>
      </c>
      <c r="D1020" s="67" t="s">
        <v>1205</v>
      </c>
      <c r="E1020" s="66" t="str">
        <f>CONCATENATE(Tabela13[[#This Row],[TRAMITE_SETOR]],"_Atualiz")</f>
        <v>SECADM_Atualiz</v>
      </c>
      <c r="F1020" s="35" t="s">
        <v>907</v>
      </c>
      <c r="G1020" s="35"/>
      <c r="H1020" s="36">
        <v>41939.813194444447</v>
      </c>
      <c r="I1020" s="36">
        <v>41940.70208333333</v>
      </c>
      <c r="J1020" s="1" t="s">
        <v>656</v>
      </c>
      <c r="K1020" s="37">
        <f t="shared" si="30"/>
        <v>0.88888888888322981</v>
      </c>
      <c r="L1020" s="38">
        <f t="shared" si="31"/>
        <v>0.88888888888322981</v>
      </c>
      <c r="M1020" s="166">
        <f>NETWORKDAYS.INTL(DATE(YEAR(H1020),MONTH(I1020),DAY(H1020)),DATE(YEAR(I1020),MONTH(I1020),DAY(I1020)),1,LISTAFERIADOS!$B$2:$B$194)</f>
        <v>2</v>
      </c>
      <c r="N1020" s="170" t="str">
        <f>CONCATENATE(HOUR(Tabela13[[#This Row],[DATA INICIO]]),":",MINUTE(Tabela13[[#This Row],[DATA INICIO]]))</f>
        <v>19:31</v>
      </c>
      <c r="P1020"/>
    </row>
    <row r="1021" spans="1:16" ht="25.5" customHeight="1" x14ac:dyDescent="0.25">
      <c r="A1021" s="6" t="s">
        <v>278</v>
      </c>
      <c r="B1021" s="33" t="s">
        <v>668</v>
      </c>
      <c r="C1021" s="1" t="s">
        <v>577</v>
      </c>
      <c r="D1021" s="67" t="s">
        <v>1245</v>
      </c>
      <c r="E1021" s="66" t="str">
        <f>CONCATENATE(Tabela13[[#This Row],[TRAMITE_SETOR]],"_Atualiz")</f>
        <v>SMIC_Atualiz</v>
      </c>
      <c r="F1021" s="35" t="s">
        <v>891</v>
      </c>
      <c r="G1021" s="90" t="s">
        <v>1105</v>
      </c>
      <c r="H1021" s="36">
        <v>41940.70208333333</v>
      </c>
      <c r="I1021" s="36">
        <v>41946.794444444444</v>
      </c>
      <c r="J1021" s="1" t="s">
        <v>657</v>
      </c>
      <c r="K1021" s="37">
        <f t="shared" si="30"/>
        <v>6.0923611111138598</v>
      </c>
      <c r="L1021" s="38">
        <f t="shared" si="31"/>
        <v>6.0923611111138598</v>
      </c>
      <c r="M1021" s="166">
        <f>NETWORKDAYS.INTL(DATE(YEAR(H1021),MONTH(I1021),DAY(H1021)),DATE(YEAR(I1021),MONTH(I1021),DAY(I1021)),1,LISTAFERIADOS!$B$2:$B$194)</f>
        <v>-20</v>
      </c>
      <c r="N1021" s="170" t="str">
        <f>CONCATENATE(HOUR(Tabela13[[#This Row],[DATA INICIO]]),":",MINUTE(Tabela13[[#This Row],[DATA INICIO]]))</f>
        <v>16:51</v>
      </c>
      <c r="P1021"/>
    </row>
    <row r="1022" spans="1:16" ht="25.5" hidden="1" customHeight="1" x14ac:dyDescent="0.25">
      <c r="A1022" s="6" t="s">
        <v>278</v>
      </c>
      <c r="B1022" s="33" t="s">
        <v>668</v>
      </c>
      <c r="C1022" s="1" t="s">
        <v>577</v>
      </c>
      <c r="D1022" s="67" t="s">
        <v>1230</v>
      </c>
      <c r="E1022" s="66" t="str">
        <f>CONCATENATE(Tabela13[[#This Row],[TRAMITE_SETOR]],"_Atualiz")</f>
        <v>SLIC_Atualiz</v>
      </c>
      <c r="F1022" s="35" t="s">
        <v>927</v>
      </c>
      <c r="G1022" s="35"/>
      <c r="H1022" s="36">
        <v>41946.794444444444</v>
      </c>
      <c r="I1022" s="36">
        <v>41950.649305555555</v>
      </c>
      <c r="J1022" s="1" t="s">
        <v>658</v>
      </c>
      <c r="K1022" s="37">
        <f t="shared" si="30"/>
        <v>3.8548611111109494</v>
      </c>
      <c r="L1022" s="38">
        <f t="shared" si="31"/>
        <v>3.8548611111109494</v>
      </c>
      <c r="M1022" s="166">
        <f>NETWORKDAYS.INTL(DATE(YEAR(H1022),MONTH(I1022),DAY(H1022)),DATE(YEAR(I1022),MONTH(I1022),DAY(I1022)),1,LISTAFERIADOS!$B$2:$B$194)</f>
        <v>5</v>
      </c>
      <c r="N1022" s="170" t="str">
        <f>CONCATENATE(HOUR(Tabela13[[#This Row],[DATA INICIO]]),":",MINUTE(Tabela13[[#This Row],[DATA INICIO]]))</f>
        <v>19:4</v>
      </c>
      <c r="P1022"/>
    </row>
    <row r="1023" spans="1:16" ht="25.5" hidden="1" customHeight="1" x14ac:dyDescent="0.25">
      <c r="A1023" s="6" t="s">
        <v>278</v>
      </c>
      <c r="B1023" s="33" t="s">
        <v>668</v>
      </c>
      <c r="C1023" s="1" t="s">
        <v>577</v>
      </c>
      <c r="D1023" s="67" t="s">
        <v>1212</v>
      </c>
      <c r="E1023" s="66" t="str">
        <f>CONCATENATE(Tabela13[[#This Row],[TRAMITE_SETOR]],"_Atualiz")</f>
        <v>CPL_Atualiz</v>
      </c>
      <c r="F1023" s="35" t="s">
        <v>914</v>
      </c>
      <c r="G1023" s="35"/>
      <c r="H1023" s="36">
        <v>41950.649305555555</v>
      </c>
      <c r="I1023" s="36">
        <v>41950.65</v>
      </c>
      <c r="J1023" s="1" t="s">
        <v>390</v>
      </c>
      <c r="K1023" s="37">
        <f t="shared" si="30"/>
        <v>6.944444467080757E-4</v>
      </c>
      <c r="L1023" s="38">
        <f t="shared" si="31"/>
        <v>6.944444467080757E-4</v>
      </c>
      <c r="M1023" s="166">
        <f>NETWORKDAYS.INTL(DATE(YEAR(H1023),MONTH(I1023),DAY(H1023)),DATE(YEAR(I1023),MONTH(I1023),DAY(I1023)),1,LISTAFERIADOS!$B$2:$B$194)</f>
        <v>1</v>
      </c>
      <c r="N1023" s="170" t="str">
        <f>CONCATENATE(HOUR(Tabela13[[#This Row],[DATA INICIO]]),":",MINUTE(Tabela13[[#This Row],[DATA INICIO]]))</f>
        <v>15:35</v>
      </c>
      <c r="P1023"/>
    </row>
    <row r="1024" spans="1:16" ht="25.5" hidden="1" customHeight="1" x14ac:dyDescent="0.25">
      <c r="A1024" s="6" t="s">
        <v>278</v>
      </c>
      <c r="B1024" s="33" t="s">
        <v>668</v>
      </c>
      <c r="C1024" s="1" t="s">
        <v>577</v>
      </c>
      <c r="D1024" s="67" t="s">
        <v>1230</v>
      </c>
      <c r="E1024" s="66" t="str">
        <f>CONCATENATE(Tabela13[[#This Row],[TRAMITE_SETOR]],"_Atualiz")</f>
        <v>SLIC_Atualiz</v>
      </c>
      <c r="F1024" s="35" t="s">
        <v>927</v>
      </c>
      <c r="G1024" s="35"/>
      <c r="H1024" s="36">
        <v>41950.65</v>
      </c>
      <c r="I1024" s="36">
        <v>41953.62777777778</v>
      </c>
      <c r="J1024" s="1" t="s">
        <v>180</v>
      </c>
      <c r="K1024" s="37">
        <f t="shared" si="30"/>
        <v>2.9777777777781012</v>
      </c>
      <c r="L1024" s="38">
        <f t="shared" si="31"/>
        <v>2.9777777777781012</v>
      </c>
      <c r="M1024" s="166">
        <f>NETWORKDAYS.INTL(DATE(YEAR(H1024),MONTH(I1024),DAY(H1024)),DATE(YEAR(I1024),MONTH(I1024),DAY(I1024)),1,LISTAFERIADOS!$B$2:$B$194)</f>
        <v>2</v>
      </c>
      <c r="N1024" s="170" t="str">
        <f>CONCATENATE(HOUR(Tabela13[[#This Row],[DATA INICIO]]),":",MINUTE(Tabela13[[#This Row],[DATA INICIO]]))</f>
        <v>15:36</v>
      </c>
      <c r="P1024"/>
    </row>
    <row r="1025" spans="1:16" ht="25.5" hidden="1" customHeight="1" x14ac:dyDescent="0.25">
      <c r="A1025" s="6" t="s">
        <v>278</v>
      </c>
      <c r="B1025" s="33" t="s">
        <v>668</v>
      </c>
      <c r="C1025" s="1" t="s">
        <v>577</v>
      </c>
      <c r="D1025" s="67" t="s">
        <v>1212</v>
      </c>
      <c r="E1025" s="66" t="str">
        <f>CONCATENATE(Tabela13[[#This Row],[TRAMITE_SETOR]],"_Atualiz")</f>
        <v>CPL_Atualiz</v>
      </c>
      <c r="F1025" s="35" t="s">
        <v>914</v>
      </c>
      <c r="G1025" s="35"/>
      <c r="H1025" s="36">
        <v>41953.62777777778</v>
      </c>
      <c r="I1025" s="36">
        <v>41953.694444444445</v>
      </c>
      <c r="J1025" s="1" t="s">
        <v>451</v>
      </c>
      <c r="K1025" s="37">
        <f t="shared" si="30"/>
        <v>6.6666666665696539E-2</v>
      </c>
      <c r="L1025" s="38">
        <f t="shared" si="31"/>
        <v>6.6666666665696539E-2</v>
      </c>
      <c r="M1025" s="166">
        <f>NETWORKDAYS.INTL(DATE(YEAR(H1025),MONTH(I1025),DAY(H1025)),DATE(YEAR(I1025),MONTH(I1025),DAY(I1025)),1,LISTAFERIADOS!$B$2:$B$194)</f>
        <v>1</v>
      </c>
      <c r="N1025" s="170" t="str">
        <f>CONCATENATE(HOUR(Tabela13[[#This Row],[DATA INICIO]]),":",MINUTE(Tabela13[[#This Row],[DATA INICIO]]))</f>
        <v>15:4</v>
      </c>
      <c r="P1025"/>
    </row>
    <row r="1026" spans="1:16" ht="25.5" customHeight="1" x14ac:dyDescent="0.25">
      <c r="A1026" s="6" t="s">
        <v>278</v>
      </c>
      <c r="B1026" s="33" t="s">
        <v>668</v>
      </c>
      <c r="C1026" s="1" t="s">
        <v>577</v>
      </c>
      <c r="D1026" s="67" t="s">
        <v>1245</v>
      </c>
      <c r="E1026" s="66" t="str">
        <f>CONCATENATE(Tabela13[[#This Row],[TRAMITE_SETOR]],"_Atualiz")</f>
        <v>SMIC_Atualiz</v>
      </c>
      <c r="F1026" s="35" t="s">
        <v>891</v>
      </c>
      <c r="G1026" s="90" t="s">
        <v>1105</v>
      </c>
      <c r="H1026" s="36">
        <v>41953.694444444445</v>
      </c>
      <c r="I1026" s="36">
        <v>41953.851388888892</v>
      </c>
      <c r="J1026" s="1" t="s">
        <v>202</v>
      </c>
      <c r="K1026" s="37">
        <f t="shared" si="30"/>
        <v>0.15694444444670808</v>
      </c>
      <c r="L1026" s="38">
        <f t="shared" si="31"/>
        <v>0.15694444444670808</v>
      </c>
      <c r="M1026" s="166">
        <f>NETWORKDAYS.INTL(DATE(YEAR(H1026),MONTH(I1026),DAY(H1026)),DATE(YEAR(I1026),MONTH(I1026),DAY(I1026)),1,LISTAFERIADOS!$B$2:$B$194)</f>
        <v>1</v>
      </c>
      <c r="N1026" s="170" t="str">
        <f>CONCATENATE(HOUR(Tabela13[[#This Row],[DATA INICIO]]),":",MINUTE(Tabela13[[#This Row],[DATA INICIO]]))</f>
        <v>16:40</v>
      </c>
      <c r="P1026"/>
    </row>
    <row r="1027" spans="1:16" ht="25.5" hidden="1" customHeight="1" x14ac:dyDescent="0.25">
      <c r="A1027" s="6" t="s">
        <v>278</v>
      </c>
      <c r="B1027" s="33" t="s">
        <v>668</v>
      </c>
      <c r="C1027" s="1" t="s">
        <v>577</v>
      </c>
      <c r="D1027" s="67" t="s">
        <v>1230</v>
      </c>
      <c r="E1027" s="66" t="str">
        <f>CONCATENATE(Tabela13[[#This Row],[TRAMITE_SETOR]],"_Atualiz")</f>
        <v>SLIC_Atualiz</v>
      </c>
      <c r="F1027" s="35" t="s">
        <v>927</v>
      </c>
      <c r="G1027" s="35"/>
      <c r="H1027" s="36">
        <v>41953.851388888892</v>
      </c>
      <c r="I1027" s="36">
        <v>41954.59652777778</v>
      </c>
      <c r="J1027" s="1" t="s">
        <v>408</v>
      </c>
      <c r="K1027" s="37">
        <f t="shared" ref="K1027:K1090" si="32">IF(OR(H1027="-",I1027="-"),0,I1027-H1027)</f>
        <v>0.74513888888759539</v>
      </c>
      <c r="L1027" s="38">
        <f t="shared" ref="L1027:L1090" si="33">K1027</f>
        <v>0.74513888888759539</v>
      </c>
      <c r="M1027" s="166">
        <f>NETWORKDAYS.INTL(DATE(YEAR(H1027),MONTH(I1027),DAY(H1027)),DATE(YEAR(I1027),MONTH(I1027),DAY(I1027)),1,LISTAFERIADOS!$B$2:$B$194)</f>
        <v>2</v>
      </c>
      <c r="N1027" s="170" t="str">
        <f>CONCATENATE(HOUR(Tabela13[[#This Row],[DATA INICIO]]),":",MINUTE(Tabela13[[#This Row],[DATA INICIO]]))</f>
        <v>20:26</v>
      </c>
      <c r="P1027"/>
    </row>
    <row r="1028" spans="1:16" ht="25.5" hidden="1" customHeight="1" x14ac:dyDescent="0.25">
      <c r="A1028" s="6" t="s">
        <v>278</v>
      </c>
      <c r="B1028" s="33" t="s">
        <v>668</v>
      </c>
      <c r="C1028" s="1" t="s">
        <v>577</v>
      </c>
      <c r="D1028" s="67" t="s">
        <v>1212</v>
      </c>
      <c r="E1028" s="66" t="str">
        <f>CONCATENATE(Tabela13[[#This Row],[TRAMITE_SETOR]],"_Atualiz")</f>
        <v>CPL_Atualiz</v>
      </c>
      <c r="F1028" s="35" t="s">
        <v>914</v>
      </c>
      <c r="G1028" s="35"/>
      <c r="H1028" s="36">
        <v>41954.59652777778</v>
      </c>
      <c r="I1028" s="36">
        <v>41954.756249999999</v>
      </c>
      <c r="J1028" s="1" t="s">
        <v>659</v>
      </c>
      <c r="K1028" s="37">
        <f t="shared" si="32"/>
        <v>0.15972222221898846</v>
      </c>
      <c r="L1028" s="38">
        <f t="shared" si="33"/>
        <v>0.15972222221898846</v>
      </c>
      <c r="M1028" s="166">
        <f>NETWORKDAYS.INTL(DATE(YEAR(H1028),MONTH(I1028),DAY(H1028)),DATE(YEAR(I1028),MONTH(I1028),DAY(I1028)),1,LISTAFERIADOS!$B$2:$B$194)</f>
        <v>1</v>
      </c>
      <c r="N1028" s="170" t="str">
        <f>CONCATENATE(HOUR(Tabela13[[#This Row],[DATA INICIO]]),":",MINUTE(Tabela13[[#This Row],[DATA INICIO]]))</f>
        <v>14:19</v>
      </c>
      <c r="P1028"/>
    </row>
    <row r="1029" spans="1:16" ht="25.5" hidden="1" customHeight="1" x14ac:dyDescent="0.25">
      <c r="A1029" s="6" t="s">
        <v>278</v>
      </c>
      <c r="B1029" s="33" t="s">
        <v>668</v>
      </c>
      <c r="C1029" s="1" t="s">
        <v>577</v>
      </c>
      <c r="D1029" s="67" t="s">
        <v>1230</v>
      </c>
      <c r="E1029" s="66" t="str">
        <f>CONCATENATE(Tabela13[[#This Row],[TRAMITE_SETOR]],"_Atualiz")</f>
        <v>SLIC_Atualiz</v>
      </c>
      <c r="F1029" s="35" t="s">
        <v>927</v>
      </c>
      <c r="G1029" s="35"/>
      <c r="H1029" s="36">
        <v>41954.756249999999</v>
      </c>
      <c r="I1029" s="36">
        <v>41955.570138888892</v>
      </c>
      <c r="J1029" s="1" t="s">
        <v>180</v>
      </c>
      <c r="K1029" s="37">
        <f t="shared" si="32"/>
        <v>0.81388888889341615</v>
      </c>
      <c r="L1029" s="38">
        <f t="shared" si="33"/>
        <v>0.81388888889341615</v>
      </c>
      <c r="M1029" s="166">
        <f>NETWORKDAYS.INTL(DATE(YEAR(H1029),MONTH(I1029),DAY(H1029)),DATE(YEAR(I1029),MONTH(I1029),DAY(I1029)),1,LISTAFERIADOS!$B$2:$B$194)</f>
        <v>2</v>
      </c>
      <c r="N1029" s="170" t="str">
        <f>CONCATENATE(HOUR(Tabela13[[#This Row],[DATA INICIO]]),":",MINUTE(Tabela13[[#This Row],[DATA INICIO]]))</f>
        <v>18:9</v>
      </c>
      <c r="P1029"/>
    </row>
    <row r="1030" spans="1:16" ht="25.5" hidden="1" customHeight="1" x14ac:dyDescent="0.25">
      <c r="A1030" s="6" t="s">
        <v>278</v>
      </c>
      <c r="B1030" s="33" t="s">
        <v>668</v>
      </c>
      <c r="C1030" s="1" t="s">
        <v>577</v>
      </c>
      <c r="D1030" s="67" t="s">
        <v>1212</v>
      </c>
      <c r="E1030" s="66" t="str">
        <f>CONCATENATE(Tabela13[[#This Row],[TRAMITE_SETOR]],"_Atualiz")</f>
        <v>CPL_Atualiz</v>
      </c>
      <c r="F1030" s="35" t="s">
        <v>914</v>
      </c>
      <c r="G1030" s="35"/>
      <c r="H1030" s="36">
        <v>41955.570138888892</v>
      </c>
      <c r="I1030" s="36">
        <v>41967.713888888888</v>
      </c>
      <c r="J1030" s="1" t="s">
        <v>660</v>
      </c>
      <c r="K1030" s="37">
        <f t="shared" si="32"/>
        <v>12.143749999995634</v>
      </c>
      <c r="L1030" s="38">
        <f t="shared" si="33"/>
        <v>12.143749999995634</v>
      </c>
      <c r="M1030" s="166">
        <f>NETWORKDAYS.INTL(DATE(YEAR(H1030),MONTH(I1030),DAY(H1030)),DATE(YEAR(I1030),MONTH(I1030),DAY(I1030)),1,LISTAFERIADOS!$B$2:$B$194)</f>
        <v>9</v>
      </c>
      <c r="N1030" s="170" t="str">
        <f>CONCATENATE(HOUR(Tabela13[[#This Row],[DATA INICIO]]),":",MINUTE(Tabela13[[#This Row],[DATA INICIO]]))</f>
        <v>13:41</v>
      </c>
      <c r="P1030"/>
    </row>
    <row r="1031" spans="1:16" ht="25.5" customHeight="1" x14ac:dyDescent="0.25">
      <c r="A1031" s="6" t="s">
        <v>278</v>
      </c>
      <c r="B1031" s="33" t="s">
        <v>668</v>
      </c>
      <c r="C1031" s="1" t="s">
        <v>577</v>
      </c>
      <c r="D1031" s="67" t="s">
        <v>1245</v>
      </c>
      <c r="E1031" s="66" t="str">
        <f>CONCATENATE(Tabela13[[#This Row],[TRAMITE_SETOR]],"_Atualiz")</f>
        <v>SMIC_Atualiz</v>
      </c>
      <c r="F1031" s="35" t="s">
        <v>891</v>
      </c>
      <c r="G1031" s="90" t="s">
        <v>1105</v>
      </c>
      <c r="H1031" s="36">
        <v>41967.713888888888</v>
      </c>
      <c r="I1031" s="36">
        <v>41968.674305555556</v>
      </c>
      <c r="J1031" s="1" t="s">
        <v>202</v>
      </c>
      <c r="K1031" s="37">
        <f t="shared" si="32"/>
        <v>0.96041666666860692</v>
      </c>
      <c r="L1031" s="38">
        <f t="shared" si="33"/>
        <v>0.96041666666860692</v>
      </c>
      <c r="M1031" s="166">
        <f>NETWORKDAYS.INTL(DATE(YEAR(H1031),MONTH(I1031),DAY(H1031)),DATE(YEAR(I1031),MONTH(I1031),DAY(I1031)),1,LISTAFERIADOS!$B$2:$B$194)</f>
        <v>2</v>
      </c>
      <c r="N1031" s="170" t="str">
        <f>CONCATENATE(HOUR(Tabela13[[#This Row],[DATA INICIO]]),":",MINUTE(Tabela13[[#This Row],[DATA INICIO]]))</f>
        <v>17:8</v>
      </c>
      <c r="P1031"/>
    </row>
    <row r="1032" spans="1:16" ht="25.5" hidden="1" customHeight="1" x14ac:dyDescent="0.25">
      <c r="A1032" s="6" t="s">
        <v>278</v>
      </c>
      <c r="B1032" s="33" t="s">
        <v>668</v>
      </c>
      <c r="C1032" s="1" t="s">
        <v>577</v>
      </c>
      <c r="D1032" s="67" t="s">
        <v>1212</v>
      </c>
      <c r="E1032" s="66" t="str">
        <f>CONCATENATE(Tabela13[[#This Row],[TRAMITE_SETOR]],"_Atualiz")</f>
        <v>CPL_Atualiz</v>
      </c>
      <c r="F1032" s="35" t="s">
        <v>914</v>
      </c>
      <c r="G1032" s="35"/>
      <c r="H1032" s="36">
        <v>41968.674305555556</v>
      </c>
      <c r="I1032" s="36">
        <v>41969.73333333333</v>
      </c>
      <c r="J1032" s="1" t="s">
        <v>661</v>
      </c>
      <c r="K1032" s="37">
        <f t="shared" si="32"/>
        <v>1.0590277777737356</v>
      </c>
      <c r="L1032" s="38">
        <f t="shared" si="33"/>
        <v>1.0590277777737356</v>
      </c>
      <c r="M1032" s="166">
        <f>NETWORKDAYS.INTL(DATE(YEAR(H1032),MONTH(I1032),DAY(H1032)),DATE(YEAR(I1032),MONTH(I1032),DAY(I1032)),1,LISTAFERIADOS!$B$2:$B$194)</f>
        <v>2</v>
      </c>
      <c r="N1032" s="170" t="str">
        <f>CONCATENATE(HOUR(Tabela13[[#This Row],[DATA INICIO]]),":",MINUTE(Tabela13[[#This Row],[DATA INICIO]]))</f>
        <v>16:11</v>
      </c>
      <c r="P1032"/>
    </row>
    <row r="1033" spans="1:16" ht="25.5" customHeight="1" x14ac:dyDescent="0.25">
      <c r="A1033" s="6" t="s">
        <v>278</v>
      </c>
      <c r="B1033" s="33" t="s">
        <v>668</v>
      </c>
      <c r="C1033" s="1" t="s">
        <v>577</v>
      </c>
      <c r="D1033" s="67" t="s">
        <v>1245</v>
      </c>
      <c r="E1033" s="66" t="str">
        <f>CONCATENATE(Tabela13[[#This Row],[TRAMITE_SETOR]],"_Atualiz")</f>
        <v>SMIC_Atualiz</v>
      </c>
      <c r="F1033" s="35" t="s">
        <v>891</v>
      </c>
      <c r="G1033" s="90" t="s">
        <v>1105</v>
      </c>
      <c r="H1033" s="36">
        <v>41969.73333333333</v>
      </c>
      <c r="I1033" s="36">
        <v>41974.461111111108</v>
      </c>
      <c r="J1033" s="1" t="s">
        <v>202</v>
      </c>
      <c r="K1033" s="37">
        <f t="shared" si="32"/>
        <v>4.7277777777781012</v>
      </c>
      <c r="L1033" s="38">
        <f t="shared" si="33"/>
        <v>4.7277777777781012</v>
      </c>
      <c r="M1033" s="166">
        <f>NETWORKDAYS.INTL(DATE(YEAR(H1033),MONTH(I1033),DAY(H1033)),DATE(YEAR(I1033),MONTH(I1033),DAY(I1033)),1,LISTAFERIADOS!$B$2:$B$194)</f>
        <v>-13</v>
      </c>
      <c r="N1033" s="170" t="str">
        <f>CONCATENATE(HOUR(Tabela13[[#This Row],[DATA INICIO]]),":",MINUTE(Tabela13[[#This Row],[DATA INICIO]]))</f>
        <v>17:36</v>
      </c>
      <c r="P1033"/>
    </row>
    <row r="1034" spans="1:16" ht="25.5" hidden="1" customHeight="1" x14ac:dyDescent="0.25">
      <c r="A1034" s="6" t="s">
        <v>278</v>
      </c>
      <c r="B1034" s="33" t="s">
        <v>668</v>
      </c>
      <c r="C1034" s="1" t="s">
        <v>577</v>
      </c>
      <c r="D1034" s="67" t="s">
        <v>1212</v>
      </c>
      <c r="E1034" s="66" t="str">
        <f>CONCATENATE(Tabela13[[#This Row],[TRAMITE_SETOR]],"_Atualiz")</f>
        <v>CPL_Atualiz</v>
      </c>
      <c r="F1034" s="35" t="s">
        <v>914</v>
      </c>
      <c r="G1034" s="35"/>
      <c r="H1034" s="36">
        <v>41974.461111111108</v>
      </c>
      <c r="I1034" s="36">
        <v>41974.68472222222</v>
      </c>
      <c r="J1034" s="1" t="s">
        <v>662</v>
      </c>
      <c r="K1034" s="37">
        <f t="shared" si="32"/>
        <v>0.22361111111240461</v>
      </c>
      <c r="L1034" s="38">
        <f t="shared" si="33"/>
        <v>0.22361111111240461</v>
      </c>
      <c r="M1034" s="166">
        <f>NETWORKDAYS.INTL(DATE(YEAR(H1034),MONTH(I1034),DAY(H1034)),DATE(YEAR(I1034),MONTH(I1034),DAY(I1034)),1,LISTAFERIADOS!$B$2:$B$194)</f>
        <v>1</v>
      </c>
      <c r="N1034" s="170" t="str">
        <f>CONCATENATE(HOUR(Tabela13[[#This Row],[DATA INICIO]]),":",MINUTE(Tabela13[[#This Row],[DATA INICIO]]))</f>
        <v>11:4</v>
      </c>
      <c r="P1034"/>
    </row>
    <row r="1035" spans="1:16" ht="25.5" customHeight="1" x14ac:dyDescent="0.25">
      <c r="A1035" s="6" t="s">
        <v>278</v>
      </c>
      <c r="B1035" s="33" t="s">
        <v>668</v>
      </c>
      <c r="C1035" s="1" t="s">
        <v>577</v>
      </c>
      <c r="D1035" s="67" t="s">
        <v>1245</v>
      </c>
      <c r="E1035" s="66" t="str">
        <f>CONCATENATE(Tabela13[[#This Row],[TRAMITE_SETOR]],"_Atualiz")</f>
        <v>SMIC_Atualiz</v>
      </c>
      <c r="F1035" s="35" t="s">
        <v>891</v>
      </c>
      <c r="G1035" s="90" t="s">
        <v>1105</v>
      </c>
      <c r="H1035" s="36">
        <v>41974.68472222222</v>
      </c>
      <c r="I1035" s="36">
        <v>41976.804861111108</v>
      </c>
      <c r="J1035" s="1" t="s">
        <v>663</v>
      </c>
      <c r="K1035" s="37">
        <f t="shared" si="32"/>
        <v>2.1201388888875954</v>
      </c>
      <c r="L1035" s="38">
        <f t="shared" si="33"/>
        <v>2.1201388888875954</v>
      </c>
      <c r="M1035" s="166">
        <f>NETWORKDAYS.INTL(DATE(YEAR(H1035),MONTH(I1035),DAY(H1035)),DATE(YEAR(I1035),MONTH(I1035),DAY(I1035)),1,LISTAFERIADOS!$B$2:$B$194)</f>
        <v>3</v>
      </c>
      <c r="N1035" s="170" t="str">
        <f>CONCATENATE(HOUR(Tabela13[[#This Row],[DATA INICIO]]),":",MINUTE(Tabela13[[#This Row],[DATA INICIO]]))</f>
        <v>16:26</v>
      </c>
      <c r="P1035"/>
    </row>
    <row r="1036" spans="1:16" ht="25.5" hidden="1" customHeight="1" x14ac:dyDescent="0.25">
      <c r="A1036" s="6" t="s">
        <v>278</v>
      </c>
      <c r="B1036" s="33" t="s">
        <v>668</v>
      </c>
      <c r="C1036" s="1" t="s">
        <v>577</v>
      </c>
      <c r="D1036" s="67" t="s">
        <v>1212</v>
      </c>
      <c r="E1036" s="66" t="str">
        <f>CONCATENATE(Tabela13[[#This Row],[TRAMITE_SETOR]],"_Atualiz")</f>
        <v>CPL_Atualiz</v>
      </c>
      <c r="F1036" s="35" t="s">
        <v>914</v>
      </c>
      <c r="G1036" s="35"/>
      <c r="H1036" s="36">
        <v>41976.804861111108</v>
      </c>
      <c r="I1036" s="36">
        <v>41991.633333333331</v>
      </c>
      <c r="J1036" s="1" t="s">
        <v>664</v>
      </c>
      <c r="K1036" s="37">
        <f t="shared" si="32"/>
        <v>14.828472222223354</v>
      </c>
      <c r="L1036" s="38">
        <f t="shared" si="33"/>
        <v>14.828472222223354</v>
      </c>
      <c r="M1036" s="166">
        <f>NETWORKDAYS.INTL(DATE(YEAR(H1036),MONTH(I1036),DAY(H1036)),DATE(YEAR(I1036),MONTH(I1036),DAY(I1036)),1,LISTAFERIADOS!$B$2:$B$194)</f>
        <v>11</v>
      </c>
      <c r="N1036" s="170" t="str">
        <f>CONCATENATE(HOUR(Tabela13[[#This Row],[DATA INICIO]]),":",MINUTE(Tabela13[[#This Row],[DATA INICIO]]))</f>
        <v>19:19</v>
      </c>
      <c r="P1036"/>
    </row>
    <row r="1037" spans="1:16" ht="25.5" hidden="1" customHeight="1" x14ac:dyDescent="0.25">
      <c r="A1037" s="6" t="s">
        <v>278</v>
      </c>
      <c r="B1037" s="33" t="s">
        <v>668</v>
      </c>
      <c r="C1037" s="1" t="s">
        <v>577</v>
      </c>
      <c r="D1037" s="67" t="s">
        <v>1213</v>
      </c>
      <c r="E1037" s="66" t="str">
        <f>CONCATENATE(Tabela13[[#This Row],[TRAMITE_SETOR]],"_Atualiz")</f>
        <v>ASSDG_Atualiz</v>
      </c>
      <c r="F1037" s="35" t="s">
        <v>915</v>
      </c>
      <c r="G1037" s="35"/>
      <c r="H1037" s="36">
        <v>41991.633333333331</v>
      </c>
      <c r="I1037" s="36">
        <v>41991.732638888891</v>
      </c>
      <c r="J1037" s="1" t="s">
        <v>12</v>
      </c>
      <c r="K1037" s="37">
        <f t="shared" si="32"/>
        <v>9.930555555911269E-2</v>
      </c>
      <c r="L1037" s="38">
        <f t="shared" si="33"/>
        <v>9.930555555911269E-2</v>
      </c>
      <c r="M1037" s="166">
        <f>NETWORKDAYS.INTL(DATE(YEAR(H1037),MONTH(I1037),DAY(H1037)),DATE(YEAR(I1037),MONTH(I1037),DAY(I1037)),1,LISTAFERIADOS!$B$2:$B$194)</f>
        <v>1</v>
      </c>
      <c r="N1037" s="170" t="str">
        <f>CONCATENATE(HOUR(Tabela13[[#This Row],[DATA INICIO]]),":",MINUTE(Tabela13[[#This Row],[DATA INICIO]]))</f>
        <v>15:12</v>
      </c>
      <c r="P1037"/>
    </row>
    <row r="1038" spans="1:16" ht="25.5" hidden="1" customHeight="1" x14ac:dyDescent="0.25">
      <c r="A1038" s="6" t="s">
        <v>278</v>
      </c>
      <c r="B1038" s="33" t="s">
        <v>668</v>
      </c>
      <c r="C1038" s="1" t="s">
        <v>577</v>
      </c>
      <c r="D1038" s="67" t="s">
        <v>1202</v>
      </c>
      <c r="E1038" s="66" t="str">
        <f>CONCATENATE(Tabela13[[#This Row],[TRAMITE_SETOR]],"_Atualiz")</f>
        <v>DG_Atualiz</v>
      </c>
      <c r="F1038" s="35" t="s">
        <v>905</v>
      </c>
      <c r="G1038" s="35"/>
      <c r="H1038" s="36">
        <v>41991.732638888891</v>
      </c>
      <c r="I1038" s="36">
        <v>41991.848611111112</v>
      </c>
      <c r="J1038" s="1" t="s">
        <v>56</v>
      </c>
      <c r="K1038" s="37">
        <f t="shared" si="32"/>
        <v>0.11597222222189885</v>
      </c>
      <c r="L1038" s="38">
        <f t="shared" si="33"/>
        <v>0.11597222222189885</v>
      </c>
      <c r="M1038" s="166">
        <f>NETWORKDAYS.INTL(DATE(YEAR(H1038),MONTH(I1038),DAY(H1038)),DATE(YEAR(I1038),MONTH(I1038),DAY(I1038)),1,LISTAFERIADOS!$B$2:$B$194)</f>
        <v>1</v>
      </c>
      <c r="N1038" s="170" t="str">
        <f>CONCATENATE(HOUR(Tabela13[[#This Row],[DATA INICIO]]),":",MINUTE(Tabela13[[#This Row],[DATA INICIO]]))</f>
        <v>17:35</v>
      </c>
      <c r="P1038"/>
    </row>
    <row r="1039" spans="1:16" ht="25.5" hidden="1" customHeight="1" x14ac:dyDescent="0.25">
      <c r="A1039" s="6" t="s">
        <v>278</v>
      </c>
      <c r="B1039" s="33" t="s">
        <v>668</v>
      </c>
      <c r="C1039" s="1" t="s">
        <v>577</v>
      </c>
      <c r="D1039" s="67" t="s">
        <v>1212</v>
      </c>
      <c r="E1039" s="66" t="str">
        <f>CONCATENATE(Tabela13[[#This Row],[TRAMITE_SETOR]],"_Atualiz")</f>
        <v>CPL_Atualiz</v>
      </c>
      <c r="F1039" s="35" t="s">
        <v>914</v>
      </c>
      <c r="G1039" s="35"/>
      <c r="H1039" s="36">
        <v>41991.848611111112</v>
      </c>
      <c r="I1039" s="36">
        <v>41992.70416666667</v>
      </c>
      <c r="J1039" s="1" t="s">
        <v>225</v>
      </c>
      <c r="K1039" s="37">
        <f t="shared" si="32"/>
        <v>0.8555555555576575</v>
      </c>
      <c r="L1039" s="38">
        <f t="shared" si="33"/>
        <v>0.8555555555576575</v>
      </c>
      <c r="M1039" s="166">
        <f>NETWORKDAYS.INTL(DATE(YEAR(H1039),MONTH(I1039),DAY(H1039)),DATE(YEAR(I1039),MONTH(I1039),DAY(I1039)),1,LISTAFERIADOS!$B$2:$B$194)</f>
        <v>1</v>
      </c>
      <c r="N1039" s="170" t="str">
        <f>CONCATENATE(HOUR(Tabela13[[#This Row],[DATA INICIO]]),":",MINUTE(Tabela13[[#This Row],[DATA INICIO]]))</f>
        <v>20:22</v>
      </c>
      <c r="P1039"/>
    </row>
    <row r="1040" spans="1:16" ht="25.5" hidden="1" customHeight="1" x14ac:dyDescent="0.25">
      <c r="A1040" s="6" t="s">
        <v>278</v>
      </c>
      <c r="B1040" s="33" t="s">
        <v>668</v>
      </c>
      <c r="C1040" s="1" t="s">
        <v>577</v>
      </c>
      <c r="D1040" s="67" t="s">
        <v>1213</v>
      </c>
      <c r="E1040" s="66" t="str">
        <f>CONCATENATE(Tabela13[[#This Row],[TRAMITE_SETOR]],"_Atualiz")</f>
        <v>ASSDG_Atualiz</v>
      </c>
      <c r="F1040" s="35" t="s">
        <v>915</v>
      </c>
      <c r="G1040" s="35"/>
      <c r="H1040" s="36">
        <v>41992.70416666667</v>
      </c>
      <c r="I1040" s="36">
        <v>41996.506249999999</v>
      </c>
      <c r="J1040" s="1" t="s">
        <v>665</v>
      </c>
      <c r="K1040" s="37">
        <f t="shared" si="32"/>
        <v>3.8020833333284827</v>
      </c>
      <c r="L1040" s="38">
        <f t="shared" si="33"/>
        <v>3.8020833333284827</v>
      </c>
      <c r="M1040" s="166">
        <f>NETWORKDAYS.INTL(DATE(YEAR(H1040),MONTH(I1040),DAY(H1040)),DATE(YEAR(I1040),MONTH(I1040),DAY(I1040)),1,LISTAFERIADOS!$B$2:$B$194)</f>
        <v>0</v>
      </c>
      <c r="N1040" s="170" t="str">
        <f>CONCATENATE(HOUR(Tabela13[[#This Row],[DATA INICIO]]),":",MINUTE(Tabela13[[#This Row],[DATA INICIO]]))</f>
        <v>16:54</v>
      </c>
      <c r="P1040"/>
    </row>
    <row r="1041" spans="1:16" ht="25.5" hidden="1" customHeight="1" x14ac:dyDescent="0.25">
      <c r="A1041" s="6" t="s">
        <v>278</v>
      </c>
      <c r="B1041" s="33" t="s">
        <v>668</v>
      </c>
      <c r="C1041" s="1" t="s">
        <v>577</v>
      </c>
      <c r="D1041" s="67" t="s">
        <v>1202</v>
      </c>
      <c r="E1041" s="66" t="str">
        <f>CONCATENATE(Tabela13[[#This Row],[TRAMITE_SETOR]],"_Atualiz")</f>
        <v>DG_Atualiz</v>
      </c>
      <c r="F1041" s="35" t="s">
        <v>905</v>
      </c>
      <c r="G1041" s="35"/>
      <c r="H1041" s="36">
        <v>41996.506249999999</v>
      </c>
      <c r="I1041" s="36">
        <v>41996.590277777781</v>
      </c>
      <c r="J1041" s="1" t="s">
        <v>56</v>
      </c>
      <c r="K1041" s="37">
        <f t="shared" si="32"/>
        <v>8.4027777782466728E-2</v>
      </c>
      <c r="L1041" s="38">
        <f t="shared" si="33"/>
        <v>8.4027777782466728E-2</v>
      </c>
      <c r="M1041" s="166">
        <f>NETWORKDAYS.INTL(DATE(YEAR(H1041),MONTH(I1041),DAY(H1041)),DATE(YEAR(I1041),MONTH(I1041),DAY(I1041)),1,LISTAFERIADOS!$B$2:$B$194)</f>
        <v>0</v>
      </c>
      <c r="N1041" s="170" t="str">
        <f>CONCATENATE(HOUR(Tabela13[[#This Row],[DATA INICIO]]),":",MINUTE(Tabela13[[#This Row],[DATA INICIO]]))</f>
        <v>12:9</v>
      </c>
      <c r="P1041"/>
    </row>
    <row r="1042" spans="1:16" ht="25.5" customHeight="1" x14ac:dyDescent="0.25">
      <c r="A1042" s="6" t="s">
        <v>278</v>
      </c>
      <c r="B1042" s="33" t="s">
        <v>668</v>
      </c>
      <c r="C1042" s="1" t="s">
        <v>577</v>
      </c>
      <c r="D1042" s="67" t="s">
        <v>1245</v>
      </c>
      <c r="E1042" s="66" t="str">
        <f>CONCATENATE(Tabela13[[#This Row],[TRAMITE_SETOR]],"_Atualiz")</f>
        <v>SMIC_Atualiz</v>
      </c>
      <c r="F1042" s="35" t="s">
        <v>891</v>
      </c>
      <c r="G1042" s="90" t="s">
        <v>1105</v>
      </c>
      <c r="H1042" s="36">
        <v>41996.590277777781</v>
      </c>
      <c r="I1042" s="36">
        <v>41996.683333333334</v>
      </c>
      <c r="J1042" s="1" t="s">
        <v>666</v>
      </c>
      <c r="K1042" s="37">
        <f t="shared" si="32"/>
        <v>9.3055555553291924E-2</v>
      </c>
      <c r="L1042" s="38">
        <f t="shared" si="33"/>
        <v>9.3055555553291924E-2</v>
      </c>
      <c r="M1042" s="166">
        <f>NETWORKDAYS.INTL(DATE(YEAR(H1042),MONTH(I1042),DAY(H1042)),DATE(YEAR(I1042),MONTH(I1042),DAY(I1042)),1,LISTAFERIADOS!$B$2:$B$194)</f>
        <v>0</v>
      </c>
      <c r="N1042" s="170" t="str">
        <f>CONCATENATE(HOUR(Tabela13[[#This Row],[DATA INICIO]]),":",MINUTE(Tabela13[[#This Row],[DATA INICIO]]))</f>
        <v>14:10</v>
      </c>
      <c r="P1042"/>
    </row>
    <row r="1043" spans="1:16" ht="25.5" hidden="1" customHeight="1" x14ac:dyDescent="0.25">
      <c r="A1043" s="6" t="s">
        <v>278</v>
      </c>
      <c r="B1043" s="33" t="s">
        <v>668</v>
      </c>
      <c r="C1043" s="1" t="s">
        <v>577</v>
      </c>
      <c r="D1043" s="67" t="s">
        <v>1262</v>
      </c>
      <c r="E1043" s="66" t="str">
        <f>CONCATENATE(Tabela13[[#This Row],[TRAMITE_SETOR]],"_Atualiz")</f>
        <v>GABDG_Atualiz</v>
      </c>
      <c r="F1043" s="35" t="s">
        <v>947</v>
      </c>
      <c r="G1043" s="35"/>
      <c r="H1043" s="36">
        <v>41996.683333333334</v>
      </c>
      <c r="I1043" s="36">
        <v>41996.719444444447</v>
      </c>
      <c r="J1043" s="1" t="s">
        <v>667</v>
      </c>
      <c r="K1043" s="37">
        <f t="shared" si="32"/>
        <v>3.6111111112404615E-2</v>
      </c>
      <c r="L1043" s="38">
        <f t="shared" si="33"/>
        <v>3.6111111112404615E-2</v>
      </c>
      <c r="M1043" s="166">
        <f>NETWORKDAYS.INTL(DATE(YEAR(H1043),MONTH(I1043),DAY(H1043)),DATE(YEAR(I1043),MONTH(I1043),DAY(I1043)),1,LISTAFERIADOS!$B$2:$B$194)</f>
        <v>0</v>
      </c>
      <c r="N1043" s="170" t="str">
        <f>CONCATENATE(HOUR(Tabela13[[#This Row],[DATA INICIO]]),":",MINUTE(Tabela13[[#This Row],[DATA INICIO]]))</f>
        <v>16:24</v>
      </c>
      <c r="P1043"/>
    </row>
    <row r="1044" spans="1:16" ht="25.5" hidden="1" customHeight="1" x14ac:dyDescent="0.25">
      <c r="A1044" s="6" t="s">
        <v>278</v>
      </c>
      <c r="B1044" s="33" t="s">
        <v>668</v>
      </c>
      <c r="C1044" s="33" t="s">
        <v>577</v>
      </c>
      <c r="D1044" s="113" t="s">
        <v>1212</v>
      </c>
      <c r="E1044" s="66" t="str">
        <f>CONCATENATE(Tabela13[[#This Row],[TRAMITE_SETOR]],"_Atualiz")</f>
        <v>CPL_Atualiz</v>
      </c>
      <c r="F1044" s="35" t="s">
        <v>914</v>
      </c>
      <c r="G1044" s="35"/>
      <c r="H1044" s="36">
        <v>41996.719444444447</v>
      </c>
      <c r="I1044" s="36">
        <v>41996.743750000001</v>
      </c>
      <c r="J1044" s="1" t="s">
        <v>601</v>
      </c>
      <c r="K1044" s="37">
        <f t="shared" si="32"/>
        <v>2.4305555554747116E-2</v>
      </c>
      <c r="L1044" s="38">
        <f t="shared" si="33"/>
        <v>2.4305555554747116E-2</v>
      </c>
      <c r="M1044" s="166">
        <f>NETWORKDAYS.INTL(DATE(YEAR(H1044),MONTH(I1044),DAY(H1044)),DATE(YEAR(I1044),MONTH(I1044),DAY(I1044)),1,LISTAFERIADOS!$B$2:$B$194)</f>
        <v>0</v>
      </c>
      <c r="N1044" s="170" t="str">
        <f>CONCATENATE(HOUR(Tabela13[[#This Row],[DATA INICIO]]),":",MINUTE(Tabela13[[#This Row],[DATA INICIO]]))</f>
        <v>17:16</v>
      </c>
      <c r="P1044"/>
    </row>
    <row r="1045" spans="1:16" ht="25.5" hidden="1" customHeight="1" x14ac:dyDescent="0.25">
      <c r="A1045" s="6" t="s">
        <v>278</v>
      </c>
      <c r="B1045" s="33" t="s">
        <v>682</v>
      </c>
      <c r="C1045" s="1" t="s">
        <v>577</v>
      </c>
      <c r="D1045" s="67" t="s">
        <v>1256</v>
      </c>
      <c r="E1045" s="66" t="str">
        <f>CONCATENATE(Tabela13[[#This Row],[TRAMITE_SETOR]],"_Atualiz")</f>
        <v>SMCI_Atualiz</v>
      </c>
      <c r="F1045" s="35" t="s">
        <v>942</v>
      </c>
      <c r="G1045" s="35"/>
      <c r="H1045" s="36">
        <v>40944.797222222223</v>
      </c>
      <c r="I1045" s="36">
        <v>40945.797222222223</v>
      </c>
      <c r="J1045" s="1" t="s">
        <v>7</v>
      </c>
      <c r="K1045" s="37">
        <f t="shared" si="32"/>
        <v>1</v>
      </c>
      <c r="L1045" s="38">
        <f t="shared" si="33"/>
        <v>1</v>
      </c>
      <c r="M1045" s="166">
        <f>NETWORKDAYS.INTL(DATE(YEAR(H1045),MONTH(I1045),DAY(H1045)),DATE(YEAR(I1045),MONTH(I1045),DAY(I1045)),1,LISTAFERIADOS!$B$2:$B$194)</f>
        <v>1</v>
      </c>
      <c r="N1045" s="170" t="str">
        <f>CONCATENATE(HOUR(Tabela13[[#This Row],[DATA INICIO]]),":",MINUTE(Tabela13[[#This Row],[DATA INICIO]]))</f>
        <v>19:8</v>
      </c>
      <c r="P1045"/>
    </row>
    <row r="1046" spans="1:16" ht="25.5" customHeight="1" x14ac:dyDescent="0.25">
      <c r="A1046" s="6" t="s">
        <v>278</v>
      </c>
      <c r="B1046" s="33" t="s">
        <v>682</v>
      </c>
      <c r="C1046" s="1" t="s">
        <v>577</v>
      </c>
      <c r="D1046" s="67" t="s">
        <v>1204</v>
      </c>
      <c r="E1046" s="66" t="str">
        <f>CONCATENATE(Tabela13[[#This Row],[TRAMITE_SETOR]],"_Atualiz")</f>
        <v>CIP_Atualiz</v>
      </c>
      <c r="F1046" s="35" t="s">
        <v>884</v>
      </c>
      <c r="G1046" s="90" t="s">
        <v>1105</v>
      </c>
      <c r="H1046" s="36">
        <v>40945.797222222223</v>
      </c>
      <c r="I1046" s="36">
        <v>40946.597916666666</v>
      </c>
      <c r="J1046" s="1" t="s">
        <v>56</v>
      </c>
      <c r="K1046" s="37">
        <f t="shared" si="32"/>
        <v>0.8006944444423425</v>
      </c>
      <c r="L1046" s="38">
        <f t="shared" si="33"/>
        <v>0.8006944444423425</v>
      </c>
      <c r="M1046" s="166">
        <f>NETWORKDAYS.INTL(DATE(YEAR(H1046),MONTH(I1046),DAY(H1046)),DATE(YEAR(I1046),MONTH(I1046),DAY(I1046)),1,LISTAFERIADOS!$B$2:$B$194)</f>
        <v>2</v>
      </c>
      <c r="N1046" s="170" t="str">
        <f>CONCATENATE(HOUR(Tabela13[[#This Row],[DATA INICIO]]),":",MINUTE(Tabela13[[#This Row],[DATA INICIO]]))</f>
        <v>19:8</v>
      </c>
      <c r="P1046"/>
    </row>
    <row r="1047" spans="1:16" ht="25.5" hidden="1" customHeight="1" x14ac:dyDescent="0.25">
      <c r="A1047" s="6" t="s">
        <v>278</v>
      </c>
      <c r="B1047" s="33" t="s">
        <v>682</v>
      </c>
      <c r="C1047" s="1" t="s">
        <v>577</v>
      </c>
      <c r="D1047" s="67" t="s">
        <v>1205</v>
      </c>
      <c r="E1047" s="66" t="str">
        <f>CONCATENATE(Tabela13[[#This Row],[TRAMITE_SETOR]],"_Atualiz")</f>
        <v>SECADM_Atualiz</v>
      </c>
      <c r="F1047" s="35" t="s">
        <v>907</v>
      </c>
      <c r="G1047" s="35"/>
      <c r="H1047" s="36">
        <v>40946.597916666666</v>
      </c>
      <c r="I1047" s="36">
        <v>40946.912499999999</v>
      </c>
      <c r="J1047" s="1" t="s">
        <v>294</v>
      </c>
      <c r="K1047" s="37">
        <f t="shared" si="32"/>
        <v>0.31458333333284827</v>
      </c>
      <c r="L1047" s="38">
        <f t="shared" si="33"/>
        <v>0.31458333333284827</v>
      </c>
      <c r="M1047" s="166">
        <f>NETWORKDAYS.INTL(DATE(YEAR(H1047),MONTH(I1047),DAY(H1047)),DATE(YEAR(I1047),MONTH(I1047),DAY(I1047)),1,LISTAFERIADOS!$B$2:$B$194)</f>
        <v>1</v>
      </c>
      <c r="N1047" s="170" t="str">
        <f>CONCATENATE(HOUR(Tabela13[[#This Row],[DATA INICIO]]),":",MINUTE(Tabela13[[#This Row],[DATA INICIO]]))</f>
        <v>14:21</v>
      </c>
      <c r="P1047"/>
    </row>
    <row r="1048" spans="1:16" ht="25.5" hidden="1" customHeight="1" x14ac:dyDescent="0.25">
      <c r="A1048" s="6" t="s">
        <v>278</v>
      </c>
      <c r="B1048" s="33" t="s">
        <v>682</v>
      </c>
      <c r="C1048" s="1" t="s">
        <v>577</v>
      </c>
      <c r="D1048" s="67" t="s">
        <v>1209</v>
      </c>
      <c r="E1048" s="66" t="str">
        <f>CONCATENATE(Tabela13[[#This Row],[TRAMITE_SETOR]],"_Atualiz")</f>
        <v>CLC_Atualiz</v>
      </c>
      <c r="F1048" s="35" t="s">
        <v>911</v>
      </c>
      <c r="G1048" s="35"/>
      <c r="H1048" s="36">
        <v>40946.912499999999</v>
      </c>
      <c r="I1048" s="36">
        <v>40948.704861111109</v>
      </c>
      <c r="J1048" s="1" t="s">
        <v>163</v>
      </c>
      <c r="K1048" s="37">
        <f t="shared" si="32"/>
        <v>1.7923611111109494</v>
      </c>
      <c r="L1048" s="38">
        <f t="shared" si="33"/>
        <v>1.7923611111109494</v>
      </c>
      <c r="M1048" s="166">
        <f>NETWORKDAYS.INTL(DATE(YEAR(H1048),MONTH(I1048),DAY(H1048)),DATE(YEAR(I1048),MONTH(I1048),DAY(I1048)),1,LISTAFERIADOS!$B$2:$B$194)</f>
        <v>3</v>
      </c>
      <c r="N1048" s="170" t="str">
        <f>CONCATENATE(HOUR(Tabela13[[#This Row],[DATA INICIO]]),":",MINUTE(Tabela13[[#This Row],[DATA INICIO]]))</f>
        <v>21:54</v>
      </c>
      <c r="P1048"/>
    </row>
    <row r="1049" spans="1:16" ht="25.5" hidden="1" customHeight="1" x14ac:dyDescent="0.25">
      <c r="A1049" s="6" t="s">
        <v>278</v>
      </c>
      <c r="B1049" s="33" t="s">
        <v>682</v>
      </c>
      <c r="C1049" s="1" t="s">
        <v>577</v>
      </c>
      <c r="D1049" s="67" t="s">
        <v>1210</v>
      </c>
      <c r="E1049" s="66" t="str">
        <f>CONCATENATE(Tabela13[[#This Row],[TRAMITE_SETOR]],"_Atualiz")</f>
        <v>SC_Atualiz</v>
      </c>
      <c r="F1049" s="35" t="s">
        <v>912</v>
      </c>
      <c r="G1049" s="35"/>
      <c r="H1049" s="36">
        <v>40948.704861111109</v>
      </c>
      <c r="I1049" s="36">
        <v>41001.752083333333</v>
      </c>
      <c r="J1049" s="1" t="s">
        <v>163</v>
      </c>
      <c r="K1049" s="37">
        <f t="shared" si="32"/>
        <v>53.047222222223354</v>
      </c>
      <c r="L1049" s="38">
        <f t="shared" si="33"/>
        <v>53.047222222223354</v>
      </c>
      <c r="M1049" s="166">
        <f>NETWORKDAYS.INTL(DATE(YEAR(H1049),MONTH(I1049),DAY(H1049)),DATE(YEAR(I1049),MONTH(I1049),DAY(I1049)),1,LISTAFERIADOS!$B$2:$B$194)</f>
        <v>-3</v>
      </c>
      <c r="N1049" s="170" t="str">
        <f>CONCATENATE(HOUR(Tabela13[[#This Row],[DATA INICIO]]),":",MINUTE(Tabela13[[#This Row],[DATA INICIO]]))</f>
        <v>16:55</v>
      </c>
      <c r="P1049"/>
    </row>
    <row r="1050" spans="1:16" ht="25.5" hidden="1" customHeight="1" x14ac:dyDescent="0.25">
      <c r="A1050" s="6" t="s">
        <v>278</v>
      </c>
      <c r="B1050" s="33" t="s">
        <v>682</v>
      </c>
      <c r="C1050" s="1" t="s">
        <v>577</v>
      </c>
      <c r="D1050" s="67" t="s">
        <v>1209</v>
      </c>
      <c r="E1050" s="66" t="str">
        <f>CONCATENATE(Tabela13[[#This Row],[TRAMITE_SETOR]],"_Atualiz")</f>
        <v>CLC_Atualiz</v>
      </c>
      <c r="F1050" s="35" t="s">
        <v>911</v>
      </c>
      <c r="G1050" s="35"/>
      <c r="H1050" s="36">
        <v>41001.752083333333</v>
      </c>
      <c r="I1050" s="36">
        <v>41002.591666666667</v>
      </c>
      <c r="J1050" s="1" t="s">
        <v>27</v>
      </c>
      <c r="K1050" s="37">
        <f t="shared" si="32"/>
        <v>0.83958333333430346</v>
      </c>
      <c r="L1050" s="38">
        <f t="shared" si="33"/>
        <v>0.83958333333430346</v>
      </c>
      <c r="M1050" s="166">
        <f>NETWORKDAYS.INTL(DATE(YEAR(H1050),MONTH(I1050),DAY(H1050)),DATE(YEAR(I1050),MONTH(I1050),DAY(I1050)),1,LISTAFERIADOS!$B$2:$B$194)</f>
        <v>2</v>
      </c>
      <c r="N1050" s="170" t="str">
        <f>CONCATENATE(HOUR(Tabela13[[#This Row],[DATA INICIO]]),":",MINUTE(Tabela13[[#This Row],[DATA INICIO]]))</f>
        <v>18:3</v>
      </c>
      <c r="P1050"/>
    </row>
    <row r="1051" spans="1:16" ht="25.5" hidden="1" customHeight="1" x14ac:dyDescent="0.25">
      <c r="A1051" s="6" t="s">
        <v>278</v>
      </c>
      <c r="B1051" s="33" t="s">
        <v>682</v>
      </c>
      <c r="C1051" s="1" t="s">
        <v>577</v>
      </c>
      <c r="D1051" s="67" t="s">
        <v>1205</v>
      </c>
      <c r="E1051" s="66" t="str">
        <f>CONCATENATE(Tabela13[[#This Row],[TRAMITE_SETOR]],"_Atualiz")</f>
        <v>SECADM_Atualiz</v>
      </c>
      <c r="F1051" s="35" t="s">
        <v>907</v>
      </c>
      <c r="G1051" s="35"/>
      <c r="H1051" s="36">
        <v>41002.591666666667</v>
      </c>
      <c r="I1051" s="36">
        <v>41010.60833333333</v>
      </c>
      <c r="J1051" s="1" t="s">
        <v>648</v>
      </c>
      <c r="K1051" s="37">
        <f t="shared" si="32"/>
        <v>8.0166666666627862</v>
      </c>
      <c r="L1051" s="38">
        <f t="shared" si="33"/>
        <v>8.0166666666627862</v>
      </c>
      <c r="M1051" s="166">
        <f>NETWORKDAYS.INTL(DATE(YEAR(H1051),MONTH(I1051),DAY(H1051)),DATE(YEAR(I1051),MONTH(I1051),DAY(I1051)),1,LISTAFERIADOS!$B$2:$B$194)</f>
        <v>4</v>
      </c>
      <c r="N1051" s="170" t="str">
        <f>CONCATENATE(HOUR(Tabela13[[#This Row],[DATA INICIO]]),":",MINUTE(Tabela13[[#This Row],[DATA INICIO]]))</f>
        <v>14:12</v>
      </c>
      <c r="P1051"/>
    </row>
    <row r="1052" spans="1:16" ht="25.5" hidden="1" customHeight="1" x14ac:dyDescent="0.25">
      <c r="A1052" s="6" t="s">
        <v>278</v>
      </c>
      <c r="B1052" s="33" t="s">
        <v>682</v>
      </c>
      <c r="C1052" s="1" t="s">
        <v>577</v>
      </c>
      <c r="D1052" s="67" t="s">
        <v>1202</v>
      </c>
      <c r="E1052" s="66" t="str">
        <f>CONCATENATE(Tabela13[[#This Row],[TRAMITE_SETOR]],"_Atualiz")</f>
        <v>DG_Atualiz</v>
      </c>
      <c r="F1052" s="35" t="s">
        <v>905</v>
      </c>
      <c r="G1052" s="35"/>
      <c r="H1052" s="36">
        <v>41010.60833333333</v>
      </c>
      <c r="I1052" s="36">
        <v>41010.835416666669</v>
      </c>
      <c r="J1052" s="1" t="s">
        <v>669</v>
      </c>
      <c r="K1052" s="37">
        <f t="shared" si="32"/>
        <v>0.22708333333866904</v>
      </c>
      <c r="L1052" s="38">
        <f t="shared" si="33"/>
        <v>0.22708333333866904</v>
      </c>
      <c r="M1052" s="166">
        <f>NETWORKDAYS.INTL(DATE(YEAR(H1052),MONTH(I1052),DAY(H1052)),DATE(YEAR(I1052),MONTH(I1052),DAY(I1052)),1,LISTAFERIADOS!$B$2:$B$194)</f>
        <v>1</v>
      </c>
      <c r="N1052" s="170" t="str">
        <f>CONCATENATE(HOUR(Tabela13[[#This Row],[DATA INICIO]]),":",MINUTE(Tabela13[[#This Row],[DATA INICIO]]))</f>
        <v>14:36</v>
      </c>
      <c r="P1052"/>
    </row>
    <row r="1053" spans="1:16" ht="25.5" hidden="1" customHeight="1" x14ac:dyDescent="0.25">
      <c r="A1053" s="6" t="s">
        <v>278</v>
      </c>
      <c r="B1053" s="33" t="s">
        <v>682</v>
      </c>
      <c r="C1053" s="1" t="s">
        <v>577</v>
      </c>
      <c r="D1053" s="67" t="s">
        <v>1210</v>
      </c>
      <c r="E1053" s="66" t="str">
        <f>CONCATENATE(Tabela13[[#This Row],[TRAMITE_SETOR]],"_Atualiz")</f>
        <v>SC_Atualiz</v>
      </c>
      <c r="F1053" s="35" t="s">
        <v>912</v>
      </c>
      <c r="G1053" s="35"/>
      <c r="H1053" s="36">
        <v>41010.835416666669</v>
      </c>
      <c r="I1053" s="36">
        <v>41017.768750000003</v>
      </c>
      <c r="J1053" s="1" t="s">
        <v>670</v>
      </c>
      <c r="K1053" s="37">
        <f t="shared" si="32"/>
        <v>6.9333333333343035</v>
      </c>
      <c r="L1053" s="38">
        <f t="shared" si="33"/>
        <v>6.9333333333343035</v>
      </c>
      <c r="M1053" s="166">
        <f>NETWORKDAYS.INTL(DATE(YEAR(H1053),MONTH(I1053),DAY(H1053)),DATE(YEAR(I1053),MONTH(I1053),DAY(I1053)),1,LISTAFERIADOS!$B$2:$B$194)</f>
        <v>6</v>
      </c>
      <c r="N1053" s="170" t="str">
        <f>CONCATENATE(HOUR(Tabela13[[#This Row],[DATA INICIO]]),":",MINUTE(Tabela13[[#This Row],[DATA INICIO]]))</f>
        <v>20:3</v>
      </c>
      <c r="P1053"/>
    </row>
    <row r="1054" spans="1:16" ht="25.5" hidden="1" customHeight="1" x14ac:dyDescent="0.25">
      <c r="A1054" s="6" t="s">
        <v>278</v>
      </c>
      <c r="B1054" s="33" t="s">
        <v>682</v>
      </c>
      <c r="C1054" s="1" t="s">
        <v>577</v>
      </c>
      <c r="D1054" s="67" t="s">
        <v>1209</v>
      </c>
      <c r="E1054" s="66" t="str">
        <f>CONCATENATE(Tabela13[[#This Row],[TRAMITE_SETOR]],"_Atualiz")</f>
        <v>CLC_Atualiz</v>
      </c>
      <c r="F1054" s="35" t="s">
        <v>911</v>
      </c>
      <c r="G1054" s="35"/>
      <c r="H1054" s="36">
        <v>41017.768750000003</v>
      </c>
      <c r="I1054" s="36">
        <v>41018.781944444447</v>
      </c>
      <c r="J1054" s="1" t="s">
        <v>671</v>
      </c>
      <c r="K1054" s="37">
        <f t="shared" si="32"/>
        <v>1.0131944444437977</v>
      </c>
      <c r="L1054" s="38">
        <f t="shared" si="33"/>
        <v>1.0131944444437977</v>
      </c>
      <c r="M1054" s="166">
        <f>NETWORKDAYS.INTL(DATE(YEAR(H1054),MONTH(I1054),DAY(H1054)),DATE(YEAR(I1054),MONTH(I1054),DAY(I1054)),1,LISTAFERIADOS!$B$2:$B$194)</f>
        <v>2</v>
      </c>
      <c r="N1054" s="170" t="str">
        <f>CONCATENATE(HOUR(Tabela13[[#This Row],[DATA INICIO]]),":",MINUTE(Tabela13[[#This Row],[DATA INICIO]]))</f>
        <v>18:27</v>
      </c>
      <c r="P1054"/>
    </row>
    <row r="1055" spans="1:16" ht="25.5" hidden="1" customHeight="1" x14ac:dyDescent="0.25">
      <c r="A1055" s="6" t="s">
        <v>278</v>
      </c>
      <c r="B1055" s="33" t="s">
        <v>682</v>
      </c>
      <c r="C1055" s="1" t="s">
        <v>577</v>
      </c>
      <c r="D1055" s="67" t="s">
        <v>1205</v>
      </c>
      <c r="E1055" s="66" t="str">
        <f>CONCATENATE(Tabela13[[#This Row],[TRAMITE_SETOR]],"_Atualiz")</f>
        <v>SECADM_Atualiz</v>
      </c>
      <c r="F1055" s="35" t="s">
        <v>907</v>
      </c>
      <c r="G1055" s="35"/>
      <c r="H1055" s="36">
        <v>41018.781944444447</v>
      </c>
      <c r="I1055" s="36">
        <v>41023.741666666669</v>
      </c>
      <c r="J1055" s="1" t="s">
        <v>672</v>
      </c>
      <c r="K1055" s="37">
        <f t="shared" si="32"/>
        <v>4.9597222222218988</v>
      </c>
      <c r="L1055" s="38">
        <f t="shared" si="33"/>
        <v>4.9597222222218988</v>
      </c>
      <c r="M1055" s="166">
        <f>NETWORKDAYS.INTL(DATE(YEAR(H1055),MONTH(I1055),DAY(H1055)),DATE(YEAR(I1055),MONTH(I1055),DAY(I1055)),1,LISTAFERIADOS!$B$2:$B$194)</f>
        <v>4</v>
      </c>
      <c r="N1055" s="170" t="str">
        <f>CONCATENATE(HOUR(Tabela13[[#This Row],[DATA INICIO]]),":",MINUTE(Tabela13[[#This Row],[DATA INICIO]]))</f>
        <v>18:46</v>
      </c>
      <c r="P1055"/>
    </row>
    <row r="1056" spans="1:16" ht="25.5" hidden="1" customHeight="1" x14ac:dyDescent="0.25">
      <c r="A1056" s="6" t="s">
        <v>278</v>
      </c>
      <c r="B1056" s="33" t="s">
        <v>682</v>
      </c>
      <c r="C1056" s="1" t="s">
        <v>577</v>
      </c>
      <c r="D1056" s="67" t="s">
        <v>1209</v>
      </c>
      <c r="E1056" s="66" t="str">
        <f>CONCATENATE(Tabela13[[#This Row],[TRAMITE_SETOR]],"_Atualiz")</f>
        <v>CLC_Atualiz</v>
      </c>
      <c r="F1056" s="35" t="s">
        <v>911</v>
      </c>
      <c r="G1056" s="35"/>
      <c r="H1056" s="36">
        <v>41023.741666666669</v>
      </c>
      <c r="I1056" s="36">
        <v>41024.698611111111</v>
      </c>
      <c r="J1056" s="1" t="s">
        <v>202</v>
      </c>
      <c r="K1056" s="37">
        <f t="shared" si="32"/>
        <v>0.9569444444423425</v>
      </c>
      <c r="L1056" s="38">
        <f t="shared" si="33"/>
        <v>0.9569444444423425</v>
      </c>
      <c r="M1056" s="166">
        <f>NETWORKDAYS.INTL(DATE(YEAR(H1056),MONTH(I1056),DAY(H1056)),DATE(YEAR(I1056),MONTH(I1056),DAY(I1056)),1,LISTAFERIADOS!$B$2:$B$194)</f>
        <v>2</v>
      </c>
      <c r="N1056" s="170" t="str">
        <f>CONCATENATE(HOUR(Tabela13[[#This Row],[DATA INICIO]]),":",MINUTE(Tabela13[[#This Row],[DATA INICIO]]))</f>
        <v>17:48</v>
      </c>
      <c r="P1056"/>
    </row>
    <row r="1057" spans="1:16" ht="25.5" hidden="1" customHeight="1" x14ac:dyDescent="0.25">
      <c r="A1057" s="6" t="s">
        <v>278</v>
      </c>
      <c r="B1057" s="33" t="s">
        <v>682</v>
      </c>
      <c r="C1057" s="1" t="s">
        <v>577</v>
      </c>
      <c r="D1057" s="67" t="s">
        <v>1230</v>
      </c>
      <c r="E1057" s="66" t="str">
        <f>CONCATENATE(Tabela13[[#This Row],[TRAMITE_SETOR]],"_Atualiz")</f>
        <v>SLIC_Atualiz</v>
      </c>
      <c r="F1057" s="35" t="s">
        <v>927</v>
      </c>
      <c r="G1057" s="35"/>
      <c r="H1057" s="36">
        <v>41024.698611111111</v>
      </c>
      <c r="I1057" s="36">
        <v>41036.790972222225</v>
      </c>
      <c r="J1057" s="1" t="s">
        <v>169</v>
      </c>
      <c r="K1057" s="37">
        <f t="shared" si="32"/>
        <v>12.09236111111386</v>
      </c>
      <c r="L1057" s="38">
        <f t="shared" si="33"/>
        <v>12.09236111111386</v>
      </c>
      <c r="M1057" s="166">
        <f>NETWORKDAYS.INTL(DATE(YEAR(H1057),MONTH(I1057),DAY(H1057)),DATE(YEAR(I1057),MONTH(I1057),DAY(I1057)),1,LISTAFERIADOS!$B$2:$B$194)</f>
        <v>-15</v>
      </c>
      <c r="N1057" s="170" t="str">
        <f>CONCATENATE(HOUR(Tabela13[[#This Row],[DATA INICIO]]),":",MINUTE(Tabela13[[#This Row],[DATA INICIO]]))</f>
        <v>16:46</v>
      </c>
      <c r="P1057"/>
    </row>
    <row r="1058" spans="1:16" ht="25.5" hidden="1" customHeight="1" x14ac:dyDescent="0.25">
      <c r="A1058" s="6" t="s">
        <v>278</v>
      </c>
      <c r="B1058" s="33" t="s">
        <v>682</v>
      </c>
      <c r="C1058" s="1" t="s">
        <v>577</v>
      </c>
      <c r="D1058" s="67" t="s">
        <v>1210</v>
      </c>
      <c r="E1058" s="66" t="str">
        <f>CONCATENATE(Tabela13[[#This Row],[TRAMITE_SETOR]],"_Atualiz")</f>
        <v>SC_Atualiz</v>
      </c>
      <c r="F1058" s="35" t="s">
        <v>912</v>
      </c>
      <c r="G1058" s="35"/>
      <c r="H1058" s="36">
        <v>41036.790972222225</v>
      </c>
      <c r="I1058" s="36">
        <v>41036.798611111109</v>
      </c>
      <c r="J1058" s="1" t="s">
        <v>673</v>
      </c>
      <c r="K1058" s="37">
        <f t="shared" si="32"/>
        <v>7.6388888846850023E-3</v>
      </c>
      <c r="L1058" s="38">
        <f t="shared" si="33"/>
        <v>7.6388888846850023E-3</v>
      </c>
      <c r="M1058" s="166">
        <f>NETWORKDAYS.INTL(DATE(YEAR(H1058),MONTH(I1058),DAY(H1058)),DATE(YEAR(I1058),MONTH(I1058),DAY(I1058)),1,LISTAFERIADOS!$B$2:$B$194)</f>
        <v>1</v>
      </c>
      <c r="N1058" s="170" t="str">
        <f>CONCATENATE(HOUR(Tabela13[[#This Row],[DATA INICIO]]),":",MINUTE(Tabela13[[#This Row],[DATA INICIO]]))</f>
        <v>18:59</v>
      </c>
      <c r="P1058"/>
    </row>
    <row r="1059" spans="1:16" ht="25.5" hidden="1" customHeight="1" x14ac:dyDescent="0.25">
      <c r="A1059" s="6" t="s">
        <v>278</v>
      </c>
      <c r="B1059" s="33" t="s">
        <v>682</v>
      </c>
      <c r="C1059" s="1" t="s">
        <v>577</v>
      </c>
      <c r="D1059" s="67" t="s">
        <v>1230</v>
      </c>
      <c r="E1059" s="66" t="str">
        <f>CONCATENATE(Tabela13[[#This Row],[TRAMITE_SETOR]],"_Atualiz")</f>
        <v>SLIC_Atualiz</v>
      </c>
      <c r="F1059" s="35" t="s">
        <v>927</v>
      </c>
      <c r="G1059" s="35"/>
      <c r="H1059" s="36">
        <v>41036.798611111109</v>
      </c>
      <c r="I1059" s="36">
        <v>41038.602083333331</v>
      </c>
      <c r="J1059" s="1" t="s">
        <v>674</v>
      </c>
      <c r="K1059" s="37">
        <f t="shared" si="32"/>
        <v>1.8034722222218988</v>
      </c>
      <c r="L1059" s="38">
        <f t="shared" si="33"/>
        <v>1.8034722222218988</v>
      </c>
      <c r="M1059" s="166">
        <f>NETWORKDAYS.INTL(DATE(YEAR(H1059),MONTH(I1059),DAY(H1059)),DATE(YEAR(I1059),MONTH(I1059),DAY(I1059)),1,LISTAFERIADOS!$B$2:$B$194)</f>
        <v>3</v>
      </c>
      <c r="N1059" s="170" t="str">
        <f>CONCATENATE(HOUR(Tabela13[[#This Row],[DATA INICIO]]),":",MINUTE(Tabela13[[#This Row],[DATA INICIO]]))</f>
        <v>19:10</v>
      </c>
      <c r="P1059"/>
    </row>
    <row r="1060" spans="1:16" ht="25.5" hidden="1" customHeight="1" x14ac:dyDescent="0.25">
      <c r="A1060" s="6" t="s">
        <v>278</v>
      </c>
      <c r="B1060" s="33" t="s">
        <v>682</v>
      </c>
      <c r="C1060" s="1" t="s">
        <v>577</v>
      </c>
      <c r="D1060" s="67" t="s">
        <v>1212</v>
      </c>
      <c r="E1060" s="66" t="str">
        <f>CONCATENATE(Tabela13[[#This Row],[TRAMITE_SETOR]],"_Atualiz")</f>
        <v>CPL_Atualiz</v>
      </c>
      <c r="F1060" s="35" t="s">
        <v>914</v>
      </c>
      <c r="G1060" s="35"/>
      <c r="H1060" s="36">
        <v>41038.602083333331</v>
      </c>
      <c r="I1060" s="36">
        <v>41038.760416666664</v>
      </c>
      <c r="J1060" s="1" t="s">
        <v>386</v>
      </c>
      <c r="K1060" s="37">
        <f t="shared" si="32"/>
        <v>0.15833333333284827</v>
      </c>
      <c r="L1060" s="38">
        <f t="shared" si="33"/>
        <v>0.15833333333284827</v>
      </c>
      <c r="M1060" s="166">
        <f>NETWORKDAYS.INTL(DATE(YEAR(H1060),MONTH(I1060),DAY(H1060)),DATE(YEAR(I1060),MONTH(I1060),DAY(I1060)),1,LISTAFERIADOS!$B$2:$B$194)</f>
        <v>1</v>
      </c>
      <c r="N1060" s="170" t="str">
        <f>CONCATENATE(HOUR(Tabela13[[#This Row],[DATA INICIO]]),":",MINUTE(Tabela13[[#This Row],[DATA INICIO]]))</f>
        <v>14:27</v>
      </c>
      <c r="P1060"/>
    </row>
    <row r="1061" spans="1:16" ht="25.5" hidden="1" customHeight="1" x14ac:dyDescent="0.25">
      <c r="A1061" s="6" t="s">
        <v>278</v>
      </c>
      <c r="B1061" s="33" t="s">
        <v>682</v>
      </c>
      <c r="C1061" s="1" t="s">
        <v>577</v>
      </c>
      <c r="D1061" s="67" t="s">
        <v>1213</v>
      </c>
      <c r="E1061" s="66" t="str">
        <f>CONCATENATE(Tabela13[[#This Row],[TRAMITE_SETOR]],"_Atualiz")</f>
        <v>ASSDG_Atualiz</v>
      </c>
      <c r="F1061" s="35" t="s">
        <v>915</v>
      </c>
      <c r="G1061" s="35"/>
      <c r="H1061" s="36">
        <v>41038.760416666664</v>
      </c>
      <c r="I1061" s="36">
        <v>41040.613888888889</v>
      </c>
      <c r="J1061" s="1" t="s">
        <v>637</v>
      </c>
      <c r="K1061" s="37">
        <f t="shared" si="32"/>
        <v>1.8534722222248092</v>
      </c>
      <c r="L1061" s="38">
        <f t="shared" si="33"/>
        <v>1.8534722222248092</v>
      </c>
      <c r="M1061" s="166">
        <f>NETWORKDAYS.INTL(DATE(YEAR(H1061),MONTH(I1061),DAY(H1061)),DATE(YEAR(I1061),MONTH(I1061),DAY(I1061)),1,LISTAFERIADOS!$B$2:$B$194)</f>
        <v>3</v>
      </c>
      <c r="N1061" s="170" t="str">
        <f>CONCATENATE(HOUR(Tabela13[[#This Row],[DATA INICIO]]),":",MINUTE(Tabela13[[#This Row],[DATA INICIO]]))</f>
        <v>18:15</v>
      </c>
      <c r="P1061"/>
    </row>
    <row r="1062" spans="1:16" ht="25.5" hidden="1" customHeight="1" x14ac:dyDescent="0.25">
      <c r="A1062" s="6" t="s">
        <v>278</v>
      </c>
      <c r="B1062" s="33" t="s">
        <v>682</v>
      </c>
      <c r="C1062" s="1" t="s">
        <v>577</v>
      </c>
      <c r="D1062" s="67" t="s">
        <v>1230</v>
      </c>
      <c r="E1062" s="66" t="str">
        <f>CONCATENATE(Tabela13[[#This Row],[TRAMITE_SETOR]],"_Atualiz")</f>
        <v>SLIC_Atualiz</v>
      </c>
      <c r="F1062" s="35" t="s">
        <v>927</v>
      </c>
      <c r="G1062" s="35"/>
      <c r="H1062" s="36">
        <v>41040.613888888889</v>
      </c>
      <c r="I1062" s="36">
        <v>41047.695833333331</v>
      </c>
      <c r="J1062" s="1" t="s">
        <v>505</v>
      </c>
      <c r="K1062" s="37">
        <f t="shared" si="32"/>
        <v>7.0819444444423425</v>
      </c>
      <c r="L1062" s="38">
        <f t="shared" si="33"/>
        <v>7.0819444444423425</v>
      </c>
      <c r="M1062" s="166">
        <f>NETWORKDAYS.INTL(DATE(YEAR(H1062),MONTH(I1062),DAY(H1062)),DATE(YEAR(I1062),MONTH(I1062),DAY(I1062)),1,LISTAFERIADOS!$B$2:$B$194)</f>
        <v>6</v>
      </c>
      <c r="N1062" s="170" t="str">
        <f>CONCATENATE(HOUR(Tabela13[[#This Row],[DATA INICIO]]),":",MINUTE(Tabela13[[#This Row],[DATA INICIO]]))</f>
        <v>14:44</v>
      </c>
      <c r="P1062"/>
    </row>
    <row r="1063" spans="1:16" ht="25.5" hidden="1" customHeight="1" x14ac:dyDescent="0.25">
      <c r="A1063" s="6" t="s">
        <v>278</v>
      </c>
      <c r="B1063" s="33" t="s">
        <v>682</v>
      </c>
      <c r="C1063" s="1" t="s">
        <v>577</v>
      </c>
      <c r="D1063" s="67" t="s">
        <v>1212</v>
      </c>
      <c r="E1063" s="66" t="str">
        <f>CONCATENATE(Tabela13[[#This Row],[TRAMITE_SETOR]],"_Atualiz")</f>
        <v>CPL_Atualiz</v>
      </c>
      <c r="F1063" s="35" t="s">
        <v>914</v>
      </c>
      <c r="G1063" s="35"/>
      <c r="H1063" s="36">
        <v>41047.695833333331</v>
      </c>
      <c r="I1063" s="36">
        <v>41047.708333333336</v>
      </c>
      <c r="J1063" s="1" t="s">
        <v>675</v>
      </c>
      <c r="K1063" s="37">
        <f t="shared" si="32"/>
        <v>1.2500000004365575E-2</v>
      </c>
      <c r="L1063" s="38">
        <f t="shared" si="33"/>
        <v>1.2500000004365575E-2</v>
      </c>
      <c r="M1063" s="166">
        <f>NETWORKDAYS.INTL(DATE(YEAR(H1063),MONTH(I1063),DAY(H1063)),DATE(YEAR(I1063),MONTH(I1063),DAY(I1063)),1,LISTAFERIADOS!$B$2:$B$194)</f>
        <v>1</v>
      </c>
      <c r="N1063" s="170" t="str">
        <f>CONCATENATE(HOUR(Tabela13[[#This Row],[DATA INICIO]]),":",MINUTE(Tabela13[[#This Row],[DATA INICIO]]))</f>
        <v>16:42</v>
      </c>
      <c r="P1063"/>
    </row>
    <row r="1064" spans="1:16" ht="25.5" hidden="1" customHeight="1" x14ac:dyDescent="0.25">
      <c r="A1064" s="6" t="s">
        <v>278</v>
      </c>
      <c r="B1064" s="33" t="s">
        <v>682</v>
      </c>
      <c r="C1064" s="1" t="s">
        <v>577</v>
      </c>
      <c r="D1064" s="67" t="s">
        <v>1230</v>
      </c>
      <c r="E1064" s="66" t="str">
        <f>CONCATENATE(Tabela13[[#This Row],[TRAMITE_SETOR]],"_Atualiz")</f>
        <v>SLIC_Atualiz</v>
      </c>
      <c r="F1064" s="35" t="s">
        <v>927</v>
      </c>
      <c r="G1064" s="35"/>
      <c r="H1064" s="36">
        <v>41047.708333333336</v>
      </c>
      <c r="I1064" s="36">
        <v>41050.575694444444</v>
      </c>
      <c r="J1064" s="1" t="s">
        <v>676</v>
      </c>
      <c r="K1064" s="37">
        <f t="shared" si="32"/>
        <v>2.867361111108039</v>
      </c>
      <c r="L1064" s="38">
        <f t="shared" si="33"/>
        <v>2.867361111108039</v>
      </c>
      <c r="M1064" s="166">
        <f>NETWORKDAYS.INTL(DATE(YEAR(H1064),MONTH(I1064),DAY(H1064)),DATE(YEAR(I1064),MONTH(I1064),DAY(I1064)),1,LISTAFERIADOS!$B$2:$B$194)</f>
        <v>2</v>
      </c>
      <c r="N1064" s="170" t="str">
        <f>CONCATENATE(HOUR(Tabela13[[#This Row],[DATA INICIO]]),":",MINUTE(Tabela13[[#This Row],[DATA INICIO]]))</f>
        <v>17:0</v>
      </c>
      <c r="P1064"/>
    </row>
    <row r="1065" spans="1:16" ht="25.5" hidden="1" customHeight="1" x14ac:dyDescent="0.25">
      <c r="A1065" s="6" t="s">
        <v>278</v>
      </c>
      <c r="B1065" s="33" t="s">
        <v>682</v>
      </c>
      <c r="C1065" s="1" t="s">
        <v>577</v>
      </c>
      <c r="D1065" s="67" t="s">
        <v>1212</v>
      </c>
      <c r="E1065" s="66" t="str">
        <f>CONCATENATE(Tabela13[[#This Row],[TRAMITE_SETOR]],"_Atualiz")</f>
        <v>CPL_Atualiz</v>
      </c>
      <c r="F1065" s="35" t="s">
        <v>914</v>
      </c>
      <c r="G1065" s="35"/>
      <c r="H1065" s="36">
        <v>41050.575694444444</v>
      </c>
      <c r="I1065" s="36">
        <v>41072.80972222222</v>
      </c>
      <c r="J1065" s="1" t="s">
        <v>677</v>
      </c>
      <c r="K1065" s="37">
        <f t="shared" si="32"/>
        <v>22.234027777776646</v>
      </c>
      <c r="L1065" s="38">
        <f t="shared" si="33"/>
        <v>22.234027777776646</v>
      </c>
      <c r="M1065" s="166">
        <f>NETWORKDAYS.INTL(DATE(YEAR(H1065),MONTH(I1065),DAY(H1065)),DATE(YEAR(I1065),MONTH(I1065),DAY(I1065)),1,LISTAFERIADOS!$B$2:$B$194)</f>
        <v>-8</v>
      </c>
      <c r="N1065" s="170" t="str">
        <f>CONCATENATE(HOUR(Tabela13[[#This Row],[DATA INICIO]]),":",MINUTE(Tabela13[[#This Row],[DATA INICIO]]))</f>
        <v>13:49</v>
      </c>
      <c r="P1065"/>
    </row>
    <row r="1066" spans="1:16" ht="25.5" hidden="1" customHeight="1" x14ac:dyDescent="0.25">
      <c r="A1066" s="6" t="s">
        <v>278</v>
      </c>
      <c r="B1066" s="33" t="s">
        <v>682</v>
      </c>
      <c r="C1066" s="1" t="s">
        <v>577</v>
      </c>
      <c r="D1066" s="67" t="s">
        <v>1213</v>
      </c>
      <c r="E1066" s="66" t="str">
        <f>CONCATENATE(Tabela13[[#This Row],[TRAMITE_SETOR]],"_Atualiz")</f>
        <v>ASSDG_Atualiz</v>
      </c>
      <c r="F1066" s="35" t="s">
        <v>915</v>
      </c>
      <c r="G1066" s="35"/>
      <c r="H1066" s="36">
        <v>41072.80972222222</v>
      </c>
      <c r="I1066" s="36">
        <v>41073.750694444447</v>
      </c>
      <c r="J1066" s="1" t="s">
        <v>391</v>
      </c>
      <c r="K1066" s="37">
        <f t="shared" si="32"/>
        <v>0.94097222222626442</v>
      </c>
      <c r="L1066" s="38">
        <f t="shared" si="33"/>
        <v>0.94097222222626442</v>
      </c>
      <c r="M1066" s="166">
        <f>NETWORKDAYS.INTL(DATE(YEAR(H1066),MONTH(I1066),DAY(H1066)),DATE(YEAR(I1066),MONTH(I1066),DAY(I1066)),1,LISTAFERIADOS!$B$2:$B$194)</f>
        <v>2</v>
      </c>
      <c r="N1066" s="170" t="str">
        <f>CONCATENATE(HOUR(Tabela13[[#This Row],[DATA INICIO]]),":",MINUTE(Tabela13[[#This Row],[DATA INICIO]]))</f>
        <v>19:26</v>
      </c>
      <c r="P1066"/>
    </row>
    <row r="1067" spans="1:16" ht="25.5" hidden="1" customHeight="1" x14ac:dyDescent="0.25">
      <c r="A1067" s="6" t="s">
        <v>278</v>
      </c>
      <c r="B1067" s="33" t="s">
        <v>682</v>
      </c>
      <c r="C1067" s="1" t="s">
        <v>577</v>
      </c>
      <c r="D1067" s="67" t="s">
        <v>1202</v>
      </c>
      <c r="E1067" s="66" t="str">
        <f>CONCATENATE(Tabela13[[#This Row],[TRAMITE_SETOR]],"_Atualiz")</f>
        <v>DG_Atualiz</v>
      </c>
      <c r="F1067" s="35" t="s">
        <v>905</v>
      </c>
      <c r="G1067" s="35"/>
      <c r="H1067" s="36">
        <v>41073.750694444447</v>
      </c>
      <c r="I1067" s="36">
        <v>41073.762499999997</v>
      </c>
      <c r="J1067" s="1" t="s">
        <v>56</v>
      </c>
      <c r="K1067" s="37">
        <f t="shared" si="32"/>
        <v>1.1805555550381541E-2</v>
      </c>
      <c r="L1067" s="38">
        <f t="shared" si="33"/>
        <v>1.1805555550381541E-2</v>
      </c>
      <c r="M1067" s="166">
        <f>NETWORKDAYS.INTL(DATE(YEAR(H1067),MONTH(I1067),DAY(H1067)),DATE(YEAR(I1067),MONTH(I1067),DAY(I1067)),1,LISTAFERIADOS!$B$2:$B$194)</f>
        <v>1</v>
      </c>
      <c r="N1067" s="170" t="str">
        <f>CONCATENATE(HOUR(Tabela13[[#This Row],[DATA INICIO]]),":",MINUTE(Tabela13[[#This Row],[DATA INICIO]]))</f>
        <v>18:1</v>
      </c>
      <c r="P1067"/>
    </row>
    <row r="1068" spans="1:16" ht="25.5" hidden="1" customHeight="1" x14ac:dyDescent="0.25">
      <c r="A1068" s="6" t="s">
        <v>278</v>
      </c>
      <c r="B1068" s="33" t="s">
        <v>682</v>
      </c>
      <c r="C1068" s="1" t="s">
        <v>577</v>
      </c>
      <c r="D1068" s="67" t="s">
        <v>1212</v>
      </c>
      <c r="E1068" s="66" t="str">
        <f>CONCATENATE(Tabela13[[#This Row],[TRAMITE_SETOR]],"_Atualiz")</f>
        <v>CPL_Atualiz</v>
      </c>
      <c r="F1068" s="35" t="s">
        <v>914</v>
      </c>
      <c r="G1068" s="35"/>
      <c r="H1068" s="36">
        <v>41073.762499999997</v>
      </c>
      <c r="I1068" s="36">
        <v>41074.553472222222</v>
      </c>
      <c r="J1068" s="1" t="s">
        <v>678</v>
      </c>
      <c r="K1068" s="37">
        <f t="shared" si="32"/>
        <v>0.79097222222480923</v>
      </c>
      <c r="L1068" s="38">
        <f t="shared" si="33"/>
        <v>0.79097222222480923</v>
      </c>
      <c r="M1068" s="166">
        <f>NETWORKDAYS.INTL(DATE(YEAR(H1068),MONTH(I1068),DAY(H1068)),DATE(YEAR(I1068),MONTH(I1068),DAY(I1068)),1,LISTAFERIADOS!$B$2:$B$194)</f>
        <v>2</v>
      </c>
      <c r="N1068" s="170" t="str">
        <f>CONCATENATE(HOUR(Tabela13[[#This Row],[DATA INICIO]]),":",MINUTE(Tabela13[[#This Row],[DATA INICIO]]))</f>
        <v>18:18</v>
      </c>
      <c r="P1068"/>
    </row>
    <row r="1069" spans="1:16" ht="25.5" hidden="1" customHeight="1" x14ac:dyDescent="0.25">
      <c r="A1069" s="6" t="s">
        <v>278</v>
      </c>
      <c r="B1069" s="33" t="s">
        <v>682</v>
      </c>
      <c r="C1069" s="1" t="s">
        <v>577</v>
      </c>
      <c r="D1069" s="67" t="s">
        <v>1256</v>
      </c>
      <c r="E1069" s="66" t="str">
        <f>CONCATENATE(Tabela13[[#This Row],[TRAMITE_SETOR]],"_Atualiz")</f>
        <v>SMCI_Atualiz</v>
      </c>
      <c r="F1069" s="35" t="s">
        <v>942</v>
      </c>
      <c r="G1069" s="35"/>
      <c r="H1069" s="36">
        <v>41074.553472222222</v>
      </c>
      <c r="I1069" s="36">
        <v>41101.716666666667</v>
      </c>
      <c r="J1069" s="1" t="s">
        <v>679</v>
      </c>
      <c r="K1069" s="37">
        <f t="shared" si="32"/>
        <v>27.163194444445253</v>
      </c>
      <c r="L1069" s="38">
        <f t="shared" si="33"/>
        <v>27.163194444445253</v>
      </c>
      <c r="M1069" s="166">
        <f>NETWORKDAYS.INTL(DATE(YEAR(H1069),MONTH(I1069),DAY(H1069)),DATE(YEAR(I1069),MONTH(I1069),DAY(I1069)),1,LISTAFERIADOS!$B$2:$B$194)</f>
        <v>-3</v>
      </c>
      <c r="N1069" s="170" t="str">
        <f>CONCATENATE(HOUR(Tabela13[[#This Row],[DATA INICIO]]),":",MINUTE(Tabela13[[#This Row],[DATA INICIO]]))</f>
        <v>13:17</v>
      </c>
      <c r="P1069"/>
    </row>
    <row r="1070" spans="1:16" ht="25.5" hidden="1" customHeight="1" x14ac:dyDescent="0.25">
      <c r="A1070" s="6" t="s">
        <v>278</v>
      </c>
      <c r="B1070" s="33" t="s">
        <v>682</v>
      </c>
      <c r="C1070" s="1" t="s">
        <v>577</v>
      </c>
      <c r="D1070" s="67" t="s">
        <v>1202</v>
      </c>
      <c r="E1070" s="66" t="str">
        <f>CONCATENATE(Tabela13[[#This Row],[TRAMITE_SETOR]],"_Atualiz")</f>
        <v>DG_Atualiz</v>
      </c>
      <c r="F1070" s="35" t="s">
        <v>905</v>
      </c>
      <c r="G1070" s="35"/>
      <c r="H1070" s="36">
        <v>41101.716666666667</v>
      </c>
      <c r="I1070" s="36">
        <v>41101.724999999999</v>
      </c>
      <c r="J1070" s="1" t="s">
        <v>680</v>
      </c>
      <c r="K1070" s="37">
        <f t="shared" si="32"/>
        <v>8.333333331393078E-3</v>
      </c>
      <c r="L1070" s="38">
        <f t="shared" si="33"/>
        <v>8.333333331393078E-3</v>
      </c>
      <c r="M1070" s="166">
        <f>NETWORKDAYS.INTL(DATE(YEAR(H1070),MONTH(I1070),DAY(H1070)),DATE(YEAR(I1070),MONTH(I1070),DAY(I1070)),1,LISTAFERIADOS!$B$2:$B$194)</f>
        <v>1</v>
      </c>
      <c r="N1070" s="170" t="str">
        <f>CONCATENATE(HOUR(Tabela13[[#This Row],[DATA INICIO]]),":",MINUTE(Tabela13[[#This Row],[DATA INICIO]]))</f>
        <v>17:12</v>
      </c>
      <c r="P1070"/>
    </row>
    <row r="1071" spans="1:16" ht="25.5" hidden="1" customHeight="1" x14ac:dyDescent="0.25">
      <c r="A1071" s="6" t="s">
        <v>278</v>
      </c>
      <c r="B1071" s="33" t="s">
        <v>682</v>
      </c>
      <c r="C1071" s="1" t="s">
        <v>577</v>
      </c>
      <c r="D1071" s="67" t="s">
        <v>1256</v>
      </c>
      <c r="E1071" s="66" t="str">
        <f>CONCATENATE(Tabela13[[#This Row],[TRAMITE_SETOR]],"_Atualiz")</f>
        <v>SMCI_Atualiz</v>
      </c>
      <c r="F1071" s="35" t="s">
        <v>942</v>
      </c>
      <c r="G1071" s="35"/>
      <c r="H1071" s="36">
        <v>41101.724999999999</v>
      </c>
      <c r="I1071" s="36">
        <v>41102.605555555558</v>
      </c>
      <c r="J1071" s="1" t="s">
        <v>601</v>
      </c>
      <c r="K1071" s="37">
        <f t="shared" si="32"/>
        <v>0.88055555555911269</v>
      </c>
      <c r="L1071" s="38">
        <f t="shared" si="33"/>
        <v>0.88055555555911269</v>
      </c>
      <c r="M1071" s="166">
        <f>NETWORKDAYS.INTL(DATE(YEAR(H1071),MONTH(I1071),DAY(H1071)),DATE(YEAR(I1071),MONTH(I1071),DAY(I1071)),1,LISTAFERIADOS!$B$2:$B$194)</f>
        <v>2</v>
      </c>
      <c r="N1071" s="170" t="str">
        <f>CONCATENATE(HOUR(Tabela13[[#This Row],[DATA INICIO]]),":",MINUTE(Tabela13[[#This Row],[DATA INICIO]]))</f>
        <v>17:24</v>
      </c>
      <c r="P1071"/>
    </row>
    <row r="1072" spans="1:16" ht="25.5" hidden="1" customHeight="1" x14ac:dyDescent="0.25">
      <c r="A1072" s="6" t="s">
        <v>278</v>
      </c>
      <c r="B1072" s="33" t="s">
        <v>682</v>
      </c>
      <c r="C1072" s="1" t="s">
        <v>577</v>
      </c>
      <c r="D1072" s="67" t="s">
        <v>1212</v>
      </c>
      <c r="E1072" s="66" t="str">
        <f>CONCATENATE(Tabela13[[#This Row],[TRAMITE_SETOR]],"_Atualiz")</f>
        <v>CPL_Atualiz</v>
      </c>
      <c r="F1072" s="35" t="s">
        <v>914</v>
      </c>
      <c r="G1072" s="35"/>
      <c r="H1072" s="36">
        <v>41102.605555555558</v>
      </c>
      <c r="I1072" s="36">
        <v>41102.708333333336</v>
      </c>
      <c r="J1072" s="1" t="s">
        <v>42</v>
      </c>
      <c r="K1072" s="37">
        <f t="shared" si="32"/>
        <v>0.10277777777810115</v>
      </c>
      <c r="L1072" s="38">
        <f t="shared" si="33"/>
        <v>0.10277777777810115</v>
      </c>
      <c r="M1072" s="166">
        <f>NETWORKDAYS.INTL(DATE(YEAR(H1072),MONTH(I1072),DAY(H1072)),DATE(YEAR(I1072),MONTH(I1072),DAY(I1072)),1,LISTAFERIADOS!$B$2:$B$194)</f>
        <v>1</v>
      </c>
      <c r="N1072" s="170" t="str">
        <f>CONCATENATE(HOUR(Tabela13[[#This Row],[DATA INICIO]]),":",MINUTE(Tabela13[[#This Row],[DATA INICIO]]))</f>
        <v>14:32</v>
      </c>
      <c r="P1072"/>
    </row>
    <row r="1073" spans="1:16" ht="25.5" hidden="1" customHeight="1" x14ac:dyDescent="0.25">
      <c r="A1073" s="6" t="s">
        <v>278</v>
      </c>
      <c r="B1073" s="33" t="s">
        <v>682</v>
      </c>
      <c r="C1073" s="1" t="s">
        <v>577</v>
      </c>
      <c r="D1073" s="67" t="s">
        <v>1239</v>
      </c>
      <c r="E1073" s="66" t="str">
        <f>CONCATENATE(Tabela13[[#This Row],[TRAMITE_SETOR]],"_Atualiz")</f>
        <v>CMP_Atualiz</v>
      </c>
      <c r="F1073" s="35" t="s">
        <v>930</v>
      </c>
      <c r="G1073" s="35"/>
      <c r="H1073" s="36">
        <v>41102.708333333336</v>
      </c>
      <c r="I1073" s="36">
        <v>41103.655555555553</v>
      </c>
      <c r="J1073" s="1" t="s">
        <v>681</v>
      </c>
      <c r="K1073" s="37">
        <f t="shared" si="32"/>
        <v>0.94722222221753327</v>
      </c>
      <c r="L1073" s="38">
        <f t="shared" si="33"/>
        <v>0.94722222221753327</v>
      </c>
      <c r="M1073" s="166">
        <f>NETWORKDAYS.INTL(DATE(YEAR(H1073),MONTH(I1073),DAY(H1073)),DATE(YEAR(I1073),MONTH(I1073),DAY(I1073)),1,LISTAFERIADOS!$B$2:$B$194)</f>
        <v>2</v>
      </c>
      <c r="N1073" s="170" t="str">
        <f>CONCATENATE(HOUR(Tabela13[[#This Row],[DATA INICIO]]),":",MINUTE(Tabela13[[#This Row],[DATA INICIO]]))</f>
        <v>17:0</v>
      </c>
      <c r="P1073"/>
    </row>
    <row r="1074" spans="1:16" ht="25.5" hidden="1" customHeight="1" x14ac:dyDescent="0.25">
      <c r="A1074" s="6" t="s">
        <v>278</v>
      </c>
      <c r="B1074" s="33" t="s">
        <v>709</v>
      </c>
      <c r="C1074" s="1" t="s">
        <v>577</v>
      </c>
      <c r="D1074" s="67" t="s">
        <v>1256</v>
      </c>
      <c r="E1074" s="66" t="str">
        <f>CONCATENATE(Tabela13[[#This Row],[TRAMITE_SETOR]],"_Atualiz")</f>
        <v>SMCI_Atualiz</v>
      </c>
      <c r="F1074" s="35" t="s">
        <v>942</v>
      </c>
      <c r="G1074" s="35"/>
      <c r="H1074" s="36">
        <v>41410.785416666666</v>
      </c>
      <c r="I1074" s="36">
        <v>41411.785416666666</v>
      </c>
      <c r="J1074" s="1" t="s">
        <v>7</v>
      </c>
      <c r="K1074" s="37">
        <f t="shared" si="32"/>
        <v>1</v>
      </c>
      <c r="L1074" s="38">
        <f t="shared" si="33"/>
        <v>1</v>
      </c>
      <c r="M1074" s="166">
        <f>NETWORKDAYS.INTL(DATE(YEAR(H1074),MONTH(I1074),DAY(H1074)),DATE(YEAR(I1074),MONTH(I1074),DAY(I1074)),1,LISTAFERIADOS!$B$2:$B$194)</f>
        <v>2</v>
      </c>
      <c r="N1074" s="170" t="str">
        <f>CONCATENATE(HOUR(Tabela13[[#This Row],[DATA INICIO]]),":",MINUTE(Tabela13[[#This Row],[DATA INICIO]]))</f>
        <v>18:51</v>
      </c>
      <c r="P1074"/>
    </row>
    <row r="1075" spans="1:16" ht="25.5" customHeight="1" x14ac:dyDescent="0.25">
      <c r="A1075" s="6" t="s">
        <v>278</v>
      </c>
      <c r="B1075" s="33" t="s">
        <v>709</v>
      </c>
      <c r="C1075" s="1" t="s">
        <v>577</v>
      </c>
      <c r="D1075" s="67" t="s">
        <v>1204</v>
      </c>
      <c r="E1075" s="66" t="str">
        <f>CONCATENATE(Tabela13[[#This Row],[TRAMITE_SETOR]],"_Atualiz")</f>
        <v>CIP_Atualiz</v>
      </c>
      <c r="F1075" s="35" t="s">
        <v>884</v>
      </c>
      <c r="G1075" s="90" t="s">
        <v>1105</v>
      </c>
      <c r="H1075" s="36">
        <v>41411.785416666666</v>
      </c>
      <c r="I1075" s="36">
        <v>41414.532638888886</v>
      </c>
      <c r="J1075" s="1" t="s">
        <v>56</v>
      </c>
      <c r="K1075" s="37">
        <f t="shared" si="32"/>
        <v>2.7472222222204437</v>
      </c>
      <c r="L1075" s="38">
        <f t="shared" si="33"/>
        <v>2.7472222222204437</v>
      </c>
      <c r="M1075" s="166">
        <f>NETWORKDAYS.INTL(DATE(YEAR(H1075),MONTH(I1075),DAY(H1075)),DATE(YEAR(I1075),MONTH(I1075),DAY(I1075)),1,LISTAFERIADOS!$B$2:$B$194)</f>
        <v>2</v>
      </c>
      <c r="N1075" s="170" t="str">
        <f>CONCATENATE(HOUR(Tabela13[[#This Row],[DATA INICIO]]),":",MINUTE(Tabela13[[#This Row],[DATA INICIO]]))</f>
        <v>18:51</v>
      </c>
      <c r="P1075"/>
    </row>
    <row r="1076" spans="1:16" ht="25.5" hidden="1" customHeight="1" x14ac:dyDescent="0.25">
      <c r="A1076" s="6" t="s">
        <v>278</v>
      </c>
      <c r="B1076" s="33" t="s">
        <v>709</v>
      </c>
      <c r="C1076" s="1" t="s">
        <v>577</v>
      </c>
      <c r="D1076" s="67" t="s">
        <v>1256</v>
      </c>
      <c r="E1076" s="66" t="str">
        <f>CONCATENATE(Tabela13[[#This Row],[TRAMITE_SETOR]],"_Atualiz")</f>
        <v>SMCI_Atualiz</v>
      </c>
      <c r="F1076" s="35" t="s">
        <v>942</v>
      </c>
      <c r="G1076" s="35"/>
      <c r="H1076" s="36">
        <v>41414.532638888886</v>
      </c>
      <c r="I1076" s="36">
        <v>41416.749305555553</v>
      </c>
      <c r="J1076" s="1" t="s">
        <v>683</v>
      </c>
      <c r="K1076" s="37">
        <f t="shared" si="32"/>
        <v>2.2166666666671517</v>
      </c>
      <c r="L1076" s="38">
        <f t="shared" si="33"/>
        <v>2.2166666666671517</v>
      </c>
      <c r="M1076" s="166">
        <f>NETWORKDAYS.INTL(DATE(YEAR(H1076),MONTH(I1076),DAY(H1076)),DATE(YEAR(I1076),MONTH(I1076),DAY(I1076)),1,LISTAFERIADOS!$B$2:$B$194)</f>
        <v>3</v>
      </c>
      <c r="N1076" s="170" t="str">
        <f>CONCATENATE(HOUR(Tabela13[[#This Row],[DATA INICIO]]),":",MINUTE(Tabela13[[#This Row],[DATA INICIO]]))</f>
        <v>12:47</v>
      </c>
      <c r="P1076"/>
    </row>
    <row r="1077" spans="1:16" ht="25.5" customHeight="1" x14ac:dyDescent="0.25">
      <c r="A1077" s="6" t="s">
        <v>278</v>
      </c>
      <c r="B1077" s="33" t="s">
        <v>709</v>
      </c>
      <c r="C1077" s="1" t="s">
        <v>577</v>
      </c>
      <c r="D1077" s="67" t="s">
        <v>1204</v>
      </c>
      <c r="E1077" s="66" t="str">
        <f>CONCATENATE(Tabela13[[#This Row],[TRAMITE_SETOR]],"_Atualiz")</f>
        <v>CIP_Atualiz</v>
      </c>
      <c r="F1077" s="35" t="s">
        <v>884</v>
      </c>
      <c r="G1077" s="90" t="s">
        <v>1105</v>
      </c>
      <c r="H1077" s="36">
        <v>41416.749305555553</v>
      </c>
      <c r="I1077" s="36">
        <v>41416.776388888888</v>
      </c>
      <c r="J1077" s="1" t="s">
        <v>56</v>
      </c>
      <c r="K1077" s="37">
        <f t="shared" si="32"/>
        <v>2.7083333334303461E-2</v>
      </c>
      <c r="L1077" s="38">
        <f t="shared" si="33"/>
        <v>2.7083333334303461E-2</v>
      </c>
      <c r="M1077" s="166">
        <f>NETWORKDAYS.INTL(DATE(YEAR(H1077),MONTH(I1077),DAY(H1077)),DATE(YEAR(I1077),MONTH(I1077),DAY(I1077)),1,LISTAFERIADOS!$B$2:$B$194)</f>
        <v>1</v>
      </c>
      <c r="N1077" s="170" t="str">
        <f>CONCATENATE(HOUR(Tabela13[[#This Row],[DATA INICIO]]),":",MINUTE(Tabela13[[#This Row],[DATA INICIO]]))</f>
        <v>17:59</v>
      </c>
      <c r="P1077"/>
    </row>
    <row r="1078" spans="1:16" ht="25.5" hidden="1" customHeight="1" x14ac:dyDescent="0.25">
      <c r="A1078" s="6" t="s">
        <v>278</v>
      </c>
      <c r="B1078" s="33" t="s">
        <v>709</v>
      </c>
      <c r="C1078" s="1" t="s">
        <v>577</v>
      </c>
      <c r="D1078" s="67" t="s">
        <v>1205</v>
      </c>
      <c r="E1078" s="66" t="str">
        <f>CONCATENATE(Tabela13[[#This Row],[TRAMITE_SETOR]],"_Atualiz")</f>
        <v>SECADM_Atualiz</v>
      </c>
      <c r="F1078" s="35" t="s">
        <v>907</v>
      </c>
      <c r="G1078" s="35"/>
      <c r="H1078" s="36">
        <v>41416.776388888888</v>
      </c>
      <c r="I1078" s="36">
        <v>41421.663194444445</v>
      </c>
      <c r="J1078" s="1" t="s">
        <v>684</v>
      </c>
      <c r="K1078" s="37">
        <f t="shared" si="32"/>
        <v>4.8868055555576575</v>
      </c>
      <c r="L1078" s="38">
        <f t="shared" si="33"/>
        <v>4.8868055555576575</v>
      </c>
      <c r="M1078" s="166">
        <f>NETWORKDAYS.INTL(DATE(YEAR(H1078),MONTH(I1078),DAY(H1078)),DATE(YEAR(I1078),MONTH(I1078),DAY(I1078)),1,LISTAFERIADOS!$B$2:$B$194)</f>
        <v>4</v>
      </c>
      <c r="N1078" s="170" t="str">
        <f>CONCATENATE(HOUR(Tabela13[[#This Row],[DATA INICIO]]),":",MINUTE(Tabela13[[#This Row],[DATA INICIO]]))</f>
        <v>18:38</v>
      </c>
      <c r="P1078"/>
    </row>
    <row r="1079" spans="1:16" ht="25.5" hidden="1" customHeight="1" x14ac:dyDescent="0.25">
      <c r="A1079" s="6" t="s">
        <v>278</v>
      </c>
      <c r="B1079" s="33" t="s">
        <v>709</v>
      </c>
      <c r="C1079" s="1" t="s">
        <v>577</v>
      </c>
      <c r="D1079" s="67" t="s">
        <v>1209</v>
      </c>
      <c r="E1079" s="66" t="str">
        <f>CONCATENATE(Tabela13[[#This Row],[TRAMITE_SETOR]],"_Atualiz")</f>
        <v>CLC_Atualiz</v>
      </c>
      <c r="F1079" s="35" t="s">
        <v>911</v>
      </c>
      <c r="G1079" s="35"/>
      <c r="H1079" s="36">
        <v>41421.663194444445</v>
      </c>
      <c r="I1079" s="36">
        <v>41421.79583333333</v>
      </c>
      <c r="J1079" s="1" t="s">
        <v>163</v>
      </c>
      <c r="K1079" s="37">
        <f t="shared" si="32"/>
        <v>0.132638888884685</v>
      </c>
      <c r="L1079" s="38">
        <f t="shared" si="33"/>
        <v>0.132638888884685</v>
      </c>
      <c r="M1079" s="166">
        <f>NETWORKDAYS.INTL(DATE(YEAR(H1079),MONTH(I1079),DAY(H1079)),DATE(YEAR(I1079),MONTH(I1079),DAY(I1079)),1,LISTAFERIADOS!$B$2:$B$194)</f>
        <v>1</v>
      </c>
      <c r="N1079" s="170" t="str">
        <f>CONCATENATE(HOUR(Tabela13[[#This Row],[DATA INICIO]]),":",MINUTE(Tabela13[[#This Row],[DATA INICIO]]))</f>
        <v>15:55</v>
      </c>
      <c r="P1079"/>
    </row>
    <row r="1080" spans="1:16" ht="25.5" customHeight="1" x14ac:dyDescent="0.25">
      <c r="A1080" s="6" t="s">
        <v>278</v>
      </c>
      <c r="B1080" s="33" t="s">
        <v>709</v>
      </c>
      <c r="C1080" s="1" t="s">
        <v>577</v>
      </c>
      <c r="D1080" s="67" t="s">
        <v>1204</v>
      </c>
      <c r="E1080" s="66" t="str">
        <f>CONCATENATE(Tabela13[[#This Row],[TRAMITE_SETOR]],"_Atualiz")</f>
        <v>CIP_Atualiz</v>
      </c>
      <c r="F1080" s="35" t="s">
        <v>884</v>
      </c>
      <c r="G1080" s="90" t="s">
        <v>1105</v>
      </c>
      <c r="H1080" s="36">
        <v>41421.79583333333</v>
      </c>
      <c r="I1080" s="36">
        <v>41422.779166666667</v>
      </c>
      <c r="J1080" s="1" t="s">
        <v>685</v>
      </c>
      <c r="K1080" s="37">
        <f t="shared" si="32"/>
        <v>0.98333333333721384</v>
      </c>
      <c r="L1080" s="38">
        <f t="shared" si="33"/>
        <v>0.98333333333721384</v>
      </c>
      <c r="M1080" s="166">
        <f>NETWORKDAYS.INTL(DATE(YEAR(H1080),MONTH(I1080),DAY(H1080)),DATE(YEAR(I1080),MONTH(I1080),DAY(I1080)),1,LISTAFERIADOS!$B$2:$B$194)</f>
        <v>2</v>
      </c>
      <c r="N1080" s="170" t="str">
        <f>CONCATENATE(HOUR(Tabela13[[#This Row],[DATA INICIO]]),":",MINUTE(Tabela13[[#This Row],[DATA INICIO]]))</f>
        <v>19:6</v>
      </c>
      <c r="P1080"/>
    </row>
    <row r="1081" spans="1:16" ht="25.5" hidden="1" customHeight="1" x14ac:dyDescent="0.25">
      <c r="A1081" s="6" t="s">
        <v>278</v>
      </c>
      <c r="B1081" s="33" t="s">
        <v>709</v>
      </c>
      <c r="C1081" s="1" t="s">
        <v>577</v>
      </c>
      <c r="D1081" s="67" t="s">
        <v>1209</v>
      </c>
      <c r="E1081" s="66" t="str">
        <f>CONCATENATE(Tabela13[[#This Row],[TRAMITE_SETOR]],"_Atualiz")</f>
        <v>CLC_Atualiz</v>
      </c>
      <c r="F1081" s="35" t="s">
        <v>911</v>
      </c>
      <c r="G1081" s="35"/>
      <c r="H1081" s="36">
        <v>41422.779166666667</v>
      </c>
      <c r="I1081" s="36">
        <v>41430.742361111108</v>
      </c>
      <c r="J1081" s="1" t="s">
        <v>686</v>
      </c>
      <c r="K1081" s="37">
        <f t="shared" si="32"/>
        <v>7.9631944444408873</v>
      </c>
      <c r="L1081" s="38">
        <f t="shared" si="33"/>
        <v>7.9631944444408873</v>
      </c>
      <c r="M1081" s="166">
        <f>NETWORKDAYS.INTL(DATE(YEAR(H1081),MONTH(I1081),DAY(H1081)),DATE(YEAR(I1081),MONTH(I1081),DAY(I1081)),1,LISTAFERIADOS!$B$2:$B$194)</f>
        <v>-18</v>
      </c>
      <c r="N1081" s="170" t="str">
        <f>CONCATENATE(HOUR(Tabela13[[#This Row],[DATA INICIO]]),":",MINUTE(Tabela13[[#This Row],[DATA INICIO]]))</f>
        <v>18:42</v>
      </c>
      <c r="P1081"/>
    </row>
    <row r="1082" spans="1:16" ht="25.5" customHeight="1" x14ac:dyDescent="0.25">
      <c r="A1082" s="6" t="s">
        <v>278</v>
      </c>
      <c r="B1082" s="33" t="s">
        <v>709</v>
      </c>
      <c r="C1082" s="1" t="s">
        <v>577</v>
      </c>
      <c r="D1082" s="67" t="s">
        <v>1204</v>
      </c>
      <c r="E1082" s="66" t="str">
        <f>CONCATENATE(Tabela13[[#This Row],[TRAMITE_SETOR]],"_Atualiz")</f>
        <v>CIP_Atualiz</v>
      </c>
      <c r="F1082" s="35" t="s">
        <v>884</v>
      </c>
      <c r="G1082" s="90" t="s">
        <v>1105</v>
      </c>
      <c r="H1082" s="36">
        <v>41430.742361111108</v>
      </c>
      <c r="I1082" s="36">
        <v>41430.756944444445</v>
      </c>
      <c r="J1082" s="1" t="s">
        <v>687</v>
      </c>
      <c r="K1082" s="37">
        <f t="shared" si="32"/>
        <v>1.4583333337213844E-2</v>
      </c>
      <c r="L1082" s="38">
        <f t="shared" si="33"/>
        <v>1.4583333337213844E-2</v>
      </c>
      <c r="M1082" s="166">
        <f>NETWORKDAYS.INTL(DATE(YEAR(H1082),MONTH(I1082),DAY(H1082)),DATE(YEAR(I1082),MONTH(I1082),DAY(I1082)),1,LISTAFERIADOS!$B$2:$B$194)</f>
        <v>1</v>
      </c>
      <c r="N1082" s="170" t="str">
        <f>CONCATENATE(HOUR(Tabela13[[#This Row],[DATA INICIO]]),":",MINUTE(Tabela13[[#This Row],[DATA INICIO]]))</f>
        <v>17:49</v>
      </c>
      <c r="P1082"/>
    </row>
    <row r="1083" spans="1:16" ht="25.5" hidden="1" customHeight="1" x14ac:dyDescent="0.25">
      <c r="A1083" s="6" t="s">
        <v>278</v>
      </c>
      <c r="B1083" s="33" t="s">
        <v>709</v>
      </c>
      <c r="C1083" s="1" t="s">
        <v>577</v>
      </c>
      <c r="D1083" s="67" t="s">
        <v>1256</v>
      </c>
      <c r="E1083" s="66" t="str">
        <f>CONCATENATE(Tabela13[[#This Row],[TRAMITE_SETOR]],"_Atualiz")</f>
        <v>SMCI_Atualiz</v>
      </c>
      <c r="F1083" s="35" t="s">
        <v>942</v>
      </c>
      <c r="G1083" s="35"/>
      <c r="H1083" s="36">
        <v>41430.756944444445</v>
      </c>
      <c r="I1083" s="36">
        <v>41431.773611111108</v>
      </c>
      <c r="J1083" s="1" t="s">
        <v>688</v>
      </c>
      <c r="K1083" s="37">
        <f t="shared" si="32"/>
        <v>1.0166666666627862</v>
      </c>
      <c r="L1083" s="38">
        <f t="shared" si="33"/>
        <v>1.0166666666627862</v>
      </c>
      <c r="M1083" s="166">
        <f>NETWORKDAYS.INTL(DATE(YEAR(H1083),MONTH(I1083),DAY(H1083)),DATE(YEAR(I1083),MONTH(I1083),DAY(I1083)),1,LISTAFERIADOS!$B$2:$B$194)</f>
        <v>2</v>
      </c>
      <c r="N1083" s="170" t="str">
        <f>CONCATENATE(HOUR(Tabela13[[#This Row],[DATA INICIO]]),":",MINUTE(Tabela13[[#This Row],[DATA INICIO]]))</f>
        <v>18:10</v>
      </c>
      <c r="P1083"/>
    </row>
    <row r="1084" spans="1:16" ht="25.5" customHeight="1" x14ac:dyDescent="0.25">
      <c r="A1084" s="6" t="s">
        <v>278</v>
      </c>
      <c r="B1084" s="33" t="s">
        <v>709</v>
      </c>
      <c r="C1084" s="1" t="s">
        <v>577</v>
      </c>
      <c r="D1084" s="67" t="s">
        <v>1204</v>
      </c>
      <c r="E1084" s="66" t="str">
        <f>CONCATENATE(Tabela13[[#This Row],[TRAMITE_SETOR]],"_Atualiz")</f>
        <v>CIP_Atualiz</v>
      </c>
      <c r="F1084" s="35" t="s">
        <v>884</v>
      </c>
      <c r="G1084" s="90" t="s">
        <v>1105</v>
      </c>
      <c r="H1084" s="36">
        <v>41431.773611111108</v>
      </c>
      <c r="I1084" s="36">
        <v>41432.593055555553</v>
      </c>
      <c r="J1084" s="1" t="s">
        <v>689</v>
      </c>
      <c r="K1084" s="37">
        <f t="shared" si="32"/>
        <v>0.81944444444525288</v>
      </c>
      <c r="L1084" s="38">
        <f t="shared" si="33"/>
        <v>0.81944444444525288</v>
      </c>
      <c r="M1084" s="166">
        <f>NETWORKDAYS.INTL(DATE(YEAR(H1084),MONTH(I1084),DAY(H1084)),DATE(YEAR(I1084),MONTH(I1084),DAY(I1084)),1,LISTAFERIADOS!$B$2:$B$194)</f>
        <v>2</v>
      </c>
      <c r="N1084" s="170" t="str">
        <f>CONCATENATE(HOUR(Tabela13[[#This Row],[DATA INICIO]]),":",MINUTE(Tabela13[[#This Row],[DATA INICIO]]))</f>
        <v>18:34</v>
      </c>
      <c r="P1084"/>
    </row>
    <row r="1085" spans="1:16" ht="25.5" hidden="1" customHeight="1" x14ac:dyDescent="0.25">
      <c r="A1085" s="6" t="s">
        <v>278</v>
      </c>
      <c r="B1085" s="33" t="s">
        <v>709</v>
      </c>
      <c r="C1085" s="1" t="s">
        <v>577</v>
      </c>
      <c r="D1085" s="67" t="s">
        <v>1209</v>
      </c>
      <c r="E1085" s="66" t="str">
        <f>CONCATENATE(Tabela13[[#This Row],[TRAMITE_SETOR]],"_Atualiz")</f>
        <v>CLC_Atualiz</v>
      </c>
      <c r="F1085" s="35" t="s">
        <v>911</v>
      </c>
      <c r="G1085" s="35"/>
      <c r="H1085" s="36">
        <v>41432.593055555553</v>
      </c>
      <c r="I1085" s="36">
        <v>41432.724999999999</v>
      </c>
      <c r="J1085" s="1" t="s">
        <v>690</v>
      </c>
      <c r="K1085" s="37">
        <f t="shared" si="32"/>
        <v>0.13194444444525288</v>
      </c>
      <c r="L1085" s="38">
        <f t="shared" si="33"/>
        <v>0.13194444444525288</v>
      </c>
      <c r="M1085" s="166">
        <f>NETWORKDAYS.INTL(DATE(YEAR(H1085),MONTH(I1085),DAY(H1085)),DATE(YEAR(I1085),MONTH(I1085),DAY(I1085)),1,LISTAFERIADOS!$B$2:$B$194)</f>
        <v>1</v>
      </c>
      <c r="N1085" s="170" t="str">
        <f>CONCATENATE(HOUR(Tabela13[[#This Row],[DATA INICIO]]),":",MINUTE(Tabela13[[#This Row],[DATA INICIO]]))</f>
        <v>14:14</v>
      </c>
      <c r="P1085"/>
    </row>
    <row r="1086" spans="1:16" ht="25.5" hidden="1" customHeight="1" x14ac:dyDescent="0.25">
      <c r="A1086" s="6" t="s">
        <v>278</v>
      </c>
      <c r="B1086" s="33" t="s">
        <v>709</v>
      </c>
      <c r="C1086" s="1" t="s">
        <v>577</v>
      </c>
      <c r="D1086" s="67" t="s">
        <v>1210</v>
      </c>
      <c r="E1086" s="66" t="str">
        <f>CONCATENATE(Tabela13[[#This Row],[TRAMITE_SETOR]],"_Atualiz")</f>
        <v>SC_Atualiz</v>
      </c>
      <c r="F1086" s="35" t="s">
        <v>912</v>
      </c>
      <c r="G1086" s="35"/>
      <c r="H1086" s="36">
        <v>41432.724999999999</v>
      </c>
      <c r="I1086" s="36">
        <v>41452.651388888888</v>
      </c>
      <c r="J1086" s="1" t="s">
        <v>163</v>
      </c>
      <c r="K1086" s="37">
        <f t="shared" si="32"/>
        <v>19.926388888889051</v>
      </c>
      <c r="L1086" s="38">
        <f t="shared" si="33"/>
        <v>19.926388888889051</v>
      </c>
      <c r="M1086" s="166">
        <f>NETWORKDAYS.INTL(DATE(YEAR(H1086),MONTH(I1086),DAY(H1086)),DATE(YEAR(I1086),MONTH(I1086),DAY(I1086)),1,LISTAFERIADOS!$B$2:$B$194)</f>
        <v>15</v>
      </c>
      <c r="N1086" s="170" t="str">
        <f>CONCATENATE(HOUR(Tabela13[[#This Row],[DATA INICIO]]),":",MINUTE(Tabela13[[#This Row],[DATA INICIO]]))</f>
        <v>17:24</v>
      </c>
      <c r="P1086"/>
    </row>
    <row r="1087" spans="1:16" ht="25.5" hidden="1" customHeight="1" x14ac:dyDescent="0.25">
      <c r="A1087" s="6" t="s">
        <v>278</v>
      </c>
      <c r="B1087" s="33" t="s">
        <v>709</v>
      </c>
      <c r="C1087" s="1" t="s">
        <v>577</v>
      </c>
      <c r="D1087" s="67" t="s">
        <v>1209</v>
      </c>
      <c r="E1087" s="66" t="str">
        <f>CONCATENATE(Tabela13[[#This Row],[TRAMITE_SETOR]],"_Atualiz")</f>
        <v>CLC_Atualiz</v>
      </c>
      <c r="F1087" s="35" t="s">
        <v>911</v>
      </c>
      <c r="G1087" s="35"/>
      <c r="H1087" s="36">
        <v>41452.651388888888</v>
      </c>
      <c r="I1087" s="36">
        <v>41453.666666666664</v>
      </c>
      <c r="J1087" s="1" t="s">
        <v>320</v>
      </c>
      <c r="K1087" s="37">
        <f t="shared" si="32"/>
        <v>1.015277777776646</v>
      </c>
      <c r="L1087" s="38">
        <f t="shared" si="33"/>
        <v>1.015277777776646</v>
      </c>
      <c r="M1087" s="166">
        <f>NETWORKDAYS.INTL(DATE(YEAR(H1087),MONTH(I1087),DAY(H1087)),DATE(YEAR(I1087),MONTH(I1087),DAY(I1087)),1,LISTAFERIADOS!$B$2:$B$194)</f>
        <v>2</v>
      </c>
      <c r="N1087" s="170" t="str">
        <f>CONCATENATE(HOUR(Tabela13[[#This Row],[DATA INICIO]]),":",MINUTE(Tabela13[[#This Row],[DATA INICIO]]))</f>
        <v>15:38</v>
      </c>
      <c r="P1087"/>
    </row>
    <row r="1088" spans="1:16" ht="25.5" hidden="1" customHeight="1" x14ac:dyDescent="0.25">
      <c r="A1088" s="6" t="s">
        <v>278</v>
      </c>
      <c r="B1088" s="33" t="s">
        <v>709</v>
      </c>
      <c r="C1088" s="1" t="s">
        <v>577</v>
      </c>
      <c r="D1088" s="67" t="s">
        <v>1205</v>
      </c>
      <c r="E1088" s="66" t="str">
        <f>CONCATENATE(Tabela13[[#This Row],[TRAMITE_SETOR]],"_Atualiz")</f>
        <v>SECADM_Atualiz</v>
      </c>
      <c r="F1088" s="35" t="s">
        <v>907</v>
      </c>
      <c r="G1088" s="35"/>
      <c r="H1088" s="36">
        <v>41453.666666666664</v>
      </c>
      <c r="I1088" s="36">
        <v>41463.584722222222</v>
      </c>
      <c r="J1088" s="1" t="s">
        <v>648</v>
      </c>
      <c r="K1088" s="37">
        <f t="shared" si="32"/>
        <v>9.9180555555576575</v>
      </c>
      <c r="L1088" s="38">
        <f t="shared" si="33"/>
        <v>9.9180555555576575</v>
      </c>
      <c r="M1088" s="166">
        <f>NETWORKDAYS.INTL(DATE(YEAR(H1088),MONTH(I1088),DAY(H1088)),DATE(YEAR(I1088),MONTH(I1088),DAY(I1088)),1,LISTAFERIADOS!$B$2:$B$194)</f>
        <v>-15</v>
      </c>
      <c r="N1088" s="170" t="str">
        <f>CONCATENATE(HOUR(Tabela13[[#This Row],[DATA INICIO]]),":",MINUTE(Tabela13[[#This Row],[DATA INICIO]]))</f>
        <v>16:0</v>
      </c>
      <c r="P1088"/>
    </row>
    <row r="1089" spans="1:16" ht="25.5" hidden="1" customHeight="1" x14ac:dyDescent="0.25">
      <c r="A1089" s="6" t="s">
        <v>278</v>
      </c>
      <c r="B1089" s="33" t="s">
        <v>709</v>
      </c>
      <c r="C1089" s="1" t="s">
        <v>577</v>
      </c>
      <c r="D1089" s="67" t="s">
        <v>1202</v>
      </c>
      <c r="E1089" s="66" t="str">
        <f>CONCATENATE(Tabela13[[#This Row],[TRAMITE_SETOR]],"_Atualiz")</f>
        <v>DG_Atualiz</v>
      </c>
      <c r="F1089" s="35" t="s">
        <v>905</v>
      </c>
      <c r="G1089" s="35"/>
      <c r="H1089" s="36">
        <v>41463.584722222222</v>
      </c>
      <c r="I1089" s="36">
        <v>41463.597222222219</v>
      </c>
      <c r="J1089" s="1" t="s">
        <v>691</v>
      </c>
      <c r="K1089" s="37">
        <f t="shared" si="32"/>
        <v>1.2499999997089617E-2</v>
      </c>
      <c r="L1089" s="38">
        <f t="shared" si="33"/>
        <v>1.2499999997089617E-2</v>
      </c>
      <c r="M1089" s="166">
        <f>NETWORKDAYS.INTL(DATE(YEAR(H1089),MONTH(I1089),DAY(H1089)),DATE(YEAR(I1089),MONTH(I1089),DAY(I1089)),1,LISTAFERIADOS!$B$2:$B$194)</f>
        <v>1</v>
      </c>
      <c r="N1089" s="170" t="str">
        <f>CONCATENATE(HOUR(Tabela13[[#This Row],[DATA INICIO]]),":",MINUTE(Tabela13[[#This Row],[DATA INICIO]]))</f>
        <v>14:2</v>
      </c>
      <c r="P1089"/>
    </row>
    <row r="1090" spans="1:16" ht="25.5" hidden="1" customHeight="1" x14ac:dyDescent="0.25">
      <c r="A1090" s="6" t="s">
        <v>278</v>
      </c>
      <c r="B1090" s="33" t="s">
        <v>709</v>
      </c>
      <c r="C1090" s="1" t="s">
        <v>577</v>
      </c>
      <c r="D1090" s="67" t="s">
        <v>1209</v>
      </c>
      <c r="E1090" s="66" t="str">
        <f>CONCATENATE(Tabela13[[#This Row],[TRAMITE_SETOR]],"_Atualiz")</f>
        <v>CLC_Atualiz</v>
      </c>
      <c r="F1090" s="35" t="s">
        <v>911</v>
      </c>
      <c r="G1090" s="35"/>
      <c r="H1090" s="36">
        <v>41463.597222222219</v>
      </c>
      <c r="I1090" s="36">
        <v>41463.605555555558</v>
      </c>
      <c r="J1090" s="1" t="s">
        <v>670</v>
      </c>
      <c r="K1090" s="37">
        <f t="shared" si="32"/>
        <v>8.3333333386690356E-3</v>
      </c>
      <c r="L1090" s="38">
        <f t="shared" si="33"/>
        <v>8.3333333386690356E-3</v>
      </c>
      <c r="M1090" s="166">
        <f>NETWORKDAYS.INTL(DATE(YEAR(H1090),MONTH(I1090),DAY(H1090)),DATE(YEAR(I1090),MONTH(I1090),DAY(I1090)),1,LISTAFERIADOS!$B$2:$B$194)</f>
        <v>1</v>
      </c>
      <c r="N1090" s="170" t="str">
        <f>CONCATENATE(HOUR(Tabela13[[#This Row],[DATA INICIO]]),":",MINUTE(Tabela13[[#This Row],[DATA INICIO]]))</f>
        <v>14:20</v>
      </c>
      <c r="P1090"/>
    </row>
    <row r="1091" spans="1:16" ht="25.5" hidden="1" customHeight="1" x14ac:dyDescent="0.25">
      <c r="A1091" s="6" t="s">
        <v>278</v>
      </c>
      <c r="B1091" s="33" t="s">
        <v>709</v>
      </c>
      <c r="C1091" s="1" t="s">
        <v>577</v>
      </c>
      <c r="D1091" s="67" t="s">
        <v>1210</v>
      </c>
      <c r="E1091" s="66" t="str">
        <f>CONCATENATE(Tabela13[[#This Row],[TRAMITE_SETOR]],"_Atualiz")</f>
        <v>SC_Atualiz</v>
      </c>
      <c r="F1091" s="35" t="s">
        <v>912</v>
      </c>
      <c r="G1091" s="35"/>
      <c r="H1091" s="36">
        <v>41463.605555555558</v>
      </c>
      <c r="I1091" s="36">
        <v>41464.681250000001</v>
      </c>
      <c r="J1091" s="1" t="s">
        <v>692</v>
      </c>
      <c r="K1091" s="37">
        <f t="shared" ref="K1091:K1154" si="34">IF(OR(H1091="-",I1091="-"),0,I1091-H1091)</f>
        <v>1.0756944444437977</v>
      </c>
      <c r="L1091" s="38">
        <f t="shared" ref="L1091:L1154" si="35">K1091</f>
        <v>1.0756944444437977</v>
      </c>
      <c r="M1091" s="166">
        <f>NETWORKDAYS.INTL(DATE(YEAR(H1091),MONTH(I1091),DAY(H1091)),DATE(YEAR(I1091),MONTH(I1091),DAY(I1091)),1,LISTAFERIADOS!$B$2:$B$194)</f>
        <v>2</v>
      </c>
      <c r="N1091" s="170" t="str">
        <f>CONCATENATE(HOUR(Tabela13[[#This Row],[DATA INICIO]]),":",MINUTE(Tabela13[[#This Row],[DATA INICIO]]))</f>
        <v>14:32</v>
      </c>
      <c r="P1091"/>
    </row>
    <row r="1092" spans="1:16" ht="25.5" hidden="1" customHeight="1" x14ac:dyDescent="0.25">
      <c r="A1092" s="6" t="s">
        <v>278</v>
      </c>
      <c r="B1092" s="33" t="s">
        <v>709</v>
      </c>
      <c r="C1092" s="1" t="s">
        <v>577</v>
      </c>
      <c r="D1092" s="67" t="s">
        <v>1209</v>
      </c>
      <c r="E1092" s="66" t="str">
        <f>CONCATENATE(Tabela13[[#This Row],[TRAMITE_SETOR]],"_Atualiz")</f>
        <v>CLC_Atualiz</v>
      </c>
      <c r="F1092" s="35" t="s">
        <v>911</v>
      </c>
      <c r="G1092" s="35"/>
      <c r="H1092" s="36">
        <v>41464.681250000001</v>
      </c>
      <c r="I1092" s="36">
        <v>41464.734722222223</v>
      </c>
      <c r="J1092" s="1" t="s">
        <v>693</v>
      </c>
      <c r="K1092" s="37">
        <f t="shared" si="34"/>
        <v>5.3472222221898846E-2</v>
      </c>
      <c r="L1092" s="38">
        <f t="shared" si="35"/>
        <v>5.3472222221898846E-2</v>
      </c>
      <c r="M1092" s="166">
        <f>NETWORKDAYS.INTL(DATE(YEAR(H1092),MONTH(I1092),DAY(H1092)),DATE(YEAR(I1092),MONTH(I1092),DAY(I1092)),1,LISTAFERIADOS!$B$2:$B$194)</f>
        <v>1</v>
      </c>
      <c r="N1092" s="170" t="str">
        <f>CONCATENATE(HOUR(Tabela13[[#This Row],[DATA INICIO]]),":",MINUTE(Tabela13[[#This Row],[DATA INICIO]]))</f>
        <v>16:21</v>
      </c>
      <c r="P1092"/>
    </row>
    <row r="1093" spans="1:16" ht="25.5" hidden="1" customHeight="1" x14ac:dyDescent="0.25">
      <c r="A1093" s="6" t="s">
        <v>278</v>
      </c>
      <c r="B1093" s="33" t="s">
        <v>709</v>
      </c>
      <c r="C1093" s="1" t="s">
        <v>577</v>
      </c>
      <c r="D1093" s="67" t="s">
        <v>1230</v>
      </c>
      <c r="E1093" s="66" t="str">
        <f>CONCATENATE(Tabela13[[#This Row],[TRAMITE_SETOR]],"_Atualiz")</f>
        <v>SLIC_Atualiz</v>
      </c>
      <c r="F1093" s="35" t="s">
        <v>927</v>
      </c>
      <c r="G1093" s="35"/>
      <c r="H1093" s="36">
        <v>41464.734722222223</v>
      </c>
      <c r="I1093" s="36">
        <v>41480.793749999997</v>
      </c>
      <c r="J1093" s="1" t="s">
        <v>288</v>
      </c>
      <c r="K1093" s="37">
        <f t="shared" si="34"/>
        <v>16.059027777773736</v>
      </c>
      <c r="L1093" s="38">
        <f t="shared" si="35"/>
        <v>16.059027777773736</v>
      </c>
      <c r="M1093" s="166">
        <f>NETWORKDAYS.INTL(DATE(YEAR(H1093),MONTH(I1093),DAY(H1093)),DATE(YEAR(I1093),MONTH(I1093),DAY(I1093)),1,LISTAFERIADOS!$B$2:$B$194)</f>
        <v>13</v>
      </c>
      <c r="N1093" s="170" t="str">
        <f>CONCATENATE(HOUR(Tabela13[[#This Row],[DATA INICIO]]),":",MINUTE(Tabela13[[#This Row],[DATA INICIO]]))</f>
        <v>17:38</v>
      </c>
      <c r="P1093"/>
    </row>
    <row r="1094" spans="1:16" ht="25.5" hidden="1" customHeight="1" x14ac:dyDescent="0.25">
      <c r="A1094" s="6" t="s">
        <v>278</v>
      </c>
      <c r="B1094" s="33" t="s">
        <v>709</v>
      </c>
      <c r="C1094" s="1" t="s">
        <v>577</v>
      </c>
      <c r="D1094" s="67" t="s">
        <v>1209</v>
      </c>
      <c r="E1094" s="66" t="str">
        <f>CONCATENATE(Tabela13[[#This Row],[TRAMITE_SETOR]],"_Atualiz")</f>
        <v>CLC_Atualiz</v>
      </c>
      <c r="F1094" s="35" t="s">
        <v>911</v>
      </c>
      <c r="G1094" s="35"/>
      <c r="H1094" s="36">
        <v>41480.793749999997</v>
      </c>
      <c r="I1094" s="36">
        <v>41481.606944444444</v>
      </c>
      <c r="J1094" s="1" t="s">
        <v>694</v>
      </c>
      <c r="K1094" s="37">
        <f t="shared" si="34"/>
        <v>0.81319444444670808</v>
      </c>
      <c r="L1094" s="38">
        <f t="shared" si="35"/>
        <v>0.81319444444670808</v>
      </c>
      <c r="M1094" s="166">
        <f>NETWORKDAYS.INTL(DATE(YEAR(H1094),MONTH(I1094),DAY(H1094)),DATE(YEAR(I1094),MONTH(I1094),DAY(I1094)),1,LISTAFERIADOS!$B$2:$B$194)</f>
        <v>2</v>
      </c>
      <c r="N1094" s="170" t="str">
        <f>CONCATENATE(HOUR(Tabela13[[#This Row],[DATA INICIO]]),":",MINUTE(Tabela13[[#This Row],[DATA INICIO]]))</f>
        <v>19:3</v>
      </c>
      <c r="P1094"/>
    </row>
    <row r="1095" spans="1:16" ht="25.5" hidden="1" customHeight="1" x14ac:dyDescent="0.25">
      <c r="A1095" s="6" t="s">
        <v>278</v>
      </c>
      <c r="B1095" s="33" t="s">
        <v>709</v>
      </c>
      <c r="C1095" s="1" t="s">
        <v>577</v>
      </c>
      <c r="D1095" s="67" t="s">
        <v>1256</v>
      </c>
      <c r="E1095" s="66" t="str">
        <f>CONCATENATE(Tabela13[[#This Row],[TRAMITE_SETOR]],"_Atualiz")</f>
        <v>SMCI_Atualiz</v>
      </c>
      <c r="F1095" s="35" t="s">
        <v>942</v>
      </c>
      <c r="G1095" s="35"/>
      <c r="H1095" s="36">
        <v>41481.606944444444</v>
      </c>
      <c r="I1095" s="36">
        <v>41481.713194444441</v>
      </c>
      <c r="J1095" s="1" t="s">
        <v>26</v>
      </c>
      <c r="K1095" s="37">
        <f t="shared" si="34"/>
        <v>0.10624999999708962</v>
      </c>
      <c r="L1095" s="38">
        <f t="shared" si="35"/>
        <v>0.10624999999708962</v>
      </c>
      <c r="M1095" s="166">
        <f>NETWORKDAYS.INTL(DATE(YEAR(H1095),MONTH(I1095),DAY(H1095)),DATE(YEAR(I1095),MONTH(I1095),DAY(I1095)),1,LISTAFERIADOS!$B$2:$B$194)</f>
        <v>1</v>
      </c>
      <c r="N1095" s="170" t="str">
        <f>CONCATENATE(HOUR(Tabela13[[#This Row],[DATA INICIO]]),":",MINUTE(Tabela13[[#This Row],[DATA INICIO]]))</f>
        <v>14:34</v>
      </c>
      <c r="P1095"/>
    </row>
    <row r="1096" spans="1:16" ht="25.5" hidden="1" customHeight="1" x14ac:dyDescent="0.25">
      <c r="A1096" s="6" t="s">
        <v>278</v>
      </c>
      <c r="B1096" s="33" t="s">
        <v>709</v>
      </c>
      <c r="C1096" s="1" t="s">
        <v>577</v>
      </c>
      <c r="D1096" s="67" t="s">
        <v>1209</v>
      </c>
      <c r="E1096" s="66" t="str">
        <f>CONCATENATE(Tabela13[[#This Row],[TRAMITE_SETOR]],"_Atualiz")</f>
        <v>CLC_Atualiz</v>
      </c>
      <c r="F1096" s="35" t="s">
        <v>911</v>
      </c>
      <c r="G1096" s="35"/>
      <c r="H1096" s="36">
        <v>41481.713194444441</v>
      </c>
      <c r="I1096" s="36">
        <v>41481.727083333331</v>
      </c>
      <c r="J1096" s="1" t="s">
        <v>403</v>
      </c>
      <c r="K1096" s="37">
        <f t="shared" si="34"/>
        <v>1.3888888890505768E-2</v>
      </c>
      <c r="L1096" s="38">
        <f t="shared" si="35"/>
        <v>1.3888888890505768E-2</v>
      </c>
      <c r="M1096" s="166">
        <f>NETWORKDAYS.INTL(DATE(YEAR(H1096),MONTH(I1096),DAY(H1096)),DATE(YEAR(I1096),MONTH(I1096),DAY(I1096)),1,LISTAFERIADOS!$B$2:$B$194)</f>
        <v>1</v>
      </c>
      <c r="N1096" s="170" t="str">
        <f>CONCATENATE(HOUR(Tabela13[[#This Row],[DATA INICIO]]),":",MINUTE(Tabela13[[#This Row],[DATA INICIO]]))</f>
        <v>17:7</v>
      </c>
      <c r="P1096"/>
    </row>
    <row r="1097" spans="1:16" ht="25.5" hidden="1" customHeight="1" x14ac:dyDescent="0.25">
      <c r="A1097" s="6" t="s">
        <v>278</v>
      </c>
      <c r="B1097" s="33" t="s">
        <v>709</v>
      </c>
      <c r="C1097" s="1" t="s">
        <v>577</v>
      </c>
      <c r="D1097" s="67" t="s">
        <v>1210</v>
      </c>
      <c r="E1097" s="66" t="str">
        <f>CONCATENATE(Tabela13[[#This Row],[TRAMITE_SETOR]],"_Atualiz")</f>
        <v>SC_Atualiz</v>
      </c>
      <c r="F1097" s="35" t="s">
        <v>912</v>
      </c>
      <c r="G1097" s="35"/>
      <c r="H1097" s="36">
        <v>41481.727083333331</v>
      </c>
      <c r="I1097" s="36">
        <v>41484.618750000001</v>
      </c>
      <c r="J1097" s="1" t="s">
        <v>695</v>
      </c>
      <c r="K1097" s="37">
        <f t="shared" si="34"/>
        <v>2.8916666666700621</v>
      </c>
      <c r="L1097" s="38">
        <f t="shared" si="35"/>
        <v>2.8916666666700621</v>
      </c>
      <c r="M1097" s="166">
        <f>NETWORKDAYS.INTL(DATE(YEAR(H1097),MONTH(I1097),DAY(H1097)),DATE(YEAR(I1097),MONTH(I1097),DAY(I1097)),1,LISTAFERIADOS!$B$2:$B$194)</f>
        <v>2</v>
      </c>
      <c r="N1097" s="170" t="str">
        <f>CONCATENATE(HOUR(Tabela13[[#This Row],[DATA INICIO]]),":",MINUTE(Tabela13[[#This Row],[DATA INICIO]]))</f>
        <v>17:27</v>
      </c>
      <c r="P1097"/>
    </row>
    <row r="1098" spans="1:16" ht="25.5" hidden="1" customHeight="1" x14ac:dyDescent="0.25">
      <c r="A1098" s="6" t="s">
        <v>278</v>
      </c>
      <c r="B1098" s="33" t="s">
        <v>709</v>
      </c>
      <c r="C1098" s="1" t="s">
        <v>577</v>
      </c>
      <c r="D1098" s="67" t="s">
        <v>1209</v>
      </c>
      <c r="E1098" s="66" t="str">
        <f>CONCATENATE(Tabela13[[#This Row],[TRAMITE_SETOR]],"_Atualiz")</f>
        <v>CLC_Atualiz</v>
      </c>
      <c r="F1098" s="35" t="s">
        <v>911</v>
      </c>
      <c r="G1098" s="35"/>
      <c r="H1098" s="36">
        <v>41484.618750000001</v>
      </c>
      <c r="I1098" s="36">
        <v>41484.713194444441</v>
      </c>
      <c r="J1098" s="1" t="s">
        <v>693</v>
      </c>
      <c r="K1098" s="37">
        <f t="shared" si="34"/>
        <v>9.4444444439432118E-2</v>
      </c>
      <c r="L1098" s="38">
        <f t="shared" si="35"/>
        <v>9.4444444439432118E-2</v>
      </c>
      <c r="M1098" s="166">
        <f>NETWORKDAYS.INTL(DATE(YEAR(H1098),MONTH(I1098),DAY(H1098)),DATE(YEAR(I1098),MONTH(I1098),DAY(I1098)),1,LISTAFERIADOS!$B$2:$B$194)</f>
        <v>1</v>
      </c>
      <c r="N1098" s="170" t="str">
        <f>CONCATENATE(HOUR(Tabela13[[#This Row],[DATA INICIO]]),":",MINUTE(Tabela13[[#This Row],[DATA INICIO]]))</f>
        <v>14:51</v>
      </c>
      <c r="P1098"/>
    </row>
    <row r="1099" spans="1:16" ht="25.5" hidden="1" customHeight="1" x14ac:dyDescent="0.25">
      <c r="A1099" s="6" t="s">
        <v>278</v>
      </c>
      <c r="B1099" s="33" t="s">
        <v>709</v>
      </c>
      <c r="C1099" s="1" t="s">
        <v>577</v>
      </c>
      <c r="D1099" s="67" t="s">
        <v>1230</v>
      </c>
      <c r="E1099" s="66" t="str">
        <f>CONCATENATE(Tabela13[[#This Row],[TRAMITE_SETOR]],"_Atualiz")</f>
        <v>SLIC_Atualiz</v>
      </c>
      <c r="F1099" s="35" t="s">
        <v>927</v>
      </c>
      <c r="G1099" s="35"/>
      <c r="H1099" s="36">
        <v>41484.713194444441</v>
      </c>
      <c r="I1099" s="36">
        <v>41493.793055555558</v>
      </c>
      <c r="J1099" s="1" t="s">
        <v>288</v>
      </c>
      <c r="K1099" s="37">
        <f t="shared" si="34"/>
        <v>9.0798611111167702</v>
      </c>
      <c r="L1099" s="38">
        <f t="shared" si="35"/>
        <v>9.0798611111167702</v>
      </c>
      <c r="M1099" s="166">
        <f>NETWORKDAYS.INTL(DATE(YEAR(H1099),MONTH(I1099),DAY(H1099)),DATE(YEAR(I1099),MONTH(I1099),DAY(I1099)),1,LISTAFERIADOS!$B$2:$B$194)</f>
        <v>-17</v>
      </c>
      <c r="N1099" s="170" t="str">
        <f>CONCATENATE(HOUR(Tabela13[[#This Row],[DATA INICIO]]),":",MINUTE(Tabela13[[#This Row],[DATA INICIO]]))</f>
        <v>17:7</v>
      </c>
      <c r="P1099"/>
    </row>
    <row r="1100" spans="1:16" ht="25.5" hidden="1" customHeight="1" x14ac:dyDescent="0.25">
      <c r="A1100" s="6" t="s">
        <v>278</v>
      </c>
      <c r="B1100" s="33" t="s">
        <v>709</v>
      </c>
      <c r="C1100" s="1" t="s">
        <v>577</v>
      </c>
      <c r="D1100" s="67" t="s">
        <v>1209</v>
      </c>
      <c r="E1100" s="66" t="str">
        <f>CONCATENATE(Tabela13[[#This Row],[TRAMITE_SETOR]],"_Atualiz")</f>
        <v>CLC_Atualiz</v>
      </c>
      <c r="F1100" s="35" t="s">
        <v>911</v>
      </c>
      <c r="G1100" s="35"/>
      <c r="H1100" s="36">
        <v>41493.793055555558</v>
      </c>
      <c r="I1100" s="36">
        <v>41493.822222222225</v>
      </c>
      <c r="J1100" s="1" t="s">
        <v>496</v>
      </c>
      <c r="K1100" s="37">
        <f t="shared" si="34"/>
        <v>2.9166666667151731E-2</v>
      </c>
      <c r="L1100" s="38">
        <f t="shared" si="35"/>
        <v>2.9166666667151731E-2</v>
      </c>
      <c r="M1100" s="166">
        <f>NETWORKDAYS.INTL(DATE(YEAR(H1100),MONTH(I1100),DAY(H1100)),DATE(YEAR(I1100),MONTH(I1100),DAY(I1100)),1,LISTAFERIADOS!$B$2:$B$194)</f>
        <v>1</v>
      </c>
      <c r="N1100" s="170" t="str">
        <f>CONCATENATE(HOUR(Tabela13[[#This Row],[DATA INICIO]]),":",MINUTE(Tabela13[[#This Row],[DATA INICIO]]))</f>
        <v>19:2</v>
      </c>
      <c r="P1100"/>
    </row>
    <row r="1101" spans="1:16" ht="25.5" hidden="1" customHeight="1" x14ac:dyDescent="0.25">
      <c r="A1101" s="6" t="s">
        <v>278</v>
      </c>
      <c r="B1101" s="33" t="s">
        <v>709</v>
      </c>
      <c r="C1101" s="1" t="s">
        <v>577</v>
      </c>
      <c r="D1101" s="67" t="s">
        <v>1212</v>
      </c>
      <c r="E1101" s="66" t="str">
        <f>CONCATENATE(Tabela13[[#This Row],[TRAMITE_SETOR]],"_Atualiz")</f>
        <v>CPL_Atualiz</v>
      </c>
      <c r="F1101" s="35" t="s">
        <v>914</v>
      </c>
      <c r="G1101" s="35"/>
      <c r="H1101" s="36">
        <v>41493.822222222225</v>
      </c>
      <c r="I1101" s="36">
        <v>41507.819444444445</v>
      </c>
      <c r="J1101" s="1" t="s">
        <v>696</v>
      </c>
      <c r="K1101" s="37">
        <f t="shared" si="34"/>
        <v>13.997222222220444</v>
      </c>
      <c r="L1101" s="38">
        <f t="shared" si="35"/>
        <v>13.997222222220444</v>
      </c>
      <c r="M1101" s="166">
        <f>NETWORKDAYS.INTL(DATE(YEAR(H1101),MONTH(I1101),DAY(H1101)),DATE(YEAR(I1101),MONTH(I1101),DAY(I1101)),1,LISTAFERIADOS!$B$2:$B$194)</f>
        <v>11</v>
      </c>
      <c r="N1101" s="170" t="str">
        <f>CONCATENATE(HOUR(Tabela13[[#This Row],[DATA INICIO]]),":",MINUTE(Tabela13[[#This Row],[DATA INICIO]]))</f>
        <v>19:44</v>
      </c>
      <c r="P1101"/>
    </row>
    <row r="1102" spans="1:16" ht="25.5" hidden="1" customHeight="1" x14ac:dyDescent="0.25">
      <c r="A1102" s="6" t="s">
        <v>278</v>
      </c>
      <c r="B1102" s="33" t="s">
        <v>709</v>
      </c>
      <c r="C1102" s="1" t="s">
        <v>577</v>
      </c>
      <c r="D1102" s="67" t="s">
        <v>1213</v>
      </c>
      <c r="E1102" s="66" t="str">
        <f>CONCATENATE(Tabela13[[#This Row],[TRAMITE_SETOR]],"_Atualiz")</f>
        <v>ASSDG_Atualiz</v>
      </c>
      <c r="F1102" s="35" t="s">
        <v>915</v>
      </c>
      <c r="G1102" s="35"/>
      <c r="H1102" s="36">
        <v>41507.819444444445</v>
      </c>
      <c r="I1102" s="36">
        <v>41509.754166666666</v>
      </c>
      <c r="J1102" s="1" t="s">
        <v>218</v>
      </c>
      <c r="K1102" s="37">
        <f t="shared" si="34"/>
        <v>1.9347222222204437</v>
      </c>
      <c r="L1102" s="38">
        <f t="shared" si="35"/>
        <v>1.9347222222204437</v>
      </c>
      <c r="M1102" s="166">
        <f>NETWORKDAYS.INTL(DATE(YEAR(H1102),MONTH(I1102),DAY(H1102)),DATE(YEAR(I1102),MONTH(I1102),DAY(I1102)),1,LISTAFERIADOS!$B$2:$B$194)</f>
        <v>3</v>
      </c>
      <c r="N1102" s="170" t="str">
        <f>CONCATENATE(HOUR(Tabela13[[#This Row],[DATA INICIO]]),":",MINUTE(Tabela13[[#This Row],[DATA INICIO]]))</f>
        <v>19:40</v>
      </c>
      <c r="P1102"/>
    </row>
    <row r="1103" spans="1:16" ht="25.5" hidden="1" customHeight="1" x14ac:dyDescent="0.25">
      <c r="A1103" s="6" t="s">
        <v>278</v>
      </c>
      <c r="B1103" s="33" t="s">
        <v>709</v>
      </c>
      <c r="C1103" s="1" t="s">
        <v>577</v>
      </c>
      <c r="D1103" s="67" t="s">
        <v>1230</v>
      </c>
      <c r="E1103" s="66" t="str">
        <f>CONCATENATE(Tabela13[[#This Row],[TRAMITE_SETOR]],"_Atualiz")</f>
        <v>SLIC_Atualiz</v>
      </c>
      <c r="F1103" s="35" t="s">
        <v>927</v>
      </c>
      <c r="G1103" s="35"/>
      <c r="H1103" s="36">
        <v>41509.754166666666</v>
      </c>
      <c r="I1103" s="36">
        <v>41509.765277777777</v>
      </c>
      <c r="J1103" s="1" t="s">
        <v>697</v>
      </c>
      <c r="K1103" s="37">
        <f t="shared" si="34"/>
        <v>1.1111111110949423E-2</v>
      </c>
      <c r="L1103" s="38">
        <f t="shared" si="35"/>
        <v>1.1111111110949423E-2</v>
      </c>
      <c r="M1103" s="166">
        <f>NETWORKDAYS.INTL(DATE(YEAR(H1103),MONTH(I1103),DAY(H1103)),DATE(YEAR(I1103),MONTH(I1103),DAY(I1103)),1,LISTAFERIADOS!$B$2:$B$194)</f>
        <v>1</v>
      </c>
      <c r="N1103" s="170" t="str">
        <f>CONCATENATE(HOUR(Tabela13[[#This Row],[DATA INICIO]]),":",MINUTE(Tabela13[[#This Row],[DATA INICIO]]))</f>
        <v>18:6</v>
      </c>
      <c r="P1103"/>
    </row>
    <row r="1104" spans="1:16" ht="25.5" customHeight="1" x14ac:dyDescent="0.25">
      <c r="A1104" s="6" t="s">
        <v>278</v>
      </c>
      <c r="B1104" s="33" t="s">
        <v>709</v>
      </c>
      <c r="C1104" s="1" t="s">
        <v>577</v>
      </c>
      <c r="D1104" s="67" t="s">
        <v>1204</v>
      </c>
      <c r="E1104" s="66" t="str">
        <f>CONCATENATE(Tabela13[[#This Row],[TRAMITE_SETOR]],"_Atualiz")</f>
        <v>CIP_Atualiz</v>
      </c>
      <c r="F1104" s="35" t="s">
        <v>884</v>
      </c>
      <c r="G1104" s="90" t="s">
        <v>1105</v>
      </c>
      <c r="H1104" s="36">
        <v>41509.765277777777</v>
      </c>
      <c r="I1104" s="36">
        <v>41512.710416666669</v>
      </c>
      <c r="J1104" s="1" t="s">
        <v>698</v>
      </c>
      <c r="K1104" s="37">
        <f t="shared" si="34"/>
        <v>2.945138888891961</v>
      </c>
      <c r="L1104" s="38">
        <f t="shared" si="35"/>
        <v>2.945138888891961</v>
      </c>
      <c r="M1104" s="166">
        <f>NETWORKDAYS.INTL(DATE(YEAR(H1104),MONTH(I1104),DAY(H1104)),DATE(YEAR(I1104),MONTH(I1104),DAY(I1104)),1,LISTAFERIADOS!$B$2:$B$194)</f>
        <v>2</v>
      </c>
      <c r="N1104" s="170" t="str">
        <f>CONCATENATE(HOUR(Tabela13[[#This Row],[DATA INICIO]]),":",MINUTE(Tabela13[[#This Row],[DATA INICIO]]))</f>
        <v>18:22</v>
      </c>
      <c r="P1104"/>
    </row>
    <row r="1105" spans="1:16" ht="25.5" hidden="1" customHeight="1" x14ac:dyDescent="0.25">
      <c r="A1105" s="6" t="s">
        <v>278</v>
      </c>
      <c r="B1105" s="33" t="s">
        <v>709</v>
      </c>
      <c r="C1105" s="1" t="s">
        <v>577</v>
      </c>
      <c r="D1105" s="67" t="s">
        <v>1230</v>
      </c>
      <c r="E1105" s="66" t="str">
        <f>CONCATENATE(Tabela13[[#This Row],[TRAMITE_SETOR]],"_Atualiz")</f>
        <v>SLIC_Atualiz</v>
      </c>
      <c r="F1105" s="35" t="s">
        <v>927</v>
      </c>
      <c r="G1105" s="35"/>
      <c r="H1105" s="36">
        <v>41512.710416666669</v>
      </c>
      <c r="I1105" s="36">
        <v>41512.71875</v>
      </c>
      <c r="J1105" s="1" t="s">
        <v>88</v>
      </c>
      <c r="K1105" s="37">
        <f t="shared" si="34"/>
        <v>8.333333331393078E-3</v>
      </c>
      <c r="L1105" s="38">
        <f t="shared" si="35"/>
        <v>8.333333331393078E-3</v>
      </c>
      <c r="M1105" s="166">
        <f>NETWORKDAYS.INTL(DATE(YEAR(H1105),MONTH(I1105),DAY(H1105)),DATE(YEAR(I1105),MONTH(I1105),DAY(I1105)),1,LISTAFERIADOS!$B$2:$B$194)</f>
        <v>1</v>
      </c>
      <c r="N1105" s="170" t="str">
        <f>CONCATENATE(HOUR(Tabela13[[#This Row],[DATA INICIO]]),":",MINUTE(Tabela13[[#This Row],[DATA INICIO]]))</f>
        <v>17:3</v>
      </c>
      <c r="P1105"/>
    </row>
    <row r="1106" spans="1:16" ht="25.5" hidden="1" customHeight="1" x14ac:dyDescent="0.25">
      <c r="A1106" s="6" t="s">
        <v>278</v>
      </c>
      <c r="B1106" s="33" t="s">
        <v>709</v>
      </c>
      <c r="C1106" s="1" t="s">
        <v>577</v>
      </c>
      <c r="D1106" s="67" t="s">
        <v>1209</v>
      </c>
      <c r="E1106" s="66" t="str">
        <f>CONCATENATE(Tabela13[[#This Row],[TRAMITE_SETOR]],"_Atualiz")</f>
        <v>CLC_Atualiz</v>
      </c>
      <c r="F1106" s="35" t="s">
        <v>911</v>
      </c>
      <c r="G1106" s="35"/>
      <c r="H1106" s="36">
        <v>41512.71875</v>
      </c>
      <c r="I1106" s="36">
        <v>41512.836111111108</v>
      </c>
      <c r="J1106" s="1" t="s">
        <v>699</v>
      </c>
      <c r="K1106" s="37">
        <f t="shared" si="34"/>
        <v>0.11736111110803904</v>
      </c>
      <c r="L1106" s="38">
        <f t="shared" si="35"/>
        <v>0.11736111110803904</v>
      </c>
      <c r="M1106" s="166">
        <f>NETWORKDAYS.INTL(DATE(YEAR(H1106),MONTH(I1106),DAY(H1106)),DATE(YEAR(I1106),MONTH(I1106),DAY(I1106)),1,LISTAFERIADOS!$B$2:$B$194)</f>
        <v>1</v>
      </c>
      <c r="N1106" s="170" t="str">
        <f>CONCATENATE(HOUR(Tabela13[[#This Row],[DATA INICIO]]),":",MINUTE(Tabela13[[#This Row],[DATA INICIO]]))</f>
        <v>17:15</v>
      </c>
      <c r="P1106"/>
    </row>
    <row r="1107" spans="1:16" ht="25.5" hidden="1" customHeight="1" x14ac:dyDescent="0.25">
      <c r="A1107" s="6" t="s">
        <v>278</v>
      </c>
      <c r="B1107" s="33" t="s">
        <v>709</v>
      </c>
      <c r="C1107" s="1" t="s">
        <v>577</v>
      </c>
      <c r="D1107" s="67" t="s">
        <v>1230</v>
      </c>
      <c r="E1107" s="66" t="str">
        <f>CONCATENATE(Tabela13[[#This Row],[TRAMITE_SETOR]],"_Atualiz")</f>
        <v>SLIC_Atualiz</v>
      </c>
      <c r="F1107" s="35" t="s">
        <v>927</v>
      </c>
      <c r="G1107" s="35"/>
      <c r="H1107" s="36">
        <v>41512.836111111108</v>
      </c>
      <c r="I1107" s="36">
        <v>41514.818055555559</v>
      </c>
      <c r="J1107" s="1" t="s">
        <v>700</v>
      </c>
      <c r="K1107" s="37">
        <f t="shared" si="34"/>
        <v>1.9819444444510737</v>
      </c>
      <c r="L1107" s="38">
        <f t="shared" si="35"/>
        <v>1.9819444444510737</v>
      </c>
      <c r="M1107" s="166">
        <f>NETWORKDAYS.INTL(DATE(YEAR(H1107),MONTH(I1107),DAY(H1107)),DATE(YEAR(I1107),MONTH(I1107),DAY(I1107)),1,LISTAFERIADOS!$B$2:$B$194)</f>
        <v>3</v>
      </c>
      <c r="N1107" s="170" t="str">
        <f>CONCATENATE(HOUR(Tabela13[[#This Row],[DATA INICIO]]),":",MINUTE(Tabela13[[#This Row],[DATA INICIO]]))</f>
        <v>20:4</v>
      </c>
      <c r="P1107"/>
    </row>
    <row r="1108" spans="1:16" ht="25.5" hidden="1" customHeight="1" x14ac:dyDescent="0.25">
      <c r="A1108" s="6" t="s">
        <v>278</v>
      </c>
      <c r="B1108" s="33" t="s">
        <v>709</v>
      </c>
      <c r="C1108" s="1" t="s">
        <v>577</v>
      </c>
      <c r="D1108" s="67" t="s">
        <v>1209</v>
      </c>
      <c r="E1108" s="66" t="str">
        <f>CONCATENATE(Tabela13[[#This Row],[TRAMITE_SETOR]],"_Atualiz")</f>
        <v>CLC_Atualiz</v>
      </c>
      <c r="F1108" s="35" t="s">
        <v>911</v>
      </c>
      <c r="G1108" s="35"/>
      <c r="H1108" s="36">
        <v>41514.818055555559</v>
      </c>
      <c r="I1108" s="36">
        <v>41514.829861111109</v>
      </c>
      <c r="J1108" s="1" t="s">
        <v>701</v>
      </c>
      <c r="K1108" s="37">
        <f t="shared" si="34"/>
        <v>1.1805555550381541E-2</v>
      </c>
      <c r="L1108" s="38">
        <f t="shared" si="35"/>
        <v>1.1805555550381541E-2</v>
      </c>
      <c r="M1108" s="166">
        <f>NETWORKDAYS.INTL(DATE(YEAR(H1108),MONTH(I1108),DAY(H1108)),DATE(YEAR(I1108),MONTH(I1108),DAY(I1108)),1,LISTAFERIADOS!$B$2:$B$194)</f>
        <v>1</v>
      </c>
      <c r="N1108" s="170" t="str">
        <f>CONCATENATE(HOUR(Tabela13[[#This Row],[DATA INICIO]]),":",MINUTE(Tabela13[[#This Row],[DATA INICIO]]))</f>
        <v>19:38</v>
      </c>
      <c r="P1108"/>
    </row>
    <row r="1109" spans="1:16" ht="25.5" hidden="1" customHeight="1" x14ac:dyDescent="0.25">
      <c r="A1109" s="6" t="s">
        <v>278</v>
      </c>
      <c r="B1109" s="33" t="s">
        <v>709</v>
      </c>
      <c r="C1109" s="1" t="s">
        <v>577</v>
      </c>
      <c r="D1109" s="67" t="s">
        <v>1212</v>
      </c>
      <c r="E1109" s="66" t="str">
        <f>CONCATENATE(Tabela13[[#This Row],[TRAMITE_SETOR]],"_Atualiz")</f>
        <v>CPL_Atualiz</v>
      </c>
      <c r="F1109" s="35" t="s">
        <v>914</v>
      </c>
      <c r="G1109" s="35"/>
      <c r="H1109" s="36">
        <v>41514.829861111109</v>
      </c>
      <c r="I1109" s="36">
        <v>41515.847916666666</v>
      </c>
      <c r="J1109" s="1" t="s">
        <v>702</v>
      </c>
      <c r="K1109" s="37">
        <f t="shared" si="34"/>
        <v>1.0180555555562023</v>
      </c>
      <c r="L1109" s="38">
        <f t="shared" si="35"/>
        <v>1.0180555555562023</v>
      </c>
      <c r="M1109" s="166">
        <f>NETWORKDAYS.INTL(DATE(YEAR(H1109),MONTH(I1109),DAY(H1109)),DATE(YEAR(I1109),MONTH(I1109),DAY(I1109)),1,LISTAFERIADOS!$B$2:$B$194)</f>
        <v>2</v>
      </c>
      <c r="N1109" s="170" t="str">
        <f>CONCATENATE(HOUR(Tabela13[[#This Row],[DATA INICIO]]),":",MINUTE(Tabela13[[#This Row],[DATA INICIO]]))</f>
        <v>19:55</v>
      </c>
      <c r="P1109"/>
    </row>
    <row r="1110" spans="1:16" ht="25.5" hidden="1" customHeight="1" x14ac:dyDescent="0.25">
      <c r="A1110" s="6" t="s">
        <v>278</v>
      </c>
      <c r="B1110" s="33" t="s">
        <v>709</v>
      </c>
      <c r="C1110" s="1" t="s">
        <v>577</v>
      </c>
      <c r="D1110" s="67" t="s">
        <v>1213</v>
      </c>
      <c r="E1110" s="66" t="str">
        <f>CONCATENATE(Tabela13[[#This Row],[TRAMITE_SETOR]],"_Atualiz")</f>
        <v>ASSDG_Atualiz</v>
      </c>
      <c r="F1110" s="35" t="s">
        <v>915</v>
      </c>
      <c r="G1110" s="35"/>
      <c r="H1110" s="36">
        <v>41515.847916666666</v>
      </c>
      <c r="I1110" s="36">
        <v>41521.767361111109</v>
      </c>
      <c r="J1110" s="1" t="s">
        <v>218</v>
      </c>
      <c r="K1110" s="37">
        <f t="shared" si="34"/>
        <v>5.9194444444437977</v>
      </c>
      <c r="L1110" s="38">
        <f t="shared" si="35"/>
        <v>5.9194444444437977</v>
      </c>
      <c r="M1110" s="166">
        <f>NETWORKDAYS.INTL(DATE(YEAR(H1110),MONTH(I1110),DAY(H1110)),DATE(YEAR(I1110),MONTH(I1110),DAY(I1110)),1,LISTAFERIADOS!$B$2:$B$194)</f>
        <v>-18</v>
      </c>
      <c r="N1110" s="170" t="str">
        <f>CONCATENATE(HOUR(Tabela13[[#This Row],[DATA INICIO]]),":",MINUTE(Tabela13[[#This Row],[DATA INICIO]]))</f>
        <v>20:21</v>
      </c>
      <c r="P1110"/>
    </row>
    <row r="1111" spans="1:16" ht="25.5" hidden="1" customHeight="1" x14ac:dyDescent="0.25">
      <c r="A1111" s="6" t="s">
        <v>278</v>
      </c>
      <c r="B1111" s="33" t="s">
        <v>709</v>
      </c>
      <c r="C1111" s="1" t="s">
        <v>577</v>
      </c>
      <c r="D1111" s="67" t="s">
        <v>1230</v>
      </c>
      <c r="E1111" s="66" t="str">
        <f>CONCATENATE(Tabela13[[#This Row],[TRAMITE_SETOR]],"_Atualiz")</f>
        <v>SLIC_Atualiz</v>
      </c>
      <c r="F1111" s="35" t="s">
        <v>927</v>
      </c>
      <c r="G1111" s="35"/>
      <c r="H1111" s="36">
        <v>41521.767361111109</v>
      </c>
      <c r="I1111" s="36">
        <v>41530.640972222223</v>
      </c>
      <c r="J1111" s="1" t="s">
        <v>388</v>
      </c>
      <c r="K1111" s="37">
        <f t="shared" si="34"/>
        <v>8.8736111111138598</v>
      </c>
      <c r="L1111" s="38">
        <f t="shared" si="35"/>
        <v>8.8736111111138598</v>
      </c>
      <c r="M1111" s="166">
        <f>NETWORKDAYS.INTL(DATE(YEAR(H1111),MONTH(I1111),DAY(H1111)),DATE(YEAR(I1111),MONTH(I1111),DAY(I1111)),1,LISTAFERIADOS!$B$2:$B$194)</f>
        <v>8</v>
      </c>
      <c r="N1111" s="170" t="str">
        <f>CONCATENATE(HOUR(Tabela13[[#This Row],[DATA INICIO]]),":",MINUTE(Tabela13[[#This Row],[DATA INICIO]]))</f>
        <v>18:25</v>
      </c>
      <c r="P1111"/>
    </row>
    <row r="1112" spans="1:16" ht="25.5" hidden="1" customHeight="1" x14ac:dyDescent="0.25">
      <c r="A1112" s="6" t="s">
        <v>278</v>
      </c>
      <c r="B1112" s="33" t="s">
        <v>709</v>
      </c>
      <c r="C1112" s="1" t="s">
        <v>577</v>
      </c>
      <c r="D1112" s="67" t="s">
        <v>1212</v>
      </c>
      <c r="E1112" s="66" t="str">
        <f>CONCATENATE(Tabela13[[#This Row],[TRAMITE_SETOR]],"_Atualiz")</f>
        <v>CPL_Atualiz</v>
      </c>
      <c r="F1112" s="35" t="s">
        <v>914</v>
      </c>
      <c r="G1112" s="35"/>
      <c r="H1112" s="36">
        <v>41530.640972222223</v>
      </c>
      <c r="I1112" s="36">
        <v>41530.782638888886</v>
      </c>
      <c r="J1112" s="1" t="s">
        <v>703</v>
      </c>
      <c r="K1112" s="37">
        <f t="shared" si="34"/>
        <v>0.14166666666278616</v>
      </c>
      <c r="L1112" s="38">
        <f t="shared" si="35"/>
        <v>0.14166666666278616</v>
      </c>
      <c r="M1112" s="166">
        <f>NETWORKDAYS.INTL(DATE(YEAR(H1112),MONTH(I1112),DAY(H1112)),DATE(YEAR(I1112),MONTH(I1112),DAY(I1112)),1,LISTAFERIADOS!$B$2:$B$194)</f>
        <v>1</v>
      </c>
      <c r="N1112" s="170" t="str">
        <f>CONCATENATE(HOUR(Tabela13[[#This Row],[DATA INICIO]]),":",MINUTE(Tabela13[[#This Row],[DATA INICIO]]))</f>
        <v>15:23</v>
      </c>
      <c r="P1112"/>
    </row>
    <row r="1113" spans="1:16" ht="25.5" hidden="1" customHeight="1" x14ac:dyDescent="0.25">
      <c r="A1113" s="6" t="s">
        <v>278</v>
      </c>
      <c r="B1113" s="33" t="s">
        <v>709</v>
      </c>
      <c r="C1113" s="1" t="s">
        <v>577</v>
      </c>
      <c r="D1113" s="67" t="s">
        <v>1230</v>
      </c>
      <c r="E1113" s="66" t="str">
        <f>CONCATENATE(Tabela13[[#This Row],[TRAMITE_SETOR]],"_Atualiz")</f>
        <v>SLIC_Atualiz</v>
      </c>
      <c r="F1113" s="35" t="s">
        <v>927</v>
      </c>
      <c r="G1113" s="35"/>
      <c r="H1113" s="36">
        <v>41530.782638888886</v>
      </c>
      <c r="I1113" s="36">
        <v>41533.625694444447</v>
      </c>
      <c r="J1113" s="1" t="s">
        <v>704</v>
      </c>
      <c r="K1113" s="37">
        <f t="shared" si="34"/>
        <v>2.8430555555605679</v>
      </c>
      <c r="L1113" s="38">
        <f t="shared" si="35"/>
        <v>2.8430555555605679</v>
      </c>
      <c r="M1113" s="166">
        <f>NETWORKDAYS.INTL(DATE(YEAR(H1113),MONTH(I1113),DAY(H1113)),DATE(YEAR(I1113),MONTH(I1113),DAY(I1113)),1,LISTAFERIADOS!$B$2:$B$194)</f>
        <v>2</v>
      </c>
      <c r="N1113" s="170" t="str">
        <f>CONCATENATE(HOUR(Tabela13[[#This Row],[DATA INICIO]]),":",MINUTE(Tabela13[[#This Row],[DATA INICIO]]))</f>
        <v>18:47</v>
      </c>
      <c r="P1113"/>
    </row>
    <row r="1114" spans="1:16" ht="25.5" hidden="1" customHeight="1" x14ac:dyDescent="0.25">
      <c r="A1114" s="6" t="s">
        <v>278</v>
      </c>
      <c r="B1114" s="33" t="s">
        <v>709</v>
      </c>
      <c r="C1114" s="1" t="s">
        <v>577</v>
      </c>
      <c r="D1114" s="67" t="s">
        <v>1212</v>
      </c>
      <c r="E1114" s="66" t="str">
        <f>CONCATENATE(Tabela13[[#This Row],[TRAMITE_SETOR]],"_Atualiz")</f>
        <v>CPL_Atualiz</v>
      </c>
      <c r="F1114" s="35" t="s">
        <v>914</v>
      </c>
      <c r="G1114" s="35"/>
      <c r="H1114" s="36">
        <v>41533.625694444447</v>
      </c>
      <c r="I1114" s="36">
        <v>41583.695138888892</v>
      </c>
      <c r="J1114" s="1" t="s">
        <v>451</v>
      </c>
      <c r="K1114" s="37">
        <f t="shared" si="34"/>
        <v>50.069444444445253</v>
      </c>
      <c r="L1114" s="38">
        <f t="shared" si="35"/>
        <v>50.069444444445253</v>
      </c>
      <c r="M1114" s="166">
        <f>NETWORKDAYS.INTL(DATE(YEAR(H1114),MONTH(I1114),DAY(H1114)),DATE(YEAR(I1114),MONTH(I1114),DAY(I1114)),1,LISTAFERIADOS!$B$2:$B$194)</f>
        <v>-8</v>
      </c>
      <c r="N1114" s="170" t="str">
        <f>CONCATENATE(HOUR(Tabela13[[#This Row],[DATA INICIO]]),":",MINUTE(Tabela13[[#This Row],[DATA INICIO]]))</f>
        <v>15:1</v>
      </c>
      <c r="P1114"/>
    </row>
    <row r="1115" spans="1:16" ht="25.5" hidden="1" customHeight="1" x14ac:dyDescent="0.25">
      <c r="A1115" s="6" t="s">
        <v>278</v>
      </c>
      <c r="B1115" s="33" t="s">
        <v>709</v>
      </c>
      <c r="C1115" s="1" t="s">
        <v>577</v>
      </c>
      <c r="D1115" s="67" t="s">
        <v>1213</v>
      </c>
      <c r="E1115" s="66" t="str">
        <f>CONCATENATE(Tabela13[[#This Row],[TRAMITE_SETOR]],"_Atualiz")</f>
        <v>ASSDG_Atualiz</v>
      </c>
      <c r="F1115" s="35" t="s">
        <v>915</v>
      </c>
      <c r="G1115" s="35"/>
      <c r="H1115" s="36">
        <v>41583.695138888892</v>
      </c>
      <c r="I1115" s="36">
        <v>41583.832638888889</v>
      </c>
      <c r="J1115" s="1" t="s">
        <v>12</v>
      </c>
      <c r="K1115" s="37">
        <f t="shared" si="34"/>
        <v>0.13749999999708962</v>
      </c>
      <c r="L1115" s="38">
        <f t="shared" si="35"/>
        <v>0.13749999999708962</v>
      </c>
      <c r="M1115" s="166">
        <f>NETWORKDAYS.INTL(DATE(YEAR(H1115),MONTH(I1115),DAY(H1115)),DATE(YEAR(I1115),MONTH(I1115),DAY(I1115)),1,LISTAFERIADOS!$B$2:$B$194)</f>
        <v>1</v>
      </c>
      <c r="N1115" s="170" t="str">
        <f>CONCATENATE(HOUR(Tabela13[[#This Row],[DATA INICIO]]),":",MINUTE(Tabela13[[#This Row],[DATA INICIO]]))</f>
        <v>16:41</v>
      </c>
      <c r="P1115"/>
    </row>
    <row r="1116" spans="1:16" ht="25.5" hidden="1" customHeight="1" x14ac:dyDescent="0.25">
      <c r="A1116" s="6" t="s">
        <v>278</v>
      </c>
      <c r="B1116" s="33" t="s">
        <v>709</v>
      </c>
      <c r="C1116" s="1" t="s">
        <v>577</v>
      </c>
      <c r="D1116" s="67" t="s">
        <v>1202</v>
      </c>
      <c r="E1116" s="66" t="str">
        <f>CONCATENATE(Tabela13[[#This Row],[TRAMITE_SETOR]],"_Atualiz")</f>
        <v>DG_Atualiz</v>
      </c>
      <c r="F1116" s="35" t="s">
        <v>905</v>
      </c>
      <c r="G1116" s="35"/>
      <c r="H1116" s="36">
        <v>41583.832638888889</v>
      </c>
      <c r="I1116" s="36">
        <v>41584.658333333333</v>
      </c>
      <c r="J1116" s="1" t="s">
        <v>224</v>
      </c>
      <c r="K1116" s="37">
        <f t="shared" si="34"/>
        <v>0.82569444444379769</v>
      </c>
      <c r="L1116" s="38">
        <f t="shared" si="35"/>
        <v>0.82569444444379769</v>
      </c>
      <c r="M1116" s="166">
        <f>NETWORKDAYS.INTL(DATE(YEAR(H1116),MONTH(I1116),DAY(H1116)),DATE(YEAR(I1116),MONTH(I1116),DAY(I1116)),1,LISTAFERIADOS!$B$2:$B$194)</f>
        <v>2</v>
      </c>
      <c r="N1116" s="170" t="str">
        <f>CONCATENATE(HOUR(Tabela13[[#This Row],[DATA INICIO]]),":",MINUTE(Tabela13[[#This Row],[DATA INICIO]]))</f>
        <v>19:59</v>
      </c>
      <c r="P1116"/>
    </row>
    <row r="1117" spans="1:16" ht="25.5" hidden="1" customHeight="1" x14ac:dyDescent="0.25">
      <c r="A1117" s="6" t="s">
        <v>278</v>
      </c>
      <c r="B1117" s="33" t="s">
        <v>709</v>
      </c>
      <c r="C1117" s="1" t="s">
        <v>577</v>
      </c>
      <c r="D1117" s="67" t="s">
        <v>1212</v>
      </c>
      <c r="E1117" s="66" t="str">
        <f>CONCATENATE(Tabela13[[#This Row],[TRAMITE_SETOR]],"_Atualiz")</f>
        <v>CPL_Atualiz</v>
      </c>
      <c r="F1117" s="35" t="s">
        <v>914</v>
      </c>
      <c r="G1117" s="35"/>
      <c r="H1117" s="36">
        <v>41584.658333333333</v>
      </c>
      <c r="I1117" s="36">
        <v>41613.673611111109</v>
      </c>
      <c r="J1117" s="1" t="s">
        <v>705</v>
      </c>
      <c r="K1117" s="37">
        <f t="shared" si="34"/>
        <v>29.015277777776646</v>
      </c>
      <c r="L1117" s="38">
        <f t="shared" si="35"/>
        <v>29.015277777776646</v>
      </c>
      <c r="M1117" s="166">
        <f>NETWORKDAYS.INTL(DATE(YEAR(H1117),MONTH(I1117),DAY(H1117)),DATE(YEAR(I1117),MONTH(I1117),DAY(I1117)),1,LISTAFERIADOS!$B$2:$B$194)</f>
        <v>-2</v>
      </c>
      <c r="N1117" s="170" t="str">
        <f>CONCATENATE(HOUR(Tabela13[[#This Row],[DATA INICIO]]),":",MINUTE(Tabela13[[#This Row],[DATA INICIO]]))</f>
        <v>15:48</v>
      </c>
      <c r="P1117"/>
    </row>
    <row r="1118" spans="1:16" ht="25.5" hidden="1" customHeight="1" x14ac:dyDescent="0.25">
      <c r="A1118" s="6" t="s">
        <v>278</v>
      </c>
      <c r="B1118" s="33" t="s">
        <v>709</v>
      </c>
      <c r="C1118" s="1" t="s">
        <v>577</v>
      </c>
      <c r="D1118" s="67" t="s">
        <v>1213</v>
      </c>
      <c r="E1118" s="66" t="str">
        <f>CONCATENATE(Tabela13[[#This Row],[TRAMITE_SETOR]],"_Atualiz")</f>
        <v>ASSDG_Atualiz</v>
      </c>
      <c r="F1118" s="35" t="s">
        <v>915</v>
      </c>
      <c r="G1118" s="35"/>
      <c r="H1118" s="36">
        <v>41613.673611111109</v>
      </c>
      <c r="I1118" s="36">
        <v>41619.868750000001</v>
      </c>
      <c r="J1118" s="1" t="s">
        <v>391</v>
      </c>
      <c r="K1118" s="37">
        <f t="shared" si="34"/>
        <v>6.195138888891961</v>
      </c>
      <c r="L1118" s="38">
        <f t="shared" si="35"/>
        <v>6.195138888891961</v>
      </c>
      <c r="M1118" s="166">
        <f>NETWORKDAYS.INTL(DATE(YEAR(H1118),MONTH(I1118),DAY(H1118)),DATE(YEAR(I1118),MONTH(I1118),DAY(I1118)),1,LISTAFERIADOS!$B$2:$B$194)</f>
        <v>5</v>
      </c>
      <c r="N1118" s="170" t="str">
        <f>CONCATENATE(HOUR(Tabela13[[#This Row],[DATA INICIO]]),":",MINUTE(Tabela13[[#This Row],[DATA INICIO]]))</f>
        <v>16:10</v>
      </c>
      <c r="P1118"/>
    </row>
    <row r="1119" spans="1:16" ht="25.5" hidden="1" customHeight="1" x14ac:dyDescent="0.25">
      <c r="A1119" s="6" t="s">
        <v>278</v>
      </c>
      <c r="B1119" s="33" t="s">
        <v>709</v>
      </c>
      <c r="C1119" s="1" t="s">
        <v>577</v>
      </c>
      <c r="D1119" s="67" t="s">
        <v>1202</v>
      </c>
      <c r="E1119" s="66" t="str">
        <f>CONCATENATE(Tabela13[[#This Row],[TRAMITE_SETOR]],"_Atualiz")</f>
        <v>DG_Atualiz</v>
      </c>
      <c r="F1119" s="35" t="s">
        <v>905</v>
      </c>
      <c r="G1119" s="35"/>
      <c r="H1119" s="36">
        <v>41619.868750000001</v>
      </c>
      <c r="I1119" s="36">
        <v>41620.838194444441</v>
      </c>
      <c r="J1119" s="1" t="s">
        <v>224</v>
      </c>
      <c r="K1119" s="37">
        <f t="shared" si="34"/>
        <v>0.96944444443943212</v>
      </c>
      <c r="L1119" s="38">
        <f t="shared" si="35"/>
        <v>0.96944444443943212</v>
      </c>
      <c r="M1119" s="166">
        <f>NETWORKDAYS.INTL(DATE(YEAR(H1119),MONTH(I1119),DAY(H1119)),DATE(YEAR(I1119),MONTH(I1119),DAY(I1119)),1,LISTAFERIADOS!$B$2:$B$194)</f>
        <v>2</v>
      </c>
      <c r="N1119" s="170" t="str">
        <f>CONCATENATE(HOUR(Tabela13[[#This Row],[DATA INICIO]]),":",MINUTE(Tabela13[[#This Row],[DATA INICIO]]))</f>
        <v>20:51</v>
      </c>
      <c r="P1119"/>
    </row>
    <row r="1120" spans="1:16" ht="25.5" hidden="1" customHeight="1" x14ac:dyDescent="0.25">
      <c r="A1120" s="6" t="s">
        <v>278</v>
      </c>
      <c r="B1120" s="33" t="s">
        <v>709</v>
      </c>
      <c r="C1120" s="1" t="s">
        <v>577</v>
      </c>
      <c r="D1120" s="67" t="s">
        <v>1205</v>
      </c>
      <c r="E1120" s="66" t="str">
        <f>CONCATENATE(Tabela13[[#This Row],[TRAMITE_SETOR]],"_Atualiz")</f>
        <v>SECADM_Atualiz</v>
      </c>
      <c r="F1120" s="35" t="s">
        <v>907</v>
      </c>
      <c r="G1120" s="35"/>
      <c r="H1120" s="36">
        <v>41620.838194444441</v>
      </c>
      <c r="I1120" s="36">
        <v>41624.673611111109</v>
      </c>
      <c r="J1120" s="1" t="s">
        <v>706</v>
      </c>
      <c r="K1120" s="37">
        <f t="shared" si="34"/>
        <v>3.8354166666686069</v>
      </c>
      <c r="L1120" s="38">
        <f t="shared" si="35"/>
        <v>3.8354166666686069</v>
      </c>
      <c r="M1120" s="166">
        <f>NETWORKDAYS.INTL(DATE(YEAR(H1120),MONTH(I1120),DAY(H1120)),DATE(YEAR(I1120),MONTH(I1120),DAY(I1120)),1,LISTAFERIADOS!$B$2:$B$194)</f>
        <v>3</v>
      </c>
      <c r="N1120" s="170" t="str">
        <f>CONCATENATE(HOUR(Tabela13[[#This Row],[DATA INICIO]]),":",MINUTE(Tabela13[[#This Row],[DATA INICIO]]))</f>
        <v>20:7</v>
      </c>
      <c r="P1120"/>
    </row>
    <row r="1121" spans="1:16" ht="25.5" customHeight="1" x14ac:dyDescent="0.25">
      <c r="A1121" s="6" t="s">
        <v>278</v>
      </c>
      <c r="B1121" s="33" t="s">
        <v>709</v>
      </c>
      <c r="C1121" s="1" t="s">
        <v>577</v>
      </c>
      <c r="D1121" s="67" t="s">
        <v>1204</v>
      </c>
      <c r="E1121" s="66" t="str">
        <f>CONCATENATE(Tabela13[[#This Row],[TRAMITE_SETOR]],"_Atualiz")</f>
        <v>CIP_Atualiz</v>
      </c>
      <c r="F1121" s="35" t="s">
        <v>884</v>
      </c>
      <c r="G1121" s="90" t="s">
        <v>1105</v>
      </c>
      <c r="H1121" s="36">
        <v>41624.673611111109</v>
      </c>
      <c r="I1121" s="36">
        <v>41624.697222222225</v>
      </c>
      <c r="J1121" s="1" t="s">
        <v>707</v>
      </c>
      <c r="K1121" s="37">
        <f t="shared" si="34"/>
        <v>2.3611111115314998E-2</v>
      </c>
      <c r="L1121" s="38">
        <f t="shared" si="35"/>
        <v>2.3611111115314998E-2</v>
      </c>
      <c r="M1121" s="166">
        <f>NETWORKDAYS.INTL(DATE(YEAR(H1121),MONTH(I1121),DAY(H1121)),DATE(YEAR(I1121),MONTH(I1121),DAY(I1121)),1,LISTAFERIADOS!$B$2:$B$194)</f>
        <v>1</v>
      </c>
      <c r="N1121" s="170" t="str">
        <f>CONCATENATE(HOUR(Tabela13[[#This Row],[DATA INICIO]]),":",MINUTE(Tabela13[[#This Row],[DATA INICIO]]))</f>
        <v>16:10</v>
      </c>
      <c r="P1121"/>
    </row>
    <row r="1122" spans="1:16" ht="25.5" hidden="1" customHeight="1" x14ac:dyDescent="0.25">
      <c r="A1122" s="6" t="s">
        <v>278</v>
      </c>
      <c r="B1122" s="33" t="s">
        <v>709</v>
      </c>
      <c r="C1122" s="1" t="s">
        <v>577</v>
      </c>
      <c r="D1122" s="67" t="s">
        <v>1256</v>
      </c>
      <c r="E1122" s="66" t="str">
        <f>CONCATENATE(Tabela13[[#This Row],[TRAMITE_SETOR]],"_Atualiz")</f>
        <v>SMCI_Atualiz</v>
      </c>
      <c r="F1122" s="35" t="s">
        <v>942</v>
      </c>
      <c r="G1122" s="35"/>
      <c r="H1122" s="36">
        <v>41624.697222222225</v>
      </c>
      <c r="I1122" s="36">
        <v>41626.520138888889</v>
      </c>
      <c r="J1122" s="1" t="s">
        <v>708</v>
      </c>
      <c r="K1122" s="37">
        <f t="shared" si="34"/>
        <v>1.8229166666642413</v>
      </c>
      <c r="L1122" s="38">
        <f t="shared" si="35"/>
        <v>1.8229166666642413</v>
      </c>
      <c r="M1122" s="166">
        <f>NETWORKDAYS.INTL(DATE(YEAR(H1122),MONTH(I1122),DAY(H1122)),DATE(YEAR(I1122),MONTH(I1122),DAY(I1122)),1,LISTAFERIADOS!$B$2:$B$194)</f>
        <v>3</v>
      </c>
      <c r="N1122" s="170" t="str">
        <f>CONCATENATE(HOUR(Tabela13[[#This Row],[DATA INICIO]]),":",MINUTE(Tabela13[[#This Row],[DATA INICIO]]))</f>
        <v>16:44</v>
      </c>
      <c r="P1122"/>
    </row>
    <row r="1123" spans="1:16" ht="25.5" hidden="1" customHeight="1" x14ac:dyDescent="0.25">
      <c r="A1123" s="6" t="s">
        <v>278</v>
      </c>
      <c r="B1123" s="33" t="s">
        <v>709</v>
      </c>
      <c r="C1123" s="33" t="s">
        <v>577</v>
      </c>
      <c r="D1123" s="113" t="s">
        <v>1202</v>
      </c>
      <c r="E1123" s="66" t="str">
        <f>CONCATENATE(Tabela13[[#This Row],[TRAMITE_SETOR]],"_Atualiz")</f>
        <v>DG_Atualiz</v>
      </c>
      <c r="F1123" s="35" t="s">
        <v>905</v>
      </c>
      <c r="G1123" s="35"/>
      <c r="H1123" s="36">
        <v>41626.520138888889</v>
      </c>
      <c r="I1123" s="36">
        <v>41626.582638888889</v>
      </c>
      <c r="J1123" s="1" t="s">
        <v>680</v>
      </c>
      <c r="K1123" s="37">
        <f t="shared" si="34"/>
        <v>6.25E-2</v>
      </c>
      <c r="L1123" s="38">
        <f t="shared" si="35"/>
        <v>6.25E-2</v>
      </c>
      <c r="M1123" s="166">
        <f>NETWORKDAYS.INTL(DATE(YEAR(H1123),MONTH(I1123),DAY(H1123)),DATE(YEAR(I1123),MONTH(I1123),DAY(I1123)),1,LISTAFERIADOS!$B$2:$B$194)</f>
        <v>1</v>
      </c>
      <c r="N1123" s="170" t="str">
        <f>CONCATENATE(HOUR(Tabela13[[#This Row],[DATA INICIO]]),":",MINUTE(Tabela13[[#This Row],[DATA INICIO]]))</f>
        <v>12:29</v>
      </c>
      <c r="P1123"/>
    </row>
    <row r="1124" spans="1:16" ht="25.5" customHeight="1" x14ac:dyDescent="0.25">
      <c r="A1124" s="6" t="s">
        <v>278</v>
      </c>
      <c r="B1124" s="33" t="s">
        <v>720</v>
      </c>
      <c r="C1124" s="1" t="s">
        <v>577</v>
      </c>
      <c r="D1124" s="67" t="s">
        <v>1245</v>
      </c>
      <c r="E1124" s="66" t="str">
        <f>CONCATENATE(Tabela13[[#This Row],[TRAMITE_SETOR]],"_Atualiz")</f>
        <v>SMIC_Atualiz</v>
      </c>
      <c r="F1124" s="35" t="s">
        <v>891</v>
      </c>
      <c r="G1124" s="90" t="s">
        <v>1105</v>
      </c>
      <c r="H1124" s="36">
        <v>41896.823611111111</v>
      </c>
      <c r="I1124" s="36">
        <v>41905.823611111111</v>
      </c>
      <c r="J1124" s="1" t="s">
        <v>7</v>
      </c>
      <c r="K1124" s="37">
        <f t="shared" si="34"/>
        <v>9</v>
      </c>
      <c r="L1124" s="38">
        <f t="shared" si="35"/>
        <v>9</v>
      </c>
      <c r="M1124" s="166">
        <f>NETWORKDAYS.INTL(DATE(YEAR(H1124),MONTH(I1124),DAY(H1124)),DATE(YEAR(I1124),MONTH(I1124),DAY(I1124)),1,LISTAFERIADOS!$B$2:$B$194)</f>
        <v>7</v>
      </c>
      <c r="N1124" s="170" t="str">
        <f>CONCATENATE(HOUR(Tabela13[[#This Row],[DATA INICIO]]),":",MINUTE(Tabela13[[#This Row],[DATA INICIO]]))</f>
        <v>19:46</v>
      </c>
      <c r="P1124"/>
    </row>
    <row r="1125" spans="1:16" ht="25.5" customHeight="1" x14ac:dyDescent="0.25">
      <c r="A1125" s="6" t="s">
        <v>278</v>
      </c>
      <c r="B1125" s="33" t="s">
        <v>720</v>
      </c>
      <c r="C1125" s="1" t="s">
        <v>577</v>
      </c>
      <c r="D1125" s="67" t="s">
        <v>1204</v>
      </c>
      <c r="E1125" s="66" t="str">
        <f>CONCATENATE(Tabela13[[#This Row],[TRAMITE_SETOR]],"_Atualiz")</f>
        <v>CIP_Atualiz</v>
      </c>
      <c r="F1125" s="35" t="s">
        <v>884</v>
      </c>
      <c r="G1125" s="90" t="s">
        <v>1105</v>
      </c>
      <c r="H1125" s="36">
        <v>41905.823611111111</v>
      </c>
      <c r="I1125" s="36">
        <v>41906.598611111112</v>
      </c>
      <c r="J1125" s="1" t="s">
        <v>408</v>
      </c>
      <c r="K1125" s="37">
        <f t="shared" si="34"/>
        <v>0.77500000000145519</v>
      </c>
      <c r="L1125" s="38">
        <f t="shared" si="35"/>
        <v>0.77500000000145519</v>
      </c>
      <c r="M1125" s="166">
        <f>NETWORKDAYS.INTL(DATE(YEAR(H1125),MONTH(I1125),DAY(H1125)),DATE(YEAR(I1125),MONTH(I1125),DAY(I1125)),1,LISTAFERIADOS!$B$2:$B$194)</f>
        <v>2</v>
      </c>
      <c r="N1125" s="170" t="str">
        <f>CONCATENATE(HOUR(Tabela13[[#This Row],[DATA INICIO]]),":",MINUTE(Tabela13[[#This Row],[DATA INICIO]]))</f>
        <v>19:46</v>
      </c>
      <c r="P1125"/>
    </row>
    <row r="1126" spans="1:16" ht="25.5" hidden="1" customHeight="1" x14ac:dyDescent="0.25">
      <c r="A1126" s="6" t="s">
        <v>278</v>
      </c>
      <c r="B1126" s="33" t="s">
        <v>720</v>
      </c>
      <c r="C1126" s="1" t="s">
        <v>577</v>
      </c>
      <c r="D1126" s="67" t="s">
        <v>1205</v>
      </c>
      <c r="E1126" s="66" t="str">
        <f>CONCATENATE(Tabela13[[#This Row],[TRAMITE_SETOR]],"_Atualiz")</f>
        <v>SECADM_Atualiz</v>
      </c>
      <c r="F1126" s="35" t="s">
        <v>907</v>
      </c>
      <c r="G1126" s="35"/>
      <c r="H1126" s="36">
        <v>41906.598611111112</v>
      </c>
      <c r="I1126" s="36">
        <v>41908.644444444442</v>
      </c>
      <c r="J1126" s="1" t="s">
        <v>710</v>
      </c>
      <c r="K1126" s="37">
        <f t="shared" si="34"/>
        <v>2.0458333333299379</v>
      </c>
      <c r="L1126" s="38">
        <f t="shared" si="35"/>
        <v>2.0458333333299379</v>
      </c>
      <c r="M1126" s="166">
        <f>NETWORKDAYS.INTL(DATE(YEAR(H1126),MONTH(I1126),DAY(H1126)),DATE(YEAR(I1126),MONTH(I1126),DAY(I1126)),1,LISTAFERIADOS!$B$2:$B$194)</f>
        <v>3</v>
      </c>
      <c r="N1126" s="170" t="str">
        <f>CONCATENATE(HOUR(Tabela13[[#This Row],[DATA INICIO]]),":",MINUTE(Tabela13[[#This Row],[DATA INICIO]]))</f>
        <v>14:22</v>
      </c>
      <c r="P1126"/>
    </row>
    <row r="1127" spans="1:16" ht="25.5" hidden="1" customHeight="1" x14ac:dyDescent="0.25">
      <c r="A1127" s="6" t="s">
        <v>278</v>
      </c>
      <c r="B1127" s="33" t="s">
        <v>720</v>
      </c>
      <c r="C1127" s="1" t="s">
        <v>577</v>
      </c>
      <c r="D1127" s="67" t="s">
        <v>1209</v>
      </c>
      <c r="E1127" s="66" t="str">
        <f>CONCATENATE(Tabela13[[#This Row],[TRAMITE_SETOR]],"_Atualiz")</f>
        <v>CLC_Atualiz</v>
      </c>
      <c r="F1127" s="35" t="s">
        <v>911</v>
      </c>
      <c r="G1127" s="35"/>
      <c r="H1127" s="36">
        <v>41908.644444444442</v>
      </c>
      <c r="I1127" s="36">
        <v>41908.752083333333</v>
      </c>
      <c r="J1127" s="1" t="s">
        <v>162</v>
      </c>
      <c r="K1127" s="37">
        <f t="shared" si="34"/>
        <v>0.10763888889050577</v>
      </c>
      <c r="L1127" s="38">
        <f t="shared" si="35"/>
        <v>0.10763888889050577</v>
      </c>
      <c r="M1127" s="166">
        <f>NETWORKDAYS.INTL(DATE(YEAR(H1127),MONTH(I1127),DAY(H1127)),DATE(YEAR(I1127),MONTH(I1127),DAY(I1127)),1,LISTAFERIADOS!$B$2:$B$194)</f>
        <v>1</v>
      </c>
      <c r="N1127" s="170" t="str">
        <f>CONCATENATE(HOUR(Tabela13[[#This Row],[DATA INICIO]]),":",MINUTE(Tabela13[[#This Row],[DATA INICIO]]))</f>
        <v>15:28</v>
      </c>
      <c r="P1127"/>
    </row>
    <row r="1128" spans="1:16" ht="25.5" hidden="1" customHeight="1" x14ac:dyDescent="0.25">
      <c r="A1128" s="6" t="s">
        <v>278</v>
      </c>
      <c r="B1128" s="33" t="s">
        <v>720</v>
      </c>
      <c r="C1128" s="1" t="s">
        <v>577</v>
      </c>
      <c r="D1128" s="67" t="s">
        <v>1210</v>
      </c>
      <c r="E1128" s="66" t="str">
        <f>CONCATENATE(Tabela13[[#This Row],[TRAMITE_SETOR]],"_Atualiz")</f>
        <v>SC_Atualiz</v>
      </c>
      <c r="F1128" s="35" t="s">
        <v>912</v>
      </c>
      <c r="G1128" s="35"/>
      <c r="H1128" s="36">
        <v>41908.752083333333</v>
      </c>
      <c r="I1128" s="36">
        <v>41955.536805555559</v>
      </c>
      <c r="J1128" s="1" t="s">
        <v>711</v>
      </c>
      <c r="K1128" s="37">
        <f t="shared" si="34"/>
        <v>46.784722222226264</v>
      </c>
      <c r="L1128" s="38">
        <f t="shared" si="35"/>
        <v>46.784722222226264</v>
      </c>
      <c r="M1128" s="166">
        <f>NETWORKDAYS.INTL(DATE(YEAR(H1128),MONTH(I1128),DAY(H1128)),DATE(YEAR(I1128),MONTH(I1128),DAY(I1128)),1,LISTAFERIADOS!$B$2:$B$194)</f>
        <v>-11</v>
      </c>
      <c r="N1128" s="170" t="str">
        <f>CONCATENATE(HOUR(Tabela13[[#This Row],[DATA INICIO]]),":",MINUTE(Tabela13[[#This Row],[DATA INICIO]]))</f>
        <v>18:3</v>
      </c>
      <c r="P1128"/>
    </row>
    <row r="1129" spans="1:16" ht="25.5" hidden="1" customHeight="1" x14ac:dyDescent="0.25">
      <c r="A1129" s="6" t="s">
        <v>278</v>
      </c>
      <c r="B1129" s="33" t="s">
        <v>720</v>
      </c>
      <c r="C1129" s="1" t="s">
        <v>577</v>
      </c>
      <c r="D1129" s="67" t="s">
        <v>1209</v>
      </c>
      <c r="E1129" s="66" t="str">
        <f>CONCATENATE(Tabela13[[#This Row],[TRAMITE_SETOR]],"_Atualiz")</f>
        <v>CLC_Atualiz</v>
      </c>
      <c r="F1129" s="35" t="s">
        <v>911</v>
      </c>
      <c r="G1129" s="35"/>
      <c r="H1129" s="36">
        <v>41955.536805555559</v>
      </c>
      <c r="I1129" s="36">
        <v>41955.636805555558</v>
      </c>
      <c r="J1129" s="1" t="s">
        <v>27</v>
      </c>
      <c r="K1129" s="37">
        <f t="shared" si="34"/>
        <v>9.9999999998544808E-2</v>
      </c>
      <c r="L1129" s="38">
        <f t="shared" si="35"/>
        <v>9.9999999998544808E-2</v>
      </c>
      <c r="M1129" s="166">
        <f>NETWORKDAYS.INTL(DATE(YEAR(H1129),MONTH(I1129),DAY(H1129)),DATE(YEAR(I1129),MONTH(I1129),DAY(I1129)),1,LISTAFERIADOS!$B$2:$B$194)</f>
        <v>1</v>
      </c>
      <c r="N1129" s="170" t="str">
        <f>CONCATENATE(HOUR(Tabela13[[#This Row],[DATA INICIO]]),":",MINUTE(Tabela13[[#This Row],[DATA INICIO]]))</f>
        <v>12:53</v>
      </c>
      <c r="P1129"/>
    </row>
    <row r="1130" spans="1:16" ht="25.5" hidden="1" customHeight="1" x14ac:dyDescent="0.25">
      <c r="A1130" s="6" t="s">
        <v>278</v>
      </c>
      <c r="B1130" s="33" t="s">
        <v>720</v>
      </c>
      <c r="C1130" s="1" t="s">
        <v>577</v>
      </c>
      <c r="D1130" s="67" t="s">
        <v>1210</v>
      </c>
      <c r="E1130" s="66" t="str">
        <f>CONCATENATE(Tabela13[[#This Row],[TRAMITE_SETOR]],"_Atualiz")</f>
        <v>SC_Atualiz</v>
      </c>
      <c r="F1130" s="35" t="s">
        <v>912</v>
      </c>
      <c r="G1130" s="35"/>
      <c r="H1130" s="36">
        <v>41955.636805555558</v>
      </c>
      <c r="I1130" s="36">
        <v>41955.790972222225</v>
      </c>
      <c r="J1130" s="1" t="s">
        <v>712</v>
      </c>
      <c r="K1130" s="37">
        <f t="shared" si="34"/>
        <v>0.15416666666715173</v>
      </c>
      <c r="L1130" s="38">
        <f t="shared" si="35"/>
        <v>0.15416666666715173</v>
      </c>
      <c r="M1130" s="166">
        <f>NETWORKDAYS.INTL(DATE(YEAR(H1130),MONTH(I1130),DAY(H1130)),DATE(YEAR(I1130),MONTH(I1130),DAY(I1130)),1,LISTAFERIADOS!$B$2:$B$194)</f>
        <v>1</v>
      </c>
      <c r="N1130" s="170" t="str">
        <f>CONCATENATE(HOUR(Tabela13[[#This Row],[DATA INICIO]]),":",MINUTE(Tabela13[[#This Row],[DATA INICIO]]))</f>
        <v>15:17</v>
      </c>
      <c r="P1130"/>
    </row>
    <row r="1131" spans="1:16" ht="25.5" hidden="1" customHeight="1" x14ac:dyDescent="0.25">
      <c r="A1131" s="6" t="s">
        <v>278</v>
      </c>
      <c r="B1131" s="33" t="s">
        <v>720</v>
      </c>
      <c r="C1131" s="1" t="s">
        <v>577</v>
      </c>
      <c r="D1131" s="67" t="s">
        <v>1209</v>
      </c>
      <c r="E1131" s="66" t="str">
        <f>CONCATENATE(Tabela13[[#This Row],[TRAMITE_SETOR]],"_Atualiz")</f>
        <v>CLC_Atualiz</v>
      </c>
      <c r="F1131" s="35" t="s">
        <v>911</v>
      </c>
      <c r="G1131" s="35"/>
      <c r="H1131" s="36">
        <v>41955.790972222225</v>
      </c>
      <c r="I1131" s="36">
        <v>41955.830555555556</v>
      </c>
      <c r="J1131" s="1" t="s">
        <v>27</v>
      </c>
      <c r="K1131" s="37">
        <f t="shared" si="34"/>
        <v>3.9583333331393078E-2</v>
      </c>
      <c r="L1131" s="38">
        <f t="shared" si="35"/>
        <v>3.9583333331393078E-2</v>
      </c>
      <c r="M1131" s="166">
        <f>NETWORKDAYS.INTL(DATE(YEAR(H1131),MONTH(I1131),DAY(H1131)),DATE(YEAR(I1131),MONTH(I1131),DAY(I1131)),1,LISTAFERIADOS!$B$2:$B$194)</f>
        <v>1</v>
      </c>
      <c r="N1131" s="170" t="str">
        <f>CONCATENATE(HOUR(Tabela13[[#This Row],[DATA INICIO]]),":",MINUTE(Tabela13[[#This Row],[DATA INICIO]]))</f>
        <v>18:59</v>
      </c>
      <c r="P1131"/>
    </row>
    <row r="1132" spans="1:16" ht="25.5" hidden="1" customHeight="1" x14ac:dyDescent="0.25">
      <c r="A1132" s="6" t="s">
        <v>278</v>
      </c>
      <c r="B1132" s="33" t="s">
        <v>720</v>
      </c>
      <c r="C1132" s="1" t="s">
        <v>577</v>
      </c>
      <c r="D1132" s="67" t="s">
        <v>1205</v>
      </c>
      <c r="E1132" s="66" t="str">
        <f>CONCATENATE(Tabela13[[#This Row],[TRAMITE_SETOR]],"_Atualiz")</f>
        <v>SECADM_Atualiz</v>
      </c>
      <c r="F1132" s="35" t="s">
        <v>907</v>
      </c>
      <c r="G1132" s="35"/>
      <c r="H1132" s="36">
        <v>41955.830555555556</v>
      </c>
      <c r="I1132" s="36">
        <v>41955.878472222219</v>
      </c>
      <c r="J1132" s="1" t="s">
        <v>713</v>
      </c>
      <c r="K1132" s="37">
        <f t="shared" si="34"/>
        <v>4.7916666662786156E-2</v>
      </c>
      <c r="L1132" s="38">
        <f t="shared" si="35"/>
        <v>4.7916666662786156E-2</v>
      </c>
      <c r="M1132" s="166">
        <f>NETWORKDAYS.INTL(DATE(YEAR(H1132),MONTH(I1132),DAY(H1132)),DATE(YEAR(I1132),MONTH(I1132),DAY(I1132)),1,LISTAFERIADOS!$B$2:$B$194)</f>
        <v>1</v>
      </c>
      <c r="N1132" s="170" t="str">
        <f>CONCATENATE(HOUR(Tabela13[[#This Row],[DATA INICIO]]),":",MINUTE(Tabela13[[#This Row],[DATA INICIO]]))</f>
        <v>19:56</v>
      </c>
      <c r="P1132"/>
    </row>
    <row r="1133" spans="1:16" ht="25.5" hidden="1" customHeight="1" x14ac:dyDescent="0.25">
      <c r="A1133" s="6" t="s">
        <v>278</v>
      </c>
      <c r="B1133" s="33" t="s">
        <v>720</v>
      </c>
      <c r="C1133" s="1" t="s">
        <v>577</v>
      </c>
      <c r="D1133" s="67" t="s">
        <v>1209</v>
      </c>
      <c r="E1133" s="66" t="str">
        <f>CONCATENATE(Tabela13[[#This Row],[TRAMITE_SETOR]],"_Atualiz")</f>
        <v>CLC_Atualiz</v>
      </c>
      <c r="F1133" s="35" t="s">
        <v>911</v>
      </c>
      <c r="G1133" s="35"/>
      <c r="H1133" s="36">
        <v>41955.878472222219</v>
      </c>
      <c r="I1133" s="36">
        <v>41956.740972222222</v>
      </c>
      <c r="J1133" s="1" t="s">
        <v>475</v>
      </c>
      <c r="K1133" s="37">
        <f t="shared" si="34"/>
        <v>0.86250000000291038</v>
      </c>
      <c r="L1133" s="38">
        <f t="shared" si="35"/>
        <v>0.86250000000291038</v>
      </c>
      <c r="M1133" s="166">
        <f>NETWORKDAYS.INTL(DATE(YEAR(H1133),MONTH(I1133),DAY(H1133)),DATE(YEAR(I1133),MONTH(I1133),DAY(I1133)),1,LISTAFERIADOS!$B$2:$B$194)</f>
        <v>2</v>
      </c>
      <c r="N1133" s="170" t="str">
        <f>CONCATENATE(HOUR(Tabela13[[#This Row],[DATA INICIO]]),":",MINUTE(Tabela13[[#This Row],[DATA INICIO]]))</f>
        <v>21:5</v>
      </c>
      <c r="P1133"/>
    </row>
    <row r="1134" spans="1:16" ht="25.5" hidden="1" customHeight="1" x14ac:dyDescent="0.25">
      <c r="A1134" s="6" t="s">
        <v>278</v>
      </c>
      <c r="B1134" s="33" t="s">
        <v>720</v>
      </c>
      <c r="C1134" s="1" t="s">
        <v>577</v>
      </c>
      <c r="D1134" s="67" t="s">
        <v>1230</v>
      </c>
      <c r="E1134" s="66" t="str">
        <f>CONCATENATE(Tabela13[[#This Row],[TRAMITE_SETOR]],"_Atualiz")</f>
        <v>SLIC_Atualiz</v>
      </c>
      <c r="F1134" s="35" t="s">
        <v>927</v>
      </c>
      <c r="G1134" s="35"/>
      <c r="H1134" s="36">
        <v>41956.740972222222</v>
      </c>
      <c r="I1134" s="36">
        <v>41962.799305555556</v>
      </c>
      <c r="J1134" s="1" t="s">
        <v>714</v>
      </c>
      <c r="K1134" s="37">
        <f t="shared" si="34"/>
        <v>6.0583333333343035</v>
      </c>
      <c r="L1134" s="38">
        <f t="shared" si="35"/>
        <v>6.0583333333343035</v>
      </c>
      <c r="M1134" s="166">
        <f>NETWORKDAYS.INTL(DATE(YEAR(H1134),MONTH(I1134),DAY(H1134)),DATE(YEAR(I1134),MONTH(I1134),DAY(I1134)),1,LISTAFERIADOS!$B$2:$B$194)</f>
        <v>5</v>
      </c>
      <c r="N1134" s="170" t="str">
        <f>CONCATENATE(HOUR(Tabela13[[#This Row],[DATA INICIO]]),":",MINUTE(Tabela13[[#This Row],[DATA INICIO]]))</f>
        <v>17:47</v>
      </c>
      <c r="P1134"/>
    </row>
    <row r="1135" spans="1:16" ht="25.5" hidden="1" customHeight="1" x14ac:dyDescent="0.25">
      <c r="A1135" s="6" t="s">
        <v>278</v>
      </c>
      <c r="B1135" s="33" t="s">
        <v>720</v>
      </c>
      <c r="C1135" s="1" t="s">
        <v>577</v>
      </c>
      <c r="D1135" s="67" t="s">
        <v>1209</v>
      </c>
      <c r="E1135" s="66" t="str">
        <f>CONCATENATE(Tabela13[[#This Row],[TRAMITE_SETOR]],"_Atualiz")</f>
        <v>CLC_Atualiz</v>
      </c>
      <c r="F1135" s="35" t="s">
        <v>911</v>
      </c>
      <c r="G1135" s="35"/>
      <c r="H1135" s="36">
        <v>41962.799305555556</v>
      </c>
      <c r="I1135" s="36">
        <v>41962.804166666669</v>
      </c>
      <c r="J1135" s="1" t="s">
        <v>70</v>
      </c>
      <c r="K1135" s="37">
        <f t="shared" si="34"/>
        <v>4.8611111124046147E-3</v>
      </c>
      <c r="L1135" s="38">
        <f t="shared" si="35"/>
        <v>4.8611111124046147E-3</v>
      </c>
      <c r="M1135" s="166">
        <f>NETWORKDAYS.INTL(DATE(YEAR(H1135),MONTH(I1135),DAY(H1135)),DATE(YEAR(I1135),MONTH(I1135),DAY(I1135)),1,LISTAFERIADOS!$B$2:$B$194)</f>
        <v>1</v>
      </c>
      <c r="N1135" s="170" t="str">
        <f>CONCATENATE(HOUR(Tabela13[[#This Row],[DATA INICIO]]),":",MINUTE(Tabela13[[#This Row],[DATA INICIO]]))</f>
        <v>19:11</v>
      </c>
      <c r="P1135"/>
    </row>
    <row r="1136" spans="1:16" ht="25.5" hidden="1" customHeight="1" x14ac:dyDescent="0.25">
      <c r="A1136" s="6" t="s">
        <v>278</v>
      </c>
      <c r="B1136" s="33" t="s">
        <v>720</v>
      </c>
      <c r="C1136" s="1" t="s">
        <v>577</v>
      </c>
      <c r="D1136" s="67" t="s">
        <v>1205</v>
      </c>
      <c r="E1136" s="66" t="str">
        <f>CONCATENATE(Tabela13[[#This Row],[TRAMITE_SETOR]],"_Atualiz")</f>
        <v>SECADM_Atualiz</v>
      </c>
      <c r="F1136" s="35" t="s">
        <v>907</v>
      </c>
      <c r="G1136" s="35"/>
      <c r="H1136" s="36">
        <v>41962.804166666669</v>
      </c>
      <c r="I1136" s="36">
        <v>41962.820138888892</v>
      </c>
      <c r="J1136" s="1" t="s">
        <v>715</v>
      </c>
      <c r="K1136" s="37">
        <f t="shared" si="34"/>
        <v>1.5972222223354038E-2</v>
      </c>
      <c r="L1136" s="38">
        <f t="shared" si="35"/>
        <v>1.5972222223354038E-2</v>
      </c>
      <c r="M1136" s="166">
        <f>NETWORKDAYS.INTL(DATE(YEAR(H1136),MONTH(I1136),DAY(H1136)),DATE(YEAR(I1136),MONTH(I1136),DAY(I1136)),1,LISTAFERIADOS!$B$2:$B$194)</f>
        <v>1</v>
      </c>
      <c r="N1136" s="170" t="str">
        <f>CONCATENATE(HOUR(Tabela13[[#This Row],[DATA INICIO]]),":",MINUTE(Tabela13[[#This Row],[DATA INICIO]]))</f>
        <v>19:18</v>
      </c>
      <c r="P1136"/>
    </row>
    <row r="1137" spans="1:16" ht="25.5" hidden="1" customHeight="1" x14ac:dyDescent="0.25">
      <c r="A1137" s="6" t="s">
        <v>278</v>
      </c>
      <c r="B1137" s="33" t="s">
        <v>720</v>
      </c>
      <c r="C1137" s="1" t="s">
        <v>577</v>
      </c>
      <c r="D1137" s="67" t="s">
        <v>1212</v>
      </c>
      <c r="E1137" s="66" t="str">
        <f>CONCATENATE(Tabela13[[#This Row],[TRAMITE_SETOR]],"_Atualiz")</f>
        <v>CPL_Atualiz</v>
      </c>
      <c r="F1137" s="35" t="s">
        <v>914</v>
      </c>
      <c r="G1137" s="35"/>
      <c r="H1137" s="36">
        <v>41962.820138888892</v>
      </c>
      <c r="I1137" s="36">
        <v>41963.811805555553</v>
      </c>
      <c r="J1137" s="1" t="s">
        <v>387</v>
      </c>
      <c r="K1137" s="37">
        <f t="shared" si="34"/>
        <v>0.99166666666133096</v>
      </c>
      <c r="L1137" s="38">
        <f t="shared" si="35"/>
        <v>0.99166666666133096</v>
      </c>
      <c r="M1137" s="166">
        <f>NETWORKDAYS.INTL(DATE(YEAR(H1137),MONTH(I1137),DAY(H1137)),DATE(YEAR(I1137),MONTH(I1137),DAY(I1137)),1,LISTAFERIADOS!$B$2:$B$194)</f>
        <v>2</v>
      </c>
      <c r="N1137" s="170" t="str">
        <f>CONCATENATE(HOUR(Tabela13[[#This Row],[DATA INICIO]]),":",MINUTE(Tabela13[[#This Row],[DATA INICIO]]))</f>
        <v>19:41</v>
      </c>
      <c r="P1137"/>
    </row>
    <row r="1138" spans="1:16" ht="25.5" hidden="1" customHeight="1" x14ac:dyDescent="0.25">
      <c r="A1138" s="6" t="s">
        <v>278</v>
      </c>
      <c r="B1138" s="33" t="s">
        <v>720</v>
      </c>
      <c r="C1138" s="1" t="s">
        <v>577</v>
      </c>
      <c r="D1138" s="67" t="s">
        <v>1213</v>
      </c>
      <c r="E1138" s="66" t="str">
        <f>CONCATENATE(Tabela13[[#This Row],[TRAMITE_SETOR]],"_Atualiz")</f>
        <v>ASSDG_Atualiz</v>
      </c>
      <c r="F1138" s="35" t="s">
        <v>915</v>
      </c>
      <c r="G1138" s="35"/>
      <c r="H1138" s="36">
        <v>41963.811805555553</v>
      </c>
      <c r="I1138" s="36">
        <v>41964.660416666666</v>
      </c>
      <c r="J1138" s="1" t="s">
        <v>218</v>
      </c>
      <c r="K1138" s="37">
        <f t="shared" si="34"/>
        <v>0.84861111111240461</v>
      </c>
      <c r="L1138" s="38">
        <f t="shared" si="35"/>
        <v>0.84861111111240461</v>
      </c>
      <c r="M1138" s="166">
        <f>NETWORKDAYS.INTL(DATE(YEAR(H1138),MONTH(I1138),DAY(H1138)),DATE(YEAR(I1138),MONTH(I1138),DAY(I1138)),1,LISTAFERIADOS!$B$2:$B$194)</f>
        <v>2</v>
      </c>
      <c r="N1138" s="170" t="str">
        <f>CONCATENATE(HOUR(Tabela13[[#This Row],[DATA INICIO]]),":",MINUTE(Tabela13[[#This Row],[DATA INICIO]]))</f>
        <v>19:29</v>
      </c>
      <c r="P1138"/>
    </row>
    <row r="1139" spans="1:16" ht="25.5" hidden="1" customHeight="1" x14ac:dyDescent="0.25">
      <c r="A1139" s="6" t="s">
        <v>278</v>
      </c>
      <c r="B1139" s="33" t="s">
        <v>720</v>
      </c>
      <c r="C1139" s="1" t="s">
        <v>577</v>
      </c>
      <c r="D1139" s="67" t="s">
        <v>1202</v>
      </c>
      <c r="E1139" s="66" t="str">
        <f>CONCATENATE(Tabela13[[#This Row],[TRAMITE_SETOR]],"_Atualiz")</f>
        <v>DG_Atualiz</v>
      </c>
      <c r="F1139" s="35" t="s">
        <v>905</v>
      </c>
      <c r="G1139" s="35"/>
      <c r="H1139" s="36">
        <v>41964.660416666666</v>
      </c>
      <c r="I1139" s="36">
        <v>41964.704861111109</v>
      </c>
      <c r="J1139" s="1" t="s">
        <v>56</v>
      </c>
      <c r="K1139" s="37">
        <f t="shared" si="34"/>
        <v>4.4444444443797693E-2</v>
      </c>
      <c r="L1139" s="38">
        <f t="shared" si="35"/>
        <v>4.4444444443797693E-2</v>
      </c>
      <c r="M1139" s="166">
        <f>NETWORKDAYS.INTL(DATE(YEAR(H1139),MONTH(I1139),DAY(H1139)),DATE(YEAR(I1139),MONTH(I1139),DAY(I1139)),1,LISTAFERIADOS!$B$2:$B$194)</f>
        <v>1</v>
      </c>
      <c r="N1139" s="170" t="str">
        <f>CONCATENATE(HOUR(Tabela13[[#This Row],[DATA INICIO]]),":",MINUTE(Tabela13[[#This Row],[DATA INICIO]]))</f>
        <v>15:51</v>
      </c>
      <c r="P1139"/>
    </row>
    <row r="1140" spans="1:16" ht="25.5" hidden="1" customHeight="1" x14ac:dyDescent="0.25">
      <c r="A1140" s="6" t="s">
        <v>278</v>
      </c>
      <c r="B1140" s="33" t="s">
        <v>720</v>
      </c>
      <c r="C1140" s="1" t="s">
        <v>577</v>
      </c>
      <c r="D1140" s="67" t="s">
        <v>1230</v>
      </c>
      <c r="E1140" s="66" t="str">
        <f>CONCATENATE(Tabela13[[#This Row],[TRAMITE_SETOR]],"_Atualiz")</f>
        <v>SLIC_Atualiz</v>
      </c>
      <c r="F1140" s="35" t="s">
        <v>927</v>
      </c>
      <c r="G1140" s="35"/>
      <c r="H1140" s="36">
        <v>41964.704861111109</v>
      </c>
      <c r="I1140" s="36">
        <v>41974.537499999999</v>
      </c>
      <c r="J1140" s="1" t="s">
        <v>215</v>
      </c>
      <c r="K1140" s="37">
        <f t="shared" si="34"/>
        <v>9.8326388888890506</v>
      </c>
      <c r="L1140" s="38">
        <f t="shared" si="35"/>
        <v>9.8326388888890506</v>
      </c>
      <c r="M1140" s="166">
        <f>NETWORKDAYS.INTL(DATE(YEAR(H1140),MONTH(I1140),DAY(H1140)),DATE(YEAR(I1140),MONTH(I1140),DAY(I1140)),1,LISTAFERIADOS!$B$2:$B$194)</f>
        <v>-13</v>
      </c>
      <c r="N1140" s="170" t="str">
        <f>CONCATENATE(HOUR(Tabela13[[#This Row],[DATA INICIO]]),":",MINUTE(Tabela13[[#This Row],[DATA INICIO]]))</f>
        <v>16:55</v>
      </c>
      <c r="P1140"/>
    </row>
    <row r="1141" spans="1:16" ht="25.5" hidden="1" customHeight="1" x14ac:dyDescent="0.25">
      <c r="A1141" s="6" t="s">
        <v>278</v>
      </c>
      <c r="B1141" s="33" t="s">
        <v>720</v>
      </c>
      <c r="C1141" s="1" t="s">
        <v>577</v>
      </c>
      <c r="D1141" s="67" t="s">
        <v>1212</v>
      </c>
      <c r="E1141" s="66" t="str">
        <f>CONCATENATE(Tabela13[[#This Row],[TRAMITE_SETOR]],"_Atualiz")</f>
        <v>CPL_Atualiz</v>
      </c>
      <c r="F1141" s="35" t="s">
        <v>914</v>
      </c>
      <c r="G1141" s="35"/>
      <c r="H1141" s="36">
        <v>41974.537499999999</v>
      </c>
      <c r="I1141" s="36">
        <v>41974.652777777781</v>
      </c>
      <c r="J1141" s="1" t="s">
        <v>680</v>
      </c>
      <c r="K1141" s="37">
        <f t="shared" si="34"/>
        <v>0.11527777778246673</v>
      </c>
      <c r="L1141" s="38">
        <f t="shared" si="35"/>
        <v>0.11527777778246673</v>
      </c>
      <c r="M1141" s="166">
        <f>NETWORKDAYS.INTL(DATE(YEAR(H1141),MONTH(I1141),DAY(H1141)),DATE(YEAR(I1141),MONTH(I1141),DAY(I1141)),1,LISTAFERIADOS!$B$2:$B$194)</f>
        <v>1</v>
      </c>
      <c r="N1141" s="170" t="str">
        <f>CONCATENATE(HOUR(Tabela13[[#This Row],[DATA INICIO]]),":",MINUTE(Tabela13[[#This Row],[DATA INICIO]]))</f>
        <v>12:54</v>
      </c>
      <c r="P1141"/>
    </row>
    <row r="1142" spans="1:16" ht="25.5" hidden="1" customHeight="1" x14ac:dyDescent="0.25">
      <c r="A1142" s="6" t="s">
        <v>278</v>
      </c>
      <c r="B1142" s="33" t="s">
        <v>720</v>
      </c>
      <c r="C1142" s="1" t="s">
        <v>577</v>
      </c>
      <c r="D1142" s="67" t="s">
        <v>1230</v>
      </c>
      <c r="E1142" s="66" t="str">
        <f>CONCATENATE(Tabela13[[#This Row],[TRAMITE_SETOR]],"_Atualiz")</f>
        <v>SLIC_Atualiz</v>
      </c>
      <c r="F1142" s="35" t="s">
        <v>927</v>
      </c>
      <c r="G1142" s="35"/>
      <c r="H1142" s="36">
        <v>41974.652777777781</v>
      </c>
      <c r="I1142" s="36">
        <v>41975.555555555555</v>
      </c>
      <c r="J1142" s="1" t="s">
        <v>716</v>
      </c>
      <c r="K1142" s="37">
        <f t="shared" si="34"/>
        <v>0.90277777777373558</v>
      </c>
      <c r="L1142" s="38">
        <f t="shared" si="35"/>
        <v>0.90277777777373558</v>
      </c>
      <c r="M1142" s="166">
        <f>NETWORKDAYS.INTL(DATE(YEAR(H1142),MONTH(I1142),DAY(H1142)),DATE(YEAR(I1142),MONTH(I1142),DAY(I1142)),1,LISTAFERIADOS!$B$2:$B$194)</f>
        <v>2</v>
      </c>
      <c r="N1142" s="170" t="str">
        <f>CONCATENATE(HOUR(Tabela13[[#This Row],[DATA INICIO]]),":",MINUTE(Tabela13[[#This Row],[DATA INICIO]]))</f>
        <v>15:40</v>
      </c>
      <c r="P1142"/>
    </row>
    <row r="1143" spans="1:16" ht="25.5" hidden="1" customHeight="1" x14ac:dyDescent="0.25">
      <c r="A1143" s="6" t="s">
        <v>278</v>
      </c>
      <c r="B1143" s="33" t="s">
        <v>720</v>
      </c>
      <c r="C1143" s="1" t="s">
        <v>577</v>
      </c>
      <c r="D1143" s="67" t="s">
        <v>1212</v>
      </c>
      <c r="E1143" s="66" t="str">
        <f>CONCATENATE(Tabela13[[#This Row],[TRAMITE_SETOR]],"_Atualiz")</f>
        <v>CPL_Atualiz</v>
      </c>
      <c r="F1143" s="35" t="s">
        <v>914</v>
      </c>
      <c r="G1143" s="35"/>
      <c r="H1143" s="36">
        <v>41975.555555555555</v>
      </c>
      <c r="I1143" s="36">
        <v>41990.703472222223</v>
      </c>
      <c r="J1143" s="1" t="s">
        <v>451</v>
      </c>
      <c r="K1143" s="37">
        <f t="shared" si="34"/>
        <v>15.147916666668607</v>
      </c>
      <c r="L1143" s="38">
        <f t="shared" si="35"/>
        <v>15.147916666668607</v>
      </c>
      <c r="M1143" s="166">
        <f>NETWORKDAYS.INTL(DATE(YEAR(H1143),MONTH(I1143),DAY(H1143)),DATE(YEAR(I1143),MONTH(I1143),DAY(I1143)),1,LISTAFERIADOS!$B$2:$B$194)</f>
        <v>11</v>
      </c>
      <c r="N1143" s="170" t="str">
        <f>CONCATENATE(HOUR(Tabela13[[#This Row],[DATA INICIO]]),":",MINUTE(Tabela13[[#This Row],[DATA INICIO]]))</f>
        <v>13:20</v>
      </c>
      <c r="P1143"/>
    </row>
    <row r="1144" spans="1:16" ht="25.5" hidden="1" customHeight="1" x14ac:dyDescent="0.25">
      <c r="A1144" s="6" t="s">
        <v>278</v>
      </c>
      <c r="B1144" s="33" t="s">
        <v>720</v>
      </c>
      <c r="C1144" s="1" t="s">
        <v>577</v>
      </c>
      <c r="D1144" s="67" t="s">
        <v>1239</v>
      </c>
      <c r="E1144" s="66" t="str">
        <f>CONCATENATE(Tabela13[[#This Row],[TRAMITE_SETOR]],"_Atualiz")</f>
        <v>CMP_Atualiz</v>
      </c>
      <c r="F1144" s="35" t="s">
        <v>930</v>
      </c>
      <c r="G1144" s="35"/>
      <c r="H1144" s="36">
        <v>41990.703472222223</v>
      </c>
      <c r="I1144" s="36">
        <v>41990.734027777777</v>
      </c>
      <c r="J1144" s="1" t="s">
        <v>11</v>
      </c>
      <c r="K1144" s="37">
        <f t="shared" si="34"/>
        <v>3.0555555553291924E-2</v>
      </c>
      <c r="L1144" s="38">
        <f t="shared" si="35"/>
        <v>3.0555555553291924E-2</v>
      </c>
      <c r="M1144" s="166">
        <f>NETWORKDAYS.INTL(DATE(YEAR(H1144),MONTH(I1144),DAY(H1144)),DATE(YEAR(I1144),MONTH(I1144),DAY(I1144)),1,LISTAFERIADOS!$B$2:$B$194)</f>
        <v>1</v>
      </c>
      <c r="N1144" s="170" t="str">
        <f>CONCATENATE(HOUR(Tabela13[[#This Row],[DATA INICIO]]),":",MINUTE(Tabela13[[#This Row],[DATA INICIO]]))</f>
        <v>16:53</v>
      </c>
      <c r="P1144"/>
    </row>
    <row r="1145" spans="1:16" ht="25.5" customHeight="1" x14ac:dyDescent="0.25">
      <c r="A1145" s="6" t="s">
        <v>278</v>
      </c>
      <c r="B1145" s="33" t="s">
        <v>720</v>
      </c>
      <c r="C1145" s="1" t="s">
        <v>577</v>
      </c>
      <c r="D1145" s="67" t="s">
        <v>1245</v>
      </c>
      <c r="E1145" s="66" t="str">
        <f>CONCATENATE(Tabela13[[#This Row],[TRAMITE_SETOR]],"_Atualiz")</f>
        <v>SMIC_Atualiz</v>
      </c>
      <c r="F1145" s="35" t="s">
        <v>891</v>
      </c>
      <c r="G1145" s="90" t="s">
        <v>1105</v>
      </c>
      <c r="H1145" s="36">
        <v>41990.734027777777</v>
      </c>
      <c r="I1145" s="36">
        <v>41990.785416666666</v>
      </c>
      <c r="J1145" s="1" t="s">
        <v>717</v>
      </c>
      <c r="K1145" s="37">
        <f t="shared" si="34"/>
        <v>5.1388888889050577E-2</v>
      </c>
      <c r="L1145" s="38">
        <f t="shared" si="35"/>
        <v>5.1388888889050577E-2</v>
      </c>
      <c r="M1145" s="166">
        <f>NETWORKDAYS.INTL(DATE(YEAR(H1145),MONTH(I1145),DAY(H1145)),DATE(YEAR(I1145),MONTH(I1145),DAY(I1145)),1,LISTAFERIADOS!$B$2:$B$194)</f>
        <v>1</v>
      </c>
      <c r="N1145" s="170" t="str">
        <f>CONCATENATE(HOUR(Tabela13[[#This Row],[DATA INICIO]]),":",MINUTE(Tabela13[[#This Row],[DATA INICIO]]))</f>
        <v>17:37</v>
      </c>
      <c r="P1145"/>
    </row>
    <row r="1146" spans="1:16" ht="25.5" hidden="1" customHeight="1" x14ac:dyDescent="0.25">
      <c r="A1146" s="6" t="s">
        <v>278</v>
      </c>
      <c r="B1146" s="33" t="s">
        <v>720</v>
      </c>
      <c r="C1146" s="1" t="s">
        <v>577</v>
      </c>
      <c r="D1146" s="67" t="s">
        <v>1212</v>
      </c>
      <c r="E1146" s="66" t="str">
        <f>CONCATENATE(Tabela13[[#This Row],[TRAMITE_SETOR]],"_Atualiz")</f>
        <v>CPL_Atualiz</v>
      </c>
      <c r="F1146" s="35" t="s">
        <v>914</v>
      </c>
      <c r="G1146" s="35"/>
      <c r="H1146" s="36">
        <v>41990.785416666666</v>
      </c>
      <c r="I1146" s="36">
        <v>41996.690972222219</v>
      </c>
      <c r="J1146" s="1" t="s">
        <v>27</v>
      </c>
      <c r="K1146" s="37">
        <f t="shared" si="34"/>
        <v>5.9055555555532919</v>
      </c>
      <c r="L1146" s="38">
        <f t="shared" si="35"/>
        <v>5.9055555555532919</v>
      </c>
      <c r="M1146" s="166">
        <f>NETWORKDAYS.INTL(DATE(YEAR(H1146),MONTH(I1146),DAY(H1146)),DATE(YEAR(I1146),MONTH(I1146),DAY(I1146)),1,LISTAFERIADOS!$B$2:$B$194)</f>
        <v>2</v>
      </c>
      <c r="N1146" s="170" t="str">
        <f>CONCATENATE(HOUR(Tabela13[[#This Row],[DATA INICIO]]),":",MINUTE(Tabela13[[#This Row],[DATA INICIO]]))</f>
        <v>18:51</v>
      </c>
      <c r="P1146"/>
    </row>
    <row r="1147" spans="1:16" ht="25.5" hidden="1" customHeight="1" x14ac:dyDescent="0.25">
      <c r="A1147" s="6" t="s">
        <v>278</v>
      </c>
      <c r="B1147" s="33" t="s">
        <v>720</v>
      </c>
      <c r="C1147" s="1" t="s">
        <v>577</v>
      </c>
      <c r="D1147" s="67" t="s">
        <v>1213</v>
      </c>
      <c r="E1147" s="66" t="str">
        <f>CONCATENATE(Tabela13[[#This Row],[TRAMITE_SETOR]],"_Atualiz")</f>
        <v>ASSDG_Atualiz</v>
      </c>
      <c r="F1147" s="35" t="s">
        <v>915</v>
      </c>
      <c r="G1147" s="35"/>
      <c r="H1147" s="36">
        <v>41996.690972222219</v>
      </c>
      <c r="I1147" s="36">
        <v>41996.704861111109</v>
      </c>
      <c r="J1147" s="1" t="s">
        <v>391</v>
      </c>
      <c r="K1147" s="37">
        <f t="shared" si="34"/>
        <v>1.3888888890505768E-2</v>
      </c>
      <c r="L1147" s="38">
        <f t="shared" si="35"/>
        <v>1.3888888890505768E-2</v>
      </c>
      <c r="M1147" s="166">
        <f>NETWORKDAYS.INTL(DATE(YEAR(H1147),MONTH(I1147),DAY(H1147)),DATE(YEAR(I1147),MONTH(I1147),DAY(I1147)),1,LISTAFERIADOS!$B$2:$B$194)</f>
        <v>0</v>
      </c>
      <c r="N1147" s="170" t="str">
        <f>CONCATENATE(HOUR(Tabela13[[#This Row],[DATA INICIO]]),":",MINUTE(Tabela13[[#This Row],[DATA INICIO]]))</f>
        <v>16:35</v>
      </c>
      <c r="P1147"/>
    </row>
    <row r="1148" spans="1:16" ht="25.5" hidden="1" customHeight="1" x14ac:dyDescent="0.25">
      <c r="A1148" s="6" t="s">
        <v>278</v>
      </c>
      <c r="B1148" s="33" t="s">
        <v>720</v>
      </c>
      <c r="C1148" s="1" t="s">
        <v>577</v>
      </c>
      <c r="D1148" s="67" t="s">
        <v>1202</v>
      </c>
      <c r="E1148" s="66" t="str">
        <f>CONCATENATE(Tabela13[[#This Row],[TRAMITE_SETOR]],"_Atualiz")</f>
        <v>DG_Atualiz</v>
      </c>
      <c r="F1148" s="35" t="s">
        <v>905</v>
      </c>
      <c r="G1148" s="35"/>
      <c r="H1148" s="36">
        <v>41996.704861111109</v>
      </c>
      <c r="I1148" s="36">
        <v>41996.745833333334</v>
      </c>
      <c r="J1148" s="1" t="s">
        <v>56</v>
      </c>
      <c r="K1148" s="37">
        <f t="shared" si="34"/>
        <v>4.0972222224809229E-2</v>
      </c>
      <c r="L1148" s="38">
        <f t="shared" si="35"/>
        <v>4.0972222224809229E-2</v>
      </c>
      <c r="M1148" s="166">
        <f>NETWORKDAYS.INTL(DATE(YEAR(H1148),MONTH(I1148),DAY(H1148)),DATE(YEAR(I1148),MONTH(I1148),DAY(I1148)),1,LISTAFERIADOS!$B$2:$B$194)</f>
        <v>0</v>
      </c>
      <c r="N1148" s="170" t="str">
        <f>CONCATENATE(HOUR(Tabela13[[#This Row],[DATA INICIO]]),":",MINUTE(Tabela13[[#This Row],[DATA INICIO]]))</f>
        <v>16:55</v>
      </c>
      <c r="P1148"/>
    </row>
    <row r="1149" spans="1:16" ht="25.5" customHeight="1" x14ac:dyDescent="0.25">
      <c r="A1149" s="6" t="s">
        <v>278</v>
      </c>
      <c r="B1149" s="33" t="s">
        <v>720</v>
      </c>
      <c r="C1149" s="1" t="s">
        <v>577</v>
      </c>
      <c r="D1149" s="67" t="s">
        <v>1245</v>
      </c>
      <c r="E1149" s="66" t="str">
        <f>CONCATENATE(Tabela13[[#This Row],[TRAMITE_SETOR]],"_Atualiz")</f>
        <v>SMIC_Atualiz</v>
      </c>
      <c r="F1149" s="35" t="s">
        <v>891</v>
      </c>
      <c r="G1149" s="90" t="s">
        <v>1105</v>
      </c>
      <c r="H1149" s="36">
        <v>41996.745833333334</v>
      </c>
      <c r="I1149" s="36">
        <v>41996.754166666666</v>
      </c>
      <c r="J1149" s="1" t="s">
        <v>718</v>
      </c>
      <c r="K1149" s="37">
        <f t="shared" si="34"/>
        <v>8.333333331393078E-3</v>
      </c>
      <c r="L1149" s="38">
        <f t="shared" si="35"/>
        <v>8.333333331393078E-3</v>
      </c>
      <c r="M1149" s="166">
        <f>NETWORKDAYS.INTL(DATE(YEAR(H1149),MONTH(I1149),DAY(H1149)),DATE(YEAR(I1149),MONTH(I1149),DAY(I1149)),1,LISTAFERIADOS!$B$2:$B$194)</f>
        <v>0</v>
      </c>
      <c r="N1149" s="170" t="str">
        <f>CONCATENATE(HOUR(Tabela13[[#This Row],[DATA INICIO]]),":",MINUTE(Tabela13[[#This Row],[DATA INICIO]]))</f>
        <v>17:54</v>
      </c>
      <c r="P1149"/>
    </row>
    <row r="1150" spans="1:16" ht="25.5" hidden="1" customHeight="1" x14ac:dyDescent="0.25">
      <c r="A1150" s="6" t="s">
        <v>278</v>
      </c>
      <c r="B1150" s="33" t="s">
        <v>720</v>
      </c>
      <c r="C1150" s="1" t="s">
        <v>577</v>
      </c>
      <c r="D1150" s="67" t="s">
        <v>1262</v>
      </c>
      <c r="E1150" s="66" t="str">
        <f>CONCATENATE(Tabela13[[#This Row],[TRAMITE_SETOR]],"_Atualiz")</f>
        <v>GABDG_Atualiz</v>
      </c>
      <c r="F1150" s="35" t="s">
        <v>947</v>
      </c>
      <c r="G1150" s="35"/>
      <c r="H1150" s="36">
        <v>41996.754166666666</v>
      </c>
      <c r="I1150" s="36">
        <v>41996.775000000001</v>
      </c>
      <c r="J1150" s="1" t="s">
        <v>719</v>
      </c>
      <c r="K1150" s="37">
        <f t="shared" si="34"/>
        <v>2.0833333335758653E-2</v>
      </c>
      <c r="L1150" s="38">
        <f t="shared" si="35"/>
        <v>2.0833333335758653E-2</v>
      </c>
      <c r="M1150" s="166">
        <f>NETWORKDAYS.INTL(DATE(YEAR(H1150),MONTH(I1150),DAY(H1150)),DATE(YEAR(I1150),MONTH(I1150),DAY(I1150)),1,LISTAFERIADOS!$B$2:$B$194)</f>
        <v>0</v>
      </c>
      <c r="N1150" s="170" t="str">
        <f>CONCATENATE(HOUR(Tabela13[[#This Row],[DATA INICIO]]),":",MINUTE(Tabela13[[#This Row],[DATA INICIO]]))</f>
        <v>18:6</v>
      </c>
      <c r="P1150"/>
    </row>
    <row r="1151" spans="1:16" ht="25.5" hidden="1" customHeight="1" x14ac:dyDescent="0.25">
      <c r="A1151" s="6" t="s">
        <v>278</v>
      </c>
      <c r="B1151" s="33" t="s">
        <v>720</v>
      </c>
      <c r="C1151" s="1" t="s">
        <v>577</v>
      </c>
      <c r="D1151" s="67" t="s">
        <v>1212</v>
      </c>
      <c r="E1151" s="66" t="str">
        <f>CONCATENATE(Tabela13[[#This Row],[TRAMITE_SETOR]],"_Atualiz")</f>
        <v>CPL_Atualiz</v>
      </c>
      <c r="F1151" s="35" t="s">
        <v>914</v>
      </c>
      <c r="G1151" s="35"/>
      <c r="H1151" s="36">
        <v>41996.775000000001</v>
      </c>
      <c r="I1151" s="36">
        <v>41999.490277777775</v>
      </c>
      <c r="J1151" s="1" t="s">
        <v>601</v>
      </c>
      <c r="K1151" s="37">
        <f t="shared" si="34"/>
        <v>2.7152777777737356</v>
      </c>
      <c r="L1151" s="38">
        <f t="shared" si="35"/>
        <v>2.7152777777737356</v>
      </c>
      <c r="M1151" s="166">
        <f>NETWORKDAYS.INTL(DATE(YEAR(H1151),MONTH(I1151),DAY(H1151)),DATE(YEAR(I1151),MONTH(I1151),DAY(I1151)),1,LISTAFERIADOS!$B$2:$B$194)</f>
        <v>0</v>
      </c>
      <c r="N1151" s="170" t="str">
        <f>CONCATENATE(HOUR(Tabela13[[#This Row],[DATA INICIO]]),":",MINUTE(Tabela13[[#This Row],[DATA INICIO]]))</f>
        <v>18:36</v>
      </c>
      <c r="P1151"/>
    </row>
    <row r="1152" spans="1:16" ht="25.5" customHeight="1" x14ac:dyDescent="0.25">
      <c r="A1152" s="48" t="s">
        <v>6</v>
      </c>
      <c r="B1152" s="33" t="s">
        <v>755</v>
      </c>
      <c r="C1152" s="2" t="s">
        <v>270</v>
      </c>
      <c r="D1152" s="68" t="s">
        <v>1263</v>
      </c>
      <c r="E1152" s="66" t="str">
        <f>CONCATENATE(Tabela13[[#This Row],[TRAMITE_SETOR]],"_Atualiz")</f>
        <v>ST_Atualiz</v>
      </c>
      <c r="F1152" s="35" t="s">
        <v>896</v>
      </c>
      <c r="G1152" s="90" t="s">
        <v>1105</v>
      </c>
      <c r="H1152" s="3">
        <v>42299.77847222222</v>
      </c>
      <c r="I1152" s="3">
        <v>42311.77847222222</v>
      </c>
      <c r="J1152" s="4" t="s">
        <v>7</v>
      </c>
      <c r="K1152" s="37">
        <f t="shared" si="34"/>
        <v>12</v>
      </c>
      <c r="L1152" s="38">
        <f t="shared" si="35"/>
        <v>12</v>
      </c>
      <c r="M1152" s="166">
        <f>NETWORKDAYS.INTL(DATE(YEAR(H1152),MONTH(I1152),DAY(H1152)),DATE(YEAR(I1152),MONTH(I1152),DAY(I1152)),1,LISTAFERIADOS!$B$2:$B$194)</f>
        <v>-14</v>
      </c>
      <c r="N1152" s="170" t="str">
        <f>CONCATENATE(HOUR(Tabela13[[#This Row],[DATA INICIO]]),":",MINUTE(Tabela13[[#This Row],[DATA INICIO]]))</f>
        <v>18:41</v>
      </c>
      <c r="P1152"/>
    </row>
    <row r="1153" spans="1:16" ht="25.5" customHeight="1" x14ac:dyDescent="0.25">
      <c r="A1153" s="48" t="s">
        <v>6</v>
      </c>
      <c r="B1153" s="33" t="s">
        <v>755</v>
      </c>
      <c r="C1153" s="2" t="s">
        <v>270</v>
      </c>
      <c r="D1153" s="68" t="s">
        <v>1204</v>
      </c>
      <c r="E1153" s="66" t="str">
        <f>CONCATENATE(Tabela13[[#This Row],[TRAMITE_SETOR]],"_Atualiz")</f>
        <v>CIP_Atualiz</v>
      </c>
      <c r="F1153" s="35" t="s">
        <v>884</v>
      </c>
      <c r="G1153" s="90" t="s">
        <v>1105</v>
      </c>
      <c r="H1153" s="3">
        <v>42311.77847222222</v>
      </c>
      <c r="I1153" s="3">
        <v>42312.719444444447</v>
      </c>
      <c r="J1153" s="4" t="s">
        <v>329</v>
      </c>
      <c r="K1153" s="37">
        <f t="shared" si="34"/>
        <v>0.94097222222626442</v>
      </c>
      <c r="L1153" s="38">
        <f t="shared" si="35"/>
        <v>0.94097222222626442</v>
      </c>
      <c r="M1153" s="166">
        <f>NETWORKDAYS.INTL(DATE(YEAR(H1153),MONTH(I1153),DAY(H1153)),DATE(YEAR(I1153),MONTH(I1153),DAY(I1153)),1,LISTAFERIADOS!$B$2:$B$194)</f>
        <v>2</v>
      </c>
      <c r="N1153" s="170" t="str">
        <f>CONCATENATE(HOUR(Tabela13[[#This Row],[DATA INICIO]]),":",MINUTE(Tabela13[[#This Row],[DATA INICIO]]))</f>
        <v>18:41</v>
      </c>
      <c r="P1153"/>
    </row>
    <row r="1154" spans="1:16" ht="25.5" hidden="1" customHeight="1" x14ac:dyDescent="0.25">
      <c r="A1154" s="48" t="s">
        <v>6</v>
      </c>
      <c r="B1154" s="33" t="s">
        <v>755</v>
      </c>
      <c r="C1154" s="2" t="s">
        <v>270</v>
      </c>
      <c r="D1154" s="68" t="s">
        <v>1205</v>
      </c>
      <c r="E1154" s="66" t="str">
        <f>CONCATENATE(Tabela13[[#This Row],[TRAMITE_SETOR]],"_Atualiz")</f>
        <v>SECADM_Atualiz</v>
      </c>
      <c r="F1154" s="35" t="s">
        <v>907</v>
      </c>
      <c r="G1154" s="35"/>
      <c r="H1154" s="3">
        <v>42312.719444444447</v>
      </c>
      <c r="I1154" s="3">
        <v>42325.643750000003</v>
      </c>
      <c r="J1154" s="4" t="s">
        <v>721</v>
      </c>
      <c r="K1154" s="37">
        <f t="shared" si="34"/>
        <v>12.924305555556202</v>
      </c>
      <c r="L1154" s="38">
        <f t="shared" si="35"/>
        <v>12.924305555556202</v>
      </c>
      <c r="M1154" s="166">
        <f>NETWORKDAYS.INTL(DATE(YEAR(H1154),MONTH(I1154),DAY(H1154)),DATE(YEAR(I1154),MONTH(I1154),DAY(I1154)),1,LISTAFERIADOS!$B$2:$B$194)</f>
        <v>10</v>
      </c>
      <c r="N1154" s="170" t="str">
        <f>CONCATENATE(HOUR(Tabela13[[#This Row],[DATA INICIO]]),":",MINUTE(Tabela13[[#This Row],[DATA INICIO]]))</f>
        <v>17:16</v>
      </c>
      <c r="P1154"/>
    </row>
    <row r="1155" spans="1:16" ht="25.5" hidden="1" customHeight="1" x14ac:dyDescent="0.25">
      <c r="A1155" s="48" t="s">
        <v>6</v>
      </c>
      <c r="B1155" s="33" t="s">
        <v>755</v>
      </c>
      <c r="C1155" s="2" t="s">
        <v>270</v>
      </c>
      <c r="D1155" s="68" t="s">
        <v>1209</v>
      </c>
      <c r="E1155" s="66" t="str">
        <f>CONCATENATE(Tabela13[[#This Row],[TRAMITE_SETOR]],"_Atualiz")</f>
        <v>CLC_Atualiz</v>
      </c>
      <c r="F1155" s="35" t="s">
        <v>911</v>
      </c>
      <c r="G1155" s="35"/>
      <c r="H1155" s="3">
        <v>42325.643750000003</v>
      </c>
      <c r="I1155" s="3">
        <v>42326.808333333334</v>
      </c>
      <c r="J1155" s="4" t="s">
        <v>722</v>
      </c>
      <c r="K1155" s="37">
        <f t="shared" ref="K1155:K1218" si="36">IF(OR(H1155="-",I1155="-"),0,I1155-H1155)</f>
        <v>1.1645833333313931</v>
      </c>
      <c r="L1155" s="38">
        <f t="shared" ref="L1155:L1218" si="37">K1155</f>
        <v>1.1645833333313931</v>
      </c>
      <c r="M1155" s="166">
        <f>NETWORKDAYS.INTL(DATE(YEAR(H1155),MONTH(I1155),DAY(H1155)),DATE(YEAR(I1155),MONTH(I1155),DAY(I1155)),1,LISTAFERIADOS!$B$2:$B$194)</f>
        <v>2</v>
      </c>
      <c r="N1155" s="170" t="str">
        <f>CONCATENATE(HOUR(Tabela13[[#This Row],[DATA INICIO]]),":",MINUTE(Tabela13[[#This Row],[DATA INICIO]]))</f>
        <v>15:27</v>
      </c>
      <c r="P1155"/>
    </row>
    <row r="1156" spans="1:16" ht="25.5" customHeight="1" x14ac:dyDescent="0.25">
      <c r="A1156" s="48" t="s">
        <v>6</v>
      </c>
      <c r="B1156" s="33" t="s">
        <v>755</v>
      </c>
      <c r="C1156" s="2" t="s">
        <v>270</v>
      </c>
      <c r="D1156" s="68" t="s">
        <v>1263</v>
      </c>
      <c r="E1156" s="66" t="str">
        <f>CONCATENATE(Tabela13[[#This Row],[TRAMITE_SETOR]],"_Atualiz")</f>
        <v>ST_Atualiz</v>
      </c>
      <c r="F1156" s="35" t="s">
        <v>896</v>
      </c>
      <c r="G1156" s="90" t="s">
        <v>1105</v>
      </c>
      <c r="H1156" s="3">
        <v>42326.808333333334</v>
      </c>
      <c r="I1156" s="3">
        <v>42327.7</v>
      </c>
      <c r="J1156" s="4" t="s">
        <v>723</v>
      </c>
      <c r="K1156" s="37">
        <f t="shared" si="36"/>
        <v>0.89166666666278616</v>
      </c>
      <c r="L1156" s="38">
        <f t="shared" si="37"/>
        <v>0.89166666666278616</v>
      </c>
      <c r="M1156" s="166">
        <f>NETWORKDAYS.INTL(DATE(YEAR(H1156),MONTH(I1156),DAY(H1156)),DATE(YEAR(I1156),MONTH(I1156),DAY(I1156)),1,LISTAFERIADOS!$B$2:$B$194)</f>
        <v>2</v>
      </c>
      <c r="N1156" s="170" t="str">
        <f>CONCATENATE(HOUR(Tabela13[[#This Row],[DATA INICIO]]),":",MINUTE(Tabela13[[#This Row],[DATA INICIO]]))</f>
        <v>19:24</v>
      </c>
      <c r="P1156"/>
    </row>
    <row r="1157" spans="1:16" ht="25.5" hidden="1" customHeight="1" x14ac:dyDescent="0.25">
      <c r="A1157" s="48" t="s">
        <v>6</v>
      </c>
      <c r="B1157" s="33" t="s">
        <v>755</v>
      </c>
      <c r="C1157" s="2" t="s">
        <v>270</v>
      </c>
      <c r="D1157" s="68" t="s">
        <v>1206</v>
      </c>
      <c r="E1157" s="66" t="str">
        <f>CONCATENATE(Tabela13[[#This Row],[TRAMITE_SETOR]],"_Atualiz")</f>
        <v>SPO_Atualiz</v>
      </c>
      <c r="F1157" s="35" t="s">
        <v>908</v>
      </c>
      <c r="G1157" s="35"/>
      <c r="H1157" s="3">
        <v>42327.7</v>
      </c>
      <c r="I1157" s="3">
        <v>42327.706250000003</v>
      </c>
      <c r="J1157" s="4" t="s">
        <v>724</v>
      </c>
      <c r="K1157" s="37">
        <f t="shared" si="36"/>
        <v>6.2500000058207661E-3</v>
      </c>
      <c r="L1157" s="38">
        <f t="shared" si="37"/>
        <v>6.2500000058207661E-3</v>
      </c>
      <c r="M1157" s="166">
        <f>NETWORKDAYS.INTL(DATE(YEAR(H1157),MONTH(I1157),DAY(H1157)),DATE(YEAR(I1157),MONTH(I1157),DAY(I1157)),1,LISTAFERIADOS!$B$2:$B$194)</f>
        <v>1</v>
      </c>
      <c r="N1157" s="170" t="str">
        <f>CONCATENATE(HOUR(Tabela13[[#This Row],[DATA INICIO]]),":",MINUTE(Tabela13[[#This Row],[DATA INICIO]]))</f>
        <v>16:48</v>
      </c>
      <c r="P1157"/>
    </row>
    <row r="1158" spans="1:16" ht="25.5" customHeight="1" x14ac:dyDescent="0.25">
      <c r="A1158" s="48" t="s">
        <v>6</v>
      </c>
      <c r="B1158" s="33" t="s">
        <v>755</v>
      </c>
      <c r="C1158" s="2" t="s">
        <v>270</v>
      </c>
      <c r="D1158" s="68" t="s">
        <v>1263</v>
      </c>
      <c r="E1158" s="66" t="str">
        <f>CONCATENATE(Tabela13[[#This Row],[TRAMITE_SETOR]],"_Atualiz")</f>
        <v>ST_Atualiz</v>
      </c>
      <c r="F1158" s="35" t="s">
        <v>896</v>
      </c>
      <c r="G1158" s="90" t="s">
        <v>1105</v>
      </c>
      <c r="H1158" s="3">
        <v>42327.706250000003</v>
      </c>
      <c r="I1158" s="3">
        <v>42327.720833333333</v>
      </c>
      <c r="J1158" s="4" t="s">
        <v>725</v>
      </c>
      <c r="K1158" s="37">
        <f t="shared" si="36"/>
        <v>1.4583333329937886E-2</v>
      </c>
      <c r="L1158" s="38">
        <f t="shared" si="37"/>
        <v>1.4583333329937886E-2</v>
      </c>
      <c r="M1158" s="166">
        <f>NETWORKDAYS.INTL(DATE(YEAR(H1158),MONTH(I1158),DAY(H1158)),DATE(YEAR(I1158),MONTH(I1158),DAY(I1158)),1,LISTAFERIADOS!$B$2:$B$194)</f>
        <v>1</v>
      </c>
      <c r="N1158" s="170" t="str">
        <f>CONCATENATE(HOUR(Tabela13[[#This Row],[DATA INICIO]]),":",MINUTE(Tabela13[[#This Row],[DATA INICIO]]))</f>
        <v>16:57</v>
      </c>
      <c r="P1158"/>
    </row>
    <row r="1159" spans="1:16" ht="25.5" hidden="1" customHeight="1" x14ac:dyDescent="0.25">
      <c r="A1159" s="48" t="s">
        <v>6</v>
      </c>
      <c r="B1159" s="33" t="s">
        <v>755</v>
      </c>
      <c r="C1159" s="2" t="s">
        <v>270</v>
      </c>
      <c r="D1159" s="68" t="s">
        <v>1206</v>
      </c>
      <c r="E1159" s="66" t="str">
        <f>CONCATENATE(Tabela13[[#This Row],[TRAMITE_SETOR]],"_Atualiz")</f>
        <v>SPO_Atualiz</v>
      </c>
      <c r="F1159" s="35" t="s">
        <v>908</v>
      </c>
      <c r="G1159" s="35"/>
      <c r="H1159" s="3">
        <v>42327.720833333333</v>
      </c>
      <c r="I1159" s="3">
        <v>42327.838194444441</v>
      </c>
      <c r="J1159" s="4" t="s">
        <v>726</v>
      </c>
      <c r="K1159" s="37">
        <f t="shared" si="36"/>
        <v>0.11736111110803904</v>
      </c>
      <c r="L1159" s="38">
        <f t="shared" si="37"/>
        <v>0.11736111110803904</v>
      </c>
      <c r="M1159" s="166">
        <f>NETWORKDAYS.INTL(DATE(YEAR(H1159),MONTH(I1159),DAY(H1159)),DATE(YEAR(I1159),MONTH(I1159),DAY(I1159)),1,LISTAFERIADOS!$B$2:$B$194)</f>
        <v>1</v>
      </c>
      <c r="N1159" s="170" t="str">
        <f>CONCATENATE(HOUR(Tabela13[[#This Row],[DATA INICIO]]),":",MINUTE(Tabela13[[#This Row],[DATA INICIO]]))</f>
        <v>17:18</v>
      </c>
      <c r="P1159"/>
    </row>
    <row r="1160" spans="1:16" ht="25.5" hidden="1" customHeight="1" x14ac:dyDescent="0.25">
      <c r="A1160" s="48" t="s">
        <v>6</v>
      </c>
      <c r="B1160" s="33" t="s">
        <v>755</v>
      </c>
      <c r="C1160" s="2" t="s">
        <v>270</v>
      </c>
      <c r="D1160" s="68" t="s">
        <v>1207</v>
      </c>
      <c r="E1160" s="66" t="str">
        <f>CONCATENATE(Tabela13[[#This Row],[TRAMITE_SETOR]],"_Atualiz")</f>
        <v>CO_Atualiz</v>
      </c>
      <c r="F1160" s="35" t="s">
        <v>909</v>
      </c>
      <c r="G1160" s="35"/>
      <c r="H1160" s="3">
        <v>42327.838194444441</v>
      </c>
      <c r="I1160" s="3">
        <v>42328.665277777778</v>
      </c>
      <c r="J1160" s="4" t="s">
        <v>19</v>
      </c>
      <c r="K1160" s="37">
        <f t="shared" si="36"/>
        <v>0.82708333333721384</v>
      </c>
      <c r="L1160" s="38">
        <f t="shared" si="37"/>
        <v>0.82708333333721384</v>
      </c>
      <c r="M1160" s="166">
        <f>NETWORKDAYS.INTL(DATE(YEAR(H1160),MONTH(I1160),DAY(H1160)),DATE(YEAR(I1160),MONTH(I1160),DAY(I1160)),1,LISTAFERIADOS!$B$2:$B$194)</f>
        <v>2</v>
      </c>
      <c r="N1160" s="170" t="str">
        <f>CONCATENATE(HOUR(Tabela13[[#This Row],[DATA INICIO]]),":",MINUTE(Tabela13[[#This Row],[DATA INICIO]]))</f>
        <v>20:7</v>
      </c>
      <c r="P1160"/>
    </row>
    <row r="1161" spans="1:16" ht="25.5" hidden="1" customHeight="1" x14ac:dyDescent="0.25">
      <c r="A1161" s="48" t="s">
        <v>6</v>
      </c>
      <c r="B1161" s="33" t="s">
        <v>755</v>
      </c>
      <c r="C1161" s="2" t="s">
        <v>270</v>
      </c>
      <c r="D1161" s="68" t="s">
        <v>1208</v>
      </c>
      <c r="E1161" s="66" t="str">
        <f>CONCATENATE(Tabela13[[#This Row],[TRAMITE_SETOR]],"_Atualiz")</f>
        <v>SECOFC_Atualiz</v>
      </c>
      <c r="F1161" s="35" t="s">
        <v>910</v>
      </c>
      <c r="G1161" s="35"/>
      <c r="H1161" s="3">
        <v>42328.665277777778</v>
      </c>
      <c r="I1161" s="3">
        <v>42328.720833333333</v>
      </c>
      <c r="J1161" s="4" t="s">
        <v>20</v>
      </c>
      <c r="K1161" s="37">
        <f t="shared" si="36"/>
        <v>5.5555555554747116E-2</v>
      </c>
      <c r="L1161" s="38">
        <f t="shared" si="37"/>
        <v>5.5555555554747116E-2</v>
      </c>
      <c r="M1161" s="166">
        <f>NETWORKDAYS.INTL(DATE(YEAR(H1161),MONTH(I1161),DAY(H1161)),DATE(YEAR(I1161),MONTH(I1161),DAY(I1161)),1,LISTAFERIADOS!$B$2:$B$194)</f>
        <v>1</v>
      </c>
      <c r="N1161" s="170" t="str">
        <f>CONCATENATE(HOUR(Tabela13[[#This Row],[DATA INICIO]]),":",MINUTE(Tabela13[[#This Row],[DATA INICIO]]))</f>
        <v>15:58</v>
      </c>
      <c r="P1161"/>
    </row>
    <row r="1162" spans="1:16" ht="25.5" hidden="1" customHeight="1" x14ac:dyDescent="0.25">
      <c r="A1162" s="48" t="s">
        <v>6</v>
      </c>
      <c r="B1162" s="33" t="s">
        <v>755</v>
      </c>
      <c r="C1162" s="2" t="s">
        <v>270</v>
      </c>
      <c r="D1162" s="68" t="s">
        <v>1209</v>
      </c>
      <c r="E1162" s="66" t="str">
        <f>CONCATENATE(Tabela13[[#This Row],[TRAMITE_SETOR]],"_Atualiz")</f>
        <v>CLC_Atualiz</v>
      </c>
      <c r="F1162" s="35" t="s">
        <v>911</v>
      </c>
      <c r="G1162" s="35"/>
      <c r="H1162" s="3">
        <v>42328.720833333333</v>
      </c>
      <c r="I1162" s="3">
        <v>42331.875694444447</v>
      </c>
      <c r="J1162" s="4" t="s">
        <v>423</v>
      </c>
      <c r="K1162" s="37">
        <f t="shared" si="36"/>
        <v>3.1548611111138598</v>
      </c>
      <c r="L1162" s="38">
        <f t="shared" si="37"/>
        <v>3.1548611111138598</v>
      </c>
      <c r="M1162" s="166">
        <f>NETWORKDAYS.INTL(DATE(YEAR(H1162),MONTH(I1162),DAY(H1162)),DATE(YEAR(I1162),MONTH(I1162),DAY(I1162)),1,LISTAFERIADOS!$B$2:$B$194)</f>
        <v>2</v>
      </c>
      <c r="N1162" s="170" t="str">
        <f>CONCATENATE(HOUR(Tabela13[[#This Row],[DATA INICIO]]),":",MINUTE(Tabela13[[#This Row],[DATA INICIO]]))</f>
        <v>17:18</v>
      </c>
      <c r="P1162"/>
    </row>
    <row r="1163" spans="1:16" ht="25.5" hidden="1" customHeight="1" x14ac:dyDescent="0.25">
      <c r="A1163" s="48" t="s">
        <v>6</v>
      </c>
      <c r="B1163" s="33" t="s">
        <v>755</v>
      </c>
      <c r="C1163" s="2" t="s">
        <v>270</v>
      </c>
      <c r="D1163" s="68" t="s">
        <v>1205</v>
      </c>
      <c r="E1163" s="66" t="str">
        <f>CONCATENATE(Tabela13[[#This Row],[TRAMITE_SETOR]],"_Atualiz")</f>
        <v>SECADM_Atualiz</v>
      </c>
      <c r="F1163" s="35" t="s">
        <v>907</v>
      </c>
      <c r="G1163" s="35"/>
      <c r="H1163" s="3">
        <v>42331.875694444447</v>
      </c>
      <c r="I1163" s="3">
        <v>42332.785416666666</v>
      </c>
      <c r="J1163" s="4" t="s">
        <v>173</v>
      </c>
      <c r="K1163" s="37">
        <f t="shared" si="36"/>
        <v>0.90972222221898846</v>
      </c>
      <c r="L1163" s="38">
        <f t="shared" si="37"/>
        <v>0.90972222221898846</v>
      </c>
      <c r="M1163" s="166">
        <f>NETWORKDAYS.INTL(DATE(YEAR(H1163),MONTH(I1163),DAY(H1163)),DATE(YEAR(I1163),MONTH(I1163),DAY(I1163)),1,LISTAFERIADOS!$B$2:$B$194)</f>
        <v>2</v>
      </c>
      <c r="N1163" s="170" t="str">
        <f>CONCATENATE(HOUR(Tabela13[[#This Row],[DATA INICIO]]),":",MINUTE(Tabela13[[#This Row],[DATA INICIO]]))</f>
        <v>21:1</v>
      </c>
      <c r="P1163"/>
    </row>
    <row r="1164" spans="1:16" ht="25.5" customHeight="1" x14ac:dyDescent="0.25">
      <c r="A1164" s="48" t="s">
        <v>6</v>
      </c>
      <c r="B1164" s="33" t="s">
        <v>755</v>
      </c>
      <c r="C1164" s="2" t="s">
        <v>270</v>
      </c>
      <c r="D1164" s="68" t="s">
        <v>1226</v>
      </c>
      <c r="E1164" s="66" t="str">
        <f>CONCATENATE(Tabela13[[#This Row],[TRAMITE_SETOR]],"_Atualiz")</f>
        <v>CIP_Atualiz</v>
      </c>
      <c r="F1164" s="35" t="s">
        <v>884</v>
      </c>
      <c r="G1164" s="90" t="s">
        <v>1105</v>
      </c>
      <c r="H1164" s="3">
        <v>42332.785416666666</v>
      </c>
      <c r="I1164" s="3">
        <v>42333.55972222222</v>
      </c>
      <c r="J1164" s="4" t="s">
        <v>727</v>
      </c>
      <c r="K1164" s="37">
        <f t="shared" si="36"/>
        <v>0.77430555555474712</v>
      </c>
      <c r="L1164" s="38">
        <f t="shared" si="37"/>
        <v>0.77430555555474712</v>
      </c>
      <c r="M1164" s="166">
        <f>NETWORKDAYS.INTL(DATE(YEAR(H1164),MONTH(I1164),DAY(H1164)),DATE(YEAR(I1164),MONTH(I1164),DAY(I1164)),1,LISTAFERIADOS!$B$2:$B$194)</f>
        <v>2</v>
      </c>
      <c r="N1164" s="170" t="str">
        <f>CONCATENATE(HOUR(Tabela13[[#This Row],[DATA INICIO]]),":",MINUTE(Tabela13[[#This Row],[DATA INICIO]]))</f>
        <v>18:51</v>
      </c>
      <c r="P1164"/>
    </row>
    <row r="1165" spans="1:16" ht="25.5" customHeight="1" x14ac:dyDescent="0.25">
      <c r="A1165" s="48" t="s">
        <v>6</v>
      </c>
      <c r="B1165" s="33" t="s">
        <v>755</v>
      </c>
      <c r="C1165" s="2" t="s">
        <v>270</v>
      </c>
      <c r="D1165" s="68" t="s">
        <v>1264</v>
      </c>
      <c r="E1165" s="66" t="str">
        <f>CONCATENATE(Tabela13[[#This Row],[TRAMITE_SETOR]],"_Atualiz")</f>
        <v>ST_Atualiz</v>
      </c>
      <c r="F1165" s="35" t="s">
        <v>896</v>
      </c>
      <c r="G1165" s="90" t="s">
        <v>1105</v>
      </c>
      <c r="H1165" s="3">
        <v>42333.55972222222</v>
      </c>
      <c r="I1165" s="3">
        <v>42333.70416666667</v>
      </c>
      <c r="J1165" s="4" t="s">
        <v>728</v>
      </c>
      <c r="K1165" s="37">
        <f t="shared" si="36"/>
        <v>0.14444444444961846</v>
      </c>
      <c r="L1165" s="38">
        <f t="shared" si="37"/>
        <v>0.14444444444961846</v>
      </c>
      <c r="M1165" s="166">
        <f>NETWORKDAYS.INTL(DATE(YEAR(H1165),MONTH(I1165),DAY(H1165)),DATE(YEAR(I1165),MONTH(I1165),DAY(I1165)),1,LISTAFERIADOS!$B$2:$B$194)</f>
        <v>1</v>
      </c>
      <c r="N1165" s="170" t="str">
        <f>CONCATENATE(HOUR(Tabela13[[#This Row],[DATA INICIO]]),":",MINUTE(Tabela13[[#This Row],[DATA INICIO]]))</f>
        <v>13:26</v>
      </c>
      <c r="P1165"/>
    </row>
    <row r="1166" spans="1:16" ht="25.5" customHeight="1" x14ac:dyDescent="0.25">
      <c r="A1166" s="48" t="s">
        <v>6</v>
      </c>
      <c r="B1166" s="33" t="s">
        <v>755</v>
      </c>
      <c r="C1166" s="2" t="s">
        <v>270</v>
      </c>
      <c r="D1166" s="68" t="s">
        <v>1226</v>
      </c>
      <c r="E1166" s="66" t="str">
        <f>CONCATENATE(Tabela13[[#This Row],[TRAMITE_SETOR]],"_Atualiz")</f>
        <v>CIP_Atualiz</v>
      </c>
      <c r="F1166" s="35" t="s">
        <v>884</v>
      </c>
      <c r="G1166" s="90" t="s">
        <v>1105</v>
      </c>
      <c r="H1166" s="3">
        <v>42333.70416666667</v>
      </c>
      <c r="I1166" s="3">
        <v>42333.751388888886</v>
      </c>
      <c r="J1166" s="4" t="s">
        <v>729</v>
      </c>
      <c r="K1166" s="37">
        <f t="shared" si="36"/>
        <v>4.722222221607808E-2</v>
      </c>
      <c r="L1166" s="38">
        <f t="shared" si="37"/>
        <v>4.722222221607808E-2</v>
      </c>
      <c r="M1166" s="166">
        <f>NETWORKDAYS.INTL(DATE(YEAR(H1166),MONTH(I1166),DAY(H1166)),DATE(YEAR(I1166),MONTH(I1166),DAY(I1166)),1,LISTAFERIADOS!$B$2:$B$194)</f>
        <v>1</v>
      </c>
      <c r="N1166" s="170" t="str">
        <f>CONCATENATE(HOUR(Tabela13[[#This Row],[DATA INICIO]]),":",MINUTE(Tabela13[[#This Row],[DATA INICIO]]))</f>
        <v>16:54</v>
      </c>
      <c r="P1166"/>
    </row>
    <row r="1167" spans="1:16" ht="25.5" hidden="1" customHeight="1" x14ac:dyDescent="0.25">
      <c r="A1167" s="48" t="s">
        <v>6</v>
      </c>
      <c r="B1167" s="33" t="s">
        <v>755</v>
      </c>
      <c r="C1167" s="2" t="s">
        <v>270</v>
      </c>
      <c r="D1167" s="68" t="s">
        <v>1205</v>
      </c>
      <c r="E1167" s="66" t="str">
        <f>CONCATENATE(Tabela13[[#This Row],[TRAMITE_SETOR]],"_Atualiz")</f>
        <v>SECADM_Atualiz</v>
      </c>
      <c r="F1167" s="35" t="s">
        <v>907</v>
      </c>
      <c r="G1167" s="35"/>
      <c r="H1167" s="3">
        <v>42333.751388888886</v>
      </c>
      <c r="I1167" s="3">
        <v>42334.840277777781</v>
      </c>
      <c r="J1167" s="4" t="s">
        <v>730</v>
      </c>
      <c r="K1167" s="37">
        <f t="shared" si="36"/>
        <v>1.0888888888948713</v>
      </c>
      <c r="L1167" s="38">
        <f t="shared" si="37"/>
        <v>1.0888888888948713</v>
      </c>
      <c r="M1167" s="166">
        <f>NETWORKDAYS.INTL(DATE(YEAR(H1167),MONTH(I1167),DAY(H1167)),DATE(YEAR(I1167),MONTH(I1167),DAY(I1167)),1,LISTAFERIADOS!$B$2:$B$194)</f>
        <v>2</v>
      </c>
      <c r="N1167" s="170" t="str">
        <f>CONCATENATE(HOUR(Tabela13[[#This Row],[DATA INICIO]]),":",MINUTE(Tabela13[[#This Row],[DATA INICIO]]))</f>
        <v>18:2</v>
      </c>
      <c r="P1167"/>
    </row>
    <row r="1168" spans="1:16" ht="25.5" hidden="1" customHeight="1" x14ac:dyDescent="0.25">
      <c r="A1168" s="48" t="s">
        <v>6</v>
      </c>
      <c r="B1168" s="33" t="s">
        <v>755</v>
      </c>
      <c r="C1168" s="2" t="s">
        <v>270</v>
      </c>
      <c r="D1168" s="68" t="s">
        <v>1209</v>
      </c>
      <c r="E1168" s="66" t="str">
        <f>CONCATENATE(Tabela13[[#This Row],[TRAMITE_SETOR]],"_Atualiz")</f>
        <v>CLC_Atualiz</v>
      </c>
      <c r="F1168" s="35" t="s">
        <v>911</v>
      </c>
      <c r="G1168" s="35"/>
      <c r="H1168" s="3">
        <v>42334.840277777781</v>
      </c>
      <c r="I1168" s="3">
        <v>42335.649305555555</v>
      </c>
      <c r="J1168" s="4" t="s">
        <v>731</v>
      </c>
      <c r="K1168" s="37">
        <f t="shared" si="36"/>
        <v>0.80902777777373558</v>
      </c>
      <c r="L1168" s="38">
        <f t="shared" si="37"/>
        <v>0.80902777777373558</v>
      </c>
      <c r="M1168" s="166">
        <f>NETWORKDAYS.INTL(DATE(YEAR(H1168),MONTH(I1168),DAY(H1168)),DATE(YEAR(I1168),MONTH(I1168),DAY(I1168)),1,LISTAFERIADOS!$B$2:$B$194)</f>
        <v>2</v>
      </c>
      <c r="N1168" s="170" t="str">
        <f>CONCATENATE(HOUR(Tabela13[[#This Row],[DATA INICIO]]),":",MINUTE(Tabela13[[#This Row],[DATA INICIO]]))</f>
        <v>20:10</v>
      </c>
      <c r="P1168"/>
    </row>
    <row r="1169" spans="1:16" ht="25.5" hidden="1" customHeight="1" x14ac:dyDescent="0.25">
      <c r="A1169" s="48" t="s">
        <v>6</v>
      </c>
      <c r="B1169" s="33" t="s">
        <v>755</v>
      </c>
      <c r="C1169" s="2" t="s">
        <v>270</v>
      </c>
      <c r="D1169" s="68" t="s">
        <v>1210</v>
      </c>
      <c r="E1169" s="66" t="str">
        <f>CONCATENATE(Tabela13[[#This Row],[TRAMITE_SETOR]],"_Atualiz")</f>
        <v>SC_Atualiz</v>
      </c>
      <c r="F1169" s="35" t="s">
        <v>912</v>
      </c>
      <c r="G1169" s="35"/>
      <c r="H1169" s="3">
        <v>42335.649305555555</v>
      </c>
      <c r="I1169" s="3">
        <v>42340.788888888892</v>
      </c>
      <c r="J1169" s="4" t="s">
        <v>166</v>
      </c>
      <c r="K1169" s="37">
        <f t="shared" si="36"/>
        <v>5.1395833333372138</v>
      </c>
      <c r="L1169" s="38">
        <f t="shared" si="37"/>
        <v>5.1395833333372138</v>
      </c>
      <c r="M1169" s="166">
        <f>NETWORKDAYS.INTL(DATE(YEAR(H1169),MONTH(I1169),DAY(H1169)),DATE(YEAR(I1169),MONTH(I1169),DAY(I1169)),1,LISTAFERIADOS!$B$2:$B$194)</f>
        <v>-12</v>
      </c>
      <c r="N1169" s="170" t="str">
        <f>CONCATENATE(HOUR(Tabela13[[#This Row],[DATA INICIO]]),":",MINUTE(Tabela13[[#This Row],[DATA INICIO]]))</f>
        <v>15:35</v>
      </c>
      <c r="P1169"/>
    </row>
    <row r="1170" spans="1:16" ht="25.5" hidden="1" customHeight="1" x14ac:dyDescent="0.25">
      <c r="A1170" s="48" t="s">
        <v>6</v>
      </c>
      <c r="B1170" s="33" t="s">
        <v>755</v>
      </c>
      <c r="C1170" s="2" t="s">
        <v>270</v>
      </c>
      <c r="D1170" s="68" t="s">
        <v>1206</v>
      </c>
      <c r="E1170" s="66" t="str">
        <f>CONCATENATE(Tabela13[[#This Row],[TRAMITE_SETOR]],"_Atualiz")</f>
        <v>SPO_Atualiz</v>
      </c>
      <c r="F1170" s="35" t="s">
        <v>908</v>
      </c>
      <c r="G1170" s="35"/>
      <c r="H1170" s="3">
        <v>42340.788888888892</v>
      </c>
      <c r="I1170" s="3">
        <v>42340.808333333334</v>
      </c>
      <c r="J1170" s="4" t="s">
        <v>457</v>
      </c>
      <c r="K1170" s="37">
        <f t="shared" si="36"/>
        <v>1.9444444442342501E-2</v>
      </c>
      <c r="L1170" s="38">
        <f t="shared" si="37"/>
        <v>1.9444444442342501E-2</v>
      </c>
      <c r="M1170" s="166">
        <f>NETWORKDAYS.INTL(DATE(YEAR(H1170),MONTH(I1170),DAY(H1170)),DATE(YEAR(I1170),MONTH(I1170),DAY(I1170)),1,LISTAFERIADOS!$B$2:$B$194)</f>
        <v>1</v>
      </c>
      <c r="N1170" s="170" t="str">
        <f>CONCATENATE(HOUR(Tabela13[[#This Row],[DATA INICIO]]),":",MINUTE(Tabela13[[#This Row],[DATA INICIO]]))</f>
        <v>18:56</v>
      </c>
      <c r="P1170"/>
    </row>
    <row r="1171" spans="1:16" ht="25.5" hidden="1" customHeight="1" x14ac:dyDescent="0.25">
      <c r="A1171" s="48" t="s">
        <v>6</v>
      </c>
      <c r="B1171" s="33" t="s">
        <v>755</v>
      </c>
      <c r="C1171" s="2" t="s">
        <v>270</v>
      </c>
      <c r="D1171" s="68" t="s">
        <v>1210</v>
      </c>
      <c r="E1171" s="66" t="str">
        <f>CONCATENATE(Tabela13[[#This Row],[TRAMITE_SETOR]],"_Atualiz")</f>
        <v>SC_Atualiz</v>
      </c>
      <c r="F1171" s="35" t="s">
        <v>912</v>
      </c>
      <c r="G1171" s="35"/>
      <c r="H1171" s="3">
        <v>42340.808333333334</v>
      </c>
      <c r="I1171" s="3">
        <v>42341.611805555556</v>
      </c>
      <c r="J1171" s="4" t="s">
        <v>732</v>
      </c>
      <c r="K1171" s="37">
        <f t="shared" si="36"/>
        <v>0.80347222222189885</v>
      </c>
      <c r="L1171" s="38">
        <f t="shared" si="37"/>
        <v>0.80347222222189885</v>
      </c>
      <c r="M1171" s="166">
        <f>NETWORKDAYS.INTL(DATE(YEAR(H1171),MONTH(I1171),DAY(H1171)),DATE(YEAR(I1171),MONTH(I1171),DAY(I1171)),1,LISTAFERIADOS!$B$2:$B$194)</f>
        <v>2</v>
      </c>
      <c r="N1171" s="170" t="str">
        <f>CONCATENATE(HOUR(Tabela13[[#This Row],[DATA INICIO]]),":",MINUTE(Tabela13[[#This Row],[DATA INICIO]]))</f>
        <v>19:24</v>
      </c>
      <c r="P1171"/>
    </row>
    <row r="1172" spans="1:16" ht="25.5" hidden="1" customHeight="1" x14ac:dyDescent="0.25">
      <c r="A1172" s="48" t="s">
        <v>6</v>
      </c>
      <c r="B1172" s="33" t="s">
        <v>755</v>
      </c>
      <c r="C1172" s="2" t="s">
        <v>270</v>
      </c>
      <c r="D1172" s="68" t="s">
        <v>1209</v>
      </c>
      <c r="E1172" s="66" t="str">
        <f>CONCATENATE(Tabela13[[#This Row],[TRAMITE_SETOR]],"_Atualiz")</f>
        <v>CLC_Atualiz</v>
      </c>
      <c r="F1172" s="35" t="s">
        <v>911</v>
      </c>
      <c r="G1172" s="35"/>
      <c r="H1172" s="3">
        <v>42341.611805555556</v>
      </c>
      <c r="I1172" s="3">
        <v>42341.668055555558</v>
      </c>
      <c r="J1172" s="4" t="s">
        <v>733</v>
      </c>
      <c r="K1172" s="37">
        <f t="shared" si="36"/>
        <v>5.6250000001455192E-2</v>
      </c>
      <c r="L1172" s="38">
        <f t="shared" si="37"/>
        <v>5.6250000001455192E-2</v>
      </c>
      <c r="M1172" s="166">
        <f>NETWORKDAYS.INTL(DATE(YEAR(H1172),MONTH(I1172),DAY(H1172)),DATE(YEAR(I1172),MONTH(I1172),DAY(I1172)),1,LISTAFERIADOS!$B$2:$B$194)</f>
        <v>1</v>
      </c>
      <c r="N1172" s="170" t="str">
        <f>CONCATENATE(HOUR(Tabela13[[#This Row],[DATA INICIO]]),":",MINUTE(Tabela13[[#This Row],[DATA INICIO]]))</f>
        <v>14:41</v>
      </c>
      <c r="P1172"/>
    </row>
    <row r="1173" spans="1:16" ht="25.5" hidden="1" customHeight="1" x14ac:dyDescent="0.25">
      <c r="A1173" s="48" t="s">
        <v>6</v>
      </c>
      <c r="B1173" s="33" t="s">
        <v>755</v>
      </c>
      <c r="C1173" s="2" t="s">
        <v>270</v>
      </c>
      <c r="D1173" s="68" t="s">
        <v>1205</v>
      </c>
      <c r="E1173" s="66" t="str">
        <f>CONCATENATE(Tabela13[[#This Row],[TRAMITE_SETOR]],"_Atualiz")</f>
        <v>SECADM_Atualiz</v>
      </c>
      <c r="F1173" s="35" t="s">
        <v>907</v>
      </c>
      <c r="G1173" s="35"/>
      <c r="H1173" s="3">
        <v>42341.668055555558</v>
      </c>
      <c r="I1173" s="3">
        <v>42341.750694444447</v>
      </c>
      <c r="J1173" s="4" t="s">
        <v>734</v>
      </c>
      <c r="K1173" s="37">
        <f t="shared" si="36"/>
        <v>8.2638888889050577E-2</v>
      </c>
      <c r="L1173" s="38">
        <f t="shared" si="37"/>
        <v>8.2638888889050577E-2</v>
      </c>
      <c r="M1173" s="166">
        <f>NETWORKDAYS.INTL(DATE(YEAR(H1173),MONTH(I1173),DAY(H1173)),DATE(YEAR(I1173),MONTH(I1173),DAY(I1173)),1,LISTAFERIADOS!$B$2:$B$194)</f>
        <v>1</v>
      </c>
      <c r="N1173" s="170" t="str">
        <f>CONCATENATE(HOUR(Tabela13[[#This Row],[DATA INICIO]]),":",MINUTE(Tabela13[[#This Row],[DATA INICIO]]))</f>
        <v>16:2</v>
      </c>
      <c r="P1173"/>
    </row>
    <row r="1174" spans="1:16" ht="25.5" hidden="1" customHeight="1" x14ac:dyDescent="0.25">
      <c r="A1174" s="48" t="s">
        <v>6</v>
      </c>
      <c r="B1174" s="33" t="s">
        <v>755</v>
      </c>
      <c r="C1174" s="2" t="s">
        <v>270</v>
      </c>
      <c r="D1174" s="68" t="s">
        <v>1209</v>
      </c>
      <c r="E1174" s="66" t="str">
        <f>CONCATENATE(Tabela13[[#This Row],[TRAMITE_SETOR]],"_Atualiz")</f>
        <v>CLC_Atualiz</v>
      </c>
      <c r="F1174" s="35" t="s">
        <v>911</v>
      </c>
      <c r="G1174" s="35"/>
      <c r="H1174" s="3">
        <v>42341.750694444447</v>
      </c>
      <c r="I1174" s="3">
        <v>42345.738888888889</v>
      </c>
      <c r="J1174" s="4" t="s">
        <v>735</v>
      </c>
      <c r="K1174" s="37">
        <f t="shared" si="36"/>
        <v>3.9881944444423425</v>
      </c>
      <c r="L1174" s="38">
        <f t="shared" si="37"/>
        <v>3.9881944444423425</v>
      </c>
      <c r="M1174" s="166">
        <f>NETWORKDAYS.INTL(DATE(YEAR(H1174),MONTH(I1174),DAY(H1174)),DATE(YEAR(I1174),MONTH(I1174),DAY(I1174)),1,LISTAFERIADOS!$B$2:$B$194)</f>
        <v>3</v>
      </c>
      <c r="N1174" s="170" t="str">
        <f>CONCATENATE(HOUR(Tabela13[[#This Row],[DATA INICIO]]),":",MINUTE(Tabela13[[#This Row],[DATA INICIO]]))</f>
        <v>18:1</v>
      </c>
      <c r="P1174"/>
    </row>
    <row r="1175" spans="1:16" ht="25.5" hidden="1" customHeight="1" x14ac:dyDescent="0.25">
      <c r="A1175" s="48" t="s">
        <v>6</v>
      </c>
      <c r="B1175" s="33" t="s">
        <v>755</v>
      </c>
      <c r="C1175" s="2" t="s">
        <v>270</v>
      </c>
      <c r="D1175" s="68" t="s">
        <v>1230</v>
      </c>
      <c r="E1175" s="66" t="str">
        <f>CONCATENATE(Tabela13[[#This Row],[TRAMITE_SETOR]],"_Atualiz")</f>
        <v>SLIC_Atualiz</v>
      </c>
      <c r="F1175" s="35" t="s">
        <v>927</v>
      </c>
      <c r="G1175" s="35"/>
      <c r="H1175" s="3">
        <v>42345.738888888889</v>
      </c>
      <c r="I1175" s="3">
        <v>42361.654166666667</v>
      </c>
      <c r="J1175" s="4" t="s">
        <v>736</v>
      </c>
      <c r="K1175" s="37">
        <f t="shared" si="36"/>
        <v>15.915277777778101</v>
      </c>
      <c r="L1175" s="38">
        <f t="shared" si="37"/>
        <v>15.915277777778101</v>
      </c>
      <c r="M1175" s="166">
        <f>NETWORKDAYS.INTL(DATE(YEAR(H1175),MONTH(I1175),DAY(H1175)),DATE(YEAR(I1175),MONTH(I1175),DAY(I1175)),1,LISTAFERIADOS!$B$2:$B$194)</f>
        <v>9</v>
      </c>
      <c r="N1175" s="170" t="str">
        <f>CONCATENATE(HOUR(Tabela13[[#This Row],[DATA INICIO]]),":",MINUTE(Tabela13[[#This Row],[DATA INICIO]]))</f>
        <v>17:44</v>
      </c>
      <c r="P1175"/>
    </row>
    <row r="1176" spans="1:16" ht="25.5" hidden="1" customHeight="1" x14ac:dyDescent="0.25">
      <c r="A1176" s="48" t="s">
        <v>6</v>
      </c>
      <c r="B1176" s="33" t="s">
        <v>755</v>
      </c>
      <c r="C1176" s="2" t="s">
        <v>270</v>
      </c>
      <c r="D1176" s="68" t="s">
        <v>1211</v>
      </c>
      <c r="E1176" s="66" t="str">
        <f>CONCATENATE(Tabela13[[#This Row],[TRAMITE_SETOR]],"_Atualiz")</f>
        <v>SCON_Atualiz</v>
      </c>
      <c r="F1176" s="35" t="s">
        <v>913</v>
      </c>
      <c r="G1176" s="35"/>
      <c r="H1176" s="3">
        <v>42361.654166666667</v>
      </c>
      <c r="I1176" s="3">
        <v>42368.70416666667</v>
      </c>
      <c r="J1176" s="4" t="s">
        <v>737</v>
      </c>
      <c r="K1176" s="37">
        <f t="shared" si="36"/>
        <v>7.0500000000029104</v>
      </c>
      <c r="L1176" s="38">
        <f t="shared" si="37"/>
        <v>7.0500000000029104</v>
      </c>
      <c r="M1176" s="166">
        <f>NETWORKDAYS.INTL(DATE(YEAR(H1176),MONTH(I1176),DAY(H1176)),DATE(YEAR(I1176),MONTH(I1176),DAY(I1176)),1,LISTAFERIADOS!$B$2:$B$194)</f>
        <v>0</v>
      </c>
      <c r="N1176" s="170" t="str">
        <f>CONCATENATE(HOUR(Tabela13[[#This Row],[DATA INICIO]]),":",MINUTE(Tabela13[[#This Row],[DATA INICIO]]))</f>
        <v>15:42</v>
      </c>
      <c r="P1176"/>
    </row>
    <row r="1177" spans="1:16" ht="25.5" hidden="1" customHeight="1" x14ac:dyDescent="0.25">
      <c r="A1177" s="48" t="s">
        <v>6</v>
      </c>
      <c r="B1177" s="33" t="s">
        <v>755</v>
      </c>
      <c r="C1177" s="2" t="s">
        <v>270</v>
      </c>
      <c r="D1177" s="68" t="s">
        <v>1230</v>
      </c>
      <c r="E1177" s="66" t="str">
        <f>CONCATENATE(Tabela13[[#This Row],[TRAMITE_SETOR]],"_Atualiz")</f>
        <v>SLIC_Atualiz</v>
      </c>
      <c r="F1177" s="35" t="s">
        <v>927</v>
      </c>
      <c r="G1177" s="35"/>
      <c r="H1177" s="3">
        <v>42368.70416666667</v>
      </c>
      <c r="I1177" s="3">
        <v>42368.707638888889</v>
      </c>
      <c r="J1177" s="4" t="s">
        <v>738</v>
      </c>
      <c r="K1177" s="37">
        <f t="shared" si="36"/>
        <v>3.4722222189884633E-3</v>
      </c>
      <c r="L1177" s="38">
        <f t="shared" si="37"/>
        <v>3.4722222189884633E-3</v>
      </c>
      <c r="M1177" s="166">
        <f>NETWORKDAYS.INTL(DATE(YEAR(H1177),MONTH(I1177),DAY(H1177)),DATE(YEAR(I1177),MONTH(I1177),DAY(I1177)),1,LISTAFERIADOS!$B$2:$B$194)</f>
        <v>0</v>
      </c>
      <c r="N1177" s="170" t="str">
        <f>CONCATENATE(HOUR(Tabela13[[#This Row],[DATA INICIO]]),":",MINUTE(Tabela13[[#This Row],[DATA INICIO]]))</f>
        <v>16:54</v>
      </c>
      <c r="P1177"/>
    </row>
    <row r="1178" spans="1:16" ht="25.5" hidden="1" customHeight="1" x14ac:dyDescent="0.25">
      <c r="A1178" s="48" t="s">
        <v>6</v>
      </c>
      <c r="B1178" s="33" t="s">
        <v>755</v>
      </c>
      <c r="C1178" s="2" t="s">
        <v>270</v>
      </c>
      <c r="D1178" s="68" t="s">
        <v>1209</v>
      </c>
      <c r="E1178" s="66" t="str">
        <f>CONCATENATE(Tabela13[[#This Row],[TRAMITE_SETOR]],"_Atualiz")</f>
        <v>CLC_Atualiz</v>
      </c>
      <c r="F1178" s="35" t="s">
        <v>911</v>
      </c>
      <c r="G1178" s="35"/>
      <c r="H1178" s="3">
        <v>42368.707638888889</v>
      </c>
      <c r="I1178" s="3">
        <v>42368.727083333331</v>
      </c>
      <c r="J1178" s="4" t="s">
        <v>349</v>
      </c>
      <c r="K1178" s="37">
        <f t="shared" si="36"/>
        <v>1.9444444442342501E-2</v>
      </c>
      <c r="L1178" s="38">
        <f t="shared" si="37"/>
        <v>1.9444444442342501E-2</v>
      </c>
      <c r="M1178" s="166">
        <f>NETWORKDAYS.INTL(DATE(YEAR(H1178),MONTH(I1178),DAY(H1178)),DATE(YEAR(I1178),MONTH(I1178),DAY(I1178)),1,LISTAFERIADOS!$B$2:$B$194)</f>
        <v>0</v>
      </c>
      <c r="N1178" s="170" t="str">
        <f>CONCATENATE(HOUR(Tabela13[[#This Row],[DATA INICIO]]),":",MINUTE(Tabela13[[#This Row],[DATA INICIO]]))</f>
        <v>16:59</v>
      </c>
      <c r="P1178"/>
    </row>
    <row r="1179" spans="1:16" ht="25.5" hidden="1" customHeight="1" x14ac:dyDescent="0.25">
      <c r="A1179" s="48" t="s">
        <v>6</v>
      </c>
      <c r="B1179" s="33" t="s">
        <v>755</v>
      </c>
      <c r="C1179" s="2" t="s">
        <v>270</v>
      </c>
      <c r="D1179" s="68" t="s">
        <v>1205</v>
      </c>
      <c r="E1179" s="66" t="str">
        <f>CONCATENATE(Tabela13[[#This Row],[TRAMITE_SETOR]],"_Atualiz")</f>
        <v>SECADM_Atualiz</v>
      </c>
      <c r="F1179" s="35" t="s">
        <v>907</v>
      </c>
      <c r="G1179" s="35"/>
      <c r="H1179" s="3">
        <v>42368.727083333331</v>
      </c>
      <c r="I1179" s="3">
        <v>42376.644444444442</v>
      </c>
      <c r="J1179" s="4" t="s">
        <v>739</v>
      </c>
      <c r="K1179" s="37">
        <f t="shared" si="36"/>
        <v>7.9173611111109494</v>
      </c>
      <c r="L1179" s="38">
        <f t="shared" si="37"/>
        <v>7.9173611111109494</v>
      </c>
      <c r="M1179" s="166">
        <f>NETWORKDAYS.INTL(DATE(YEAR(H1179),MONTH(I1179),DAY(H1179)),DATE(YEAR(I1179),MONTH(I1179),DAY(I1179)),1,LISTAFERIADOS!$B$2:$B$194)</f>
        <v>217</v>
      </c>
      <c r="N1179" s="170" t="str">
        <f>CONCATENATE(HOUR(Tabela13[[#This Row],[DATA INICIO]]),":",MINUTE(Tabela13[[#This Row],[DATA INICIO]]))</f>
        <v>17:27</v>
      </c>
      <c r="P1179"/>
    </row>
    <row r="1180" spans="1:16" ht="25.5" hidden="1" customHeight="1" x14ac:dyDescent="0.25">
      <c r="A1180" s="48" t="s">
        <v>6</v>
      </c>
      <c r="B1180" s="33" t="s">
        <v>755</v>
      </c>
      <c r="C1180" s="2" t="s">
        <v>270</v>
      </c>
      <c r="D1180" s="68" t="s">
        <v>1212</v>
      </c>
      <c r="E1180" s="66" t="str">
        <f>CONCATENATE(Tabela13[[#This Row],[TRAMITE_SETOR]],"_Atualiz")</f>
        <v>CPL_Atualiz</v>
      </c>
      <c r="F1180" s="35" t="s">
        <v>914</v>
      </c>
      <c r="G1180" s="35"/>
      <c r="H1180" s="3">
        <v>42376.644444444442</v>
      </c>
      <c r="I1180" s="3">
        <v>42377.750694444447</v>
      </c>
      <c r="J1180" s="4" t="s">
        <v>740</v>
      </c>
      <c r="K1180" s="37">
        <f t="shared" si="36"/>
        <v>1.1062500000043656</v>
      </c>
      <c r="L1180" s="38">
        <f t="shared" si="37"/>
        <v>1.1062500000043656</v>
      </c>
      <c r="M1180" s="166">
        <f>NETWORKDAYS.INTL(DATE(YEAR(H1180),MONTH(I1180),DAY(H1180)),DATE(YEAR(I1180),MONTH(I1180),DAY(I1180)),1,LISTAFERIADOS!$B$2:$B$194)</f>
        <v>2</v>
      </c>
      <c r="N1180" s="170" t="str">
        <f>CONCATENATE(HOUR(Tabela13[[#This Row],[DATA INICIO]]),":",MINUTE(Tabela13[[#This Row],[DATA INICIO]]))</f>
        <v>15:28</v>
      </c>
      <c r="P1180"/>
    </row>
    <row r="1181" spans="1:16" ht="25.5" hidden="1" customHeight="1" x14ac:dyDescent="0.25">
      <c r="A1181" s="48" t="s">
        <v>6</v>
      </c>
      <c r="B1181" s="33" t="s">
        <v>755</v>
      </c>
      <c r="C1181" s="2" t="s">
        <v>270</v>
      </c>
      <c r="D1181" s="68" t="s">
        <v>1213</v>
      </c>
      <c r="E1181" s="66" t="str">
        <f>CONCATENATE(Tabela13[[#This Row],[TRAMITE_SETOR]],"_Atualiz")</f>
        <v>ASSDG_Atualiz</v>
      </c>
      <c r="F1181" s="35" t="s">
        <v>915</v>
      </c>
      <c r="G1181" s="35"/>
      <c r="H1181" s="3">
        <v>42377.750694444447</v>
      </c>
      <c r="I1181" s="3">
        <v>42380.65625</v>
      </c>
      <c r="J1181" s="4" t="s">
        <v>637</v>
      </c>
      <c r="K1181" s="37">
        <f t="shared" si="36"/>
        <v>2.9055555555532919</v>
      </c>
      <c r="L1181" s="38">
        <f t="shared" si="37"/>
        <v>2.9055555555532919</v>
      </c>
      <c r="M1181" s="166">
        <f>NETWORKDAYS.INTL(DATE(YEAR(H1181),MONTH(I1181),DAY(H1181)),DATE(YEAR(I1181),MONTH(I1181),DAY(I1181)),1,LISTAFERIADOS!$B$2:$B$194)</f>
        <v>2</v>
      </c>
      <c r="N1181" s="170" t="str">
        <f>CONCATENATE(HOUR(Tabela13[[#This Row],[DATA INICIO]]),":",MINUTE(Tabela13[[#This Row],[DATA INICIO]]))</f>
        <v>18:1</v>
      </c>
      <c r="P1181"/>
    </row>
    <row r="1182" spans="1:16" ht="25.5" hidden="1" customHeight="1" x14ac:dyDescent="0.25">
      <c r="A1182" s="48" t="s">
        <v>6</v>
      </c>
      <c r="B1182" s="33" t="s">
        <v>755</v>
      </c>
      <c r="C1182" s="2" t="s">
        <v>270</v>
      </c>
      <c r="D1182" s="68" t="s">
        <v>1234</v>
      </c>
      <c r="E1182" s="66" t="str">
        <f>CONCATENATE(Tabela13[[#This Row],[TRAMITE_SETOR]],"_Atualiz")</f>
        <v>CFIC_Atualiz</v>
      </c>
      <c r="F1182" s="35" t="s">
        <v>274</v>
      </c>
      <c r="G1182" s="35"/>
      <c r="H1182" s="3">
        <v>42380.65625</v>
      </c>
      <c r="I1182" s="3">
        <v>42381.668055555558</v>
      </c>
      <c r="J1182" s="4" t="s">
        <v>36</v>
      </c>
      <c r="K1182" s="37">
        <f t="shared" si="36"/>
        <v>1.0118055555576575</v>
      </c>
      <c r="L1182" s="38">
        <f t="shared" si="37"/>
        <v>1.0118055555576575</v>
      </c>
      <c r="M1182" s="166">
        <f>NETWORKDAYS.INTL(DATE(YEAR(H1182),MONTH(I1182),DAY(H1182)),DATE(YEAR(I1182),MONTH(I1182),DAY(I1182)),1,LISTAFERIADOS!$B$2:$B$194)</f>
        <v>2</v>
      </c>
      <c r="N1182" s="170" t="str">
        <f>CONCATENATE(HOUR(Tabela13[[#This Row],[DATA INICIO]]),":",MINUTE(Tabela13[[#This Row],[DATA INICIO]]))</f>
        <v>15:45</v>
      </c>
      <c r="P1182"/>
    </row>
    <row r="1183" spans="1:16" ht="25.5" hidden="1" customHeight="1" x14ac:dyDescent="0.25">
      <c r="A1183" s="48" t="s">
        <v>6</v>
      </c>
      <c r="B1183" s="33" t="s">
        <v>755</v>
      </c>
      <c r="C1183" s="2" t="s">
        <v>270</v>
      </c>
      <c r="D1183" s="68" t="s">
        <v>1223</v>
      </c>
      <c r="E1183" s="66" t="str">
        <f>CONCATENATE(Tabela13[[#This Row],[TRAMITE_SETOR]],"_Atualiz")</f>
        <v>SACONT_Atualiz</v>
      </c>
      <c r="F1183" s="35" t="s">
        <v>921</v>
      </c>
      <c r="G1183" s="35"/>
      <c r="H1183" s="3">
        <v>42381.668055555558</v>
      </c>
      <c r="I1183" s="3">
        <v>42381.711805555555</v>
      </c>
      <c r="J1183" s="4" t="s">
        <v>741</v>
      </c>
      <c r="K1183" s="37">
        <f t="shared" si="36"/>
        <v>4.3749999997089617E-2</v>
      </c>
      <c r="L1183" s="38">
        <f t="shared" si="37"/>
        <v>4.3749999997089617E-2</v>
      </c>
      <c r="M1183" s="166">
        <f>NETWORKDAYS.INTL(DATE(YEAR(H1183),MONTH(I1183),DAY(H1183)),DATE(YEAR(I1183),MONTH(I1183),DAY(I1183)),1,LISTAFERIADOS!$B$2:$B$194)</f>
        <v>1</v>
      </c>
      <c r="N1183" s="170" t="str">
        <f>CONCATENATE(HOUR(Tabela13[[#This Row],[DATA INICIO]]),":",MINUTE(Tabela13[[#This Row],[DATA INICIO]]))</f>
        <v>16:2</v>
      </c>
      <c r="P1183"/>
    </row>
    <row r="1184" spans="1:16" ht="25.5" hidden="1" customHeight="1" x14ac:dyDescent="0.25">
      <c r="A1184" s="48" t="s">
        <v>6</v>
      </c>
      <c r="B1184" s="33" t="s">
        <v>755</v>
      </c>
      <c r="C1184" s="2" t="s">
        <v>270</v>
      </c>
      <c r="D1184" s="68" t="s">
        <v>1224</v>
      </c>
      <c r="E1184" s="66" t="str">
        <f>CONCATENATE(Tabela13[[#This Row],[TRAMITE_SETOR]],"_Atualiz")</f>
        <v>ACFIC_Atualiz</v>
      </c>
      <c r="F1184" s="35" t="s">
        <v>922</v>
      </c>
      <c r="G1184" s="35"/>
      <c r="H1184" s="3">
        <v>42381.711805555555</v>
      </c>
      <c r="I1184" s="3">
        <v>42381.786111111112</v>
      </c>
      <c r="J1184" s="4" t="s">
        <v>742</v>
      </c>
      <c r="K1184" s="37">
        <f t="shared" si="36"/>
        <v>7.4305555557657499E-2</v>
      </c>
      <c r="L1184" s="38">
        <f t="shared" si="37"/>
        <v>7.4305555557657499E-2</v>
      </c>
      <c r="M1184" s="166">
        <f>NETWORKDAYS.INTL(DATE(YEAR(H1184),MONTH(I1184),DAY(H1184)),DATE(YEAR(I1184),MONTH(I1184),DAY(I1184)),1,LISTAFERIADOS!$B$2:$B$194)</f>
        <v>1</v>
      </c>
      <c r="N1184" s="170" t="str">
        <f>CONCATENATE(HOUR(Tabela13[[#This Row],[DATA INICIO]]),":",MINUTE(Tabela13[[#This Row],[DATA INICIO]]))</f>
        <v>17:5</v>
      </c>
      <c r="P1184"/>
    </row>
    <row r="1185" spans="1:16" ht="25.5" hidden="1" customHeight="1" x14ac:dyDescent="0.25">
      <c r="A1185" s="48" t="s">
        <v>6</v>
      </c>
      <c r="B1185" s="33" t="s">
        <v>755</v>
      </c>
      <c r="C1185" s="2" t="s">
        <v>270</v>
      </c>
      <c r="D1185" s="68" t="s">
        <v>1230</v>
      </c>
      <c r="E1185" s="66" t="str">
        <f>CONCATENATE(Tabela13[[#This Row],[TRAMITE_SETOR]],"_Atualiz")</f>
        <v>SLIC_Atualiz</v>
      </c>
      <c r="F1185" s="35" t="s">
        <v>927</v>
      </c>
      <c r="G1185" s="35"/>
      <c r="H1185" s="3">
        <v>42381.786111111112</v>
      </c>
      <c r="I1185" s="3">
        <v>42383.601388888892</v>
      </c>
      <c r="J1185" s="4" t="s">
        <v>14</v>
      </c>
      <c r="K1185" s="37">
        <f t="shared" si="36"/>
        <v>1.8152777777795563</v>
      </c>
      <c r="L1185" s="38">
        <f t="shared" si="37"/>
        <v>1.8152777777795563</v>
      </c>
      <c r="M1185" s="166">
        <f>NETWORKDAYS.INTL(DATE(YEAR(H1185),MONTH(I1185),DAY(H1185)),DATE(YEAR(I1185),MONTH(I1185),DAY(I1185)),1,LISTAFERIADOS!$B$2:$B$194)</f>
        <v>3</v>
      </c>
      <c r="N1185" s="170" t="str">
        <f>CONCATENATE(HOUR(Tabela13[[#This Row],[DATA INICIO]]),":",MINUTE(Tabela13[[#This Row],[DATA INICIO]]))</f>
        <v>18:52</v>
      </c>
      <c r="P1185"/>
    </row>
    <row r="1186" spans="1:16" ht="25.5" hidden="1" customHeight="1" x14ac:dyDescent="0.25">
      <c r="A1186" s="48" t="s">
        <v>6</v>
      </c>
      <c r="B1186" s="33" t="s">
        <v>755</v>
      </c>
      <c r="C1186" s="2" t="s">
        <v>270</v>
      </c>
      <c r="D1186" s="68" t="s">
        <v>1211</v>
      </c>
      <c r="E1186" s="66" t="str">
        <f>CONCATENATE(Tabela13[[#This Row],[TRAMITE_SETOR]],"_Atualiz")</f>
        <v>SCON_Atualiz</v>
      </c>
      <c r="F1186" s="35" t="s">
        <v>913</v>
      </c>
      <c r="G1186" s="35"/>
      <c r="H1186" s="3">
        <v>42383.601388888892</v>
      </c>
      <c r="I1186" s="3">
        <v>42383.799305555556</v>
      </c>
      <c r="J1186" s="4" t="s">
        <v>743</v>
      </c>
      <c r="K1186" s="37">
        <f t="shared" si="36"/>
        <v>0.19791666666424135</v>
      </c>
      <c r="L1186" s="38">
        <f t="shared" si="37"/>
        <v>0.19791666666424135</v>
      </c>
      <c r="M1186" s="166">
        <f>NETWORKDAYS.INTL(DATE(YEAR(H1186),MONTH(I1186),DAY(H1186)),DATE(YEAR(I1186),MONTH(I1186),DAY(I1186)),1,LISTAFERIADOS!$B$2:$B$194)</f>
        <v>1</v>
      </c>
      <c r="N1186" s="170" t="str">
        <f>CONCATENATE(HOUR(Tabela13[[#This Row],[DATA INICIO]]),":",MINUTE(Tabela13[[#This Row],[DATA INICIO]]))</f>
        <v>14:26</v>
      </c>
      <c r="P1186"/>
    </row>
    <row r="1187" spans="1:16" ht="25.5" hidden="1" customHeight="1" x14ac:dyDescent="0.25">
      <c r="A1187" s="48" t="s">
        <v>6</v>
      </c>
      <c r="B1187" s="33" t="s">
        <v>755</v>
      </c>
      <c r="C1187" s="2" t="s">
        <v>270</v>
      </c>
      <c r="D1187" s="68" t="s">
        <v>1230</v>
      </c>
      <c r="E1187" s="66" t="str">
        <f>CONCATENATE(Tabela13[[#This Row],[TRAMITE_SETOR]],"_Atualiz")</f>
        <v>SLIC_Atualiz</v>
      </c>
      <c r="F1187" s="35" t="s">
        <v>927</v>
      </c>
      <c r="G1187" s="35"/>
      <c r="H1187" s="3">
        <v>42383.799305555556</v>
      </c>
      <c r="I1187" s="3">
        <v>42384.71875</v>
      </c>
      <c r="J1187" s="4" t="s">
        <v>744</v>
      </c>
      <c r="K1187" s="37">
        <f t="shared" si="36"/>
        <v>0.91944444444379769</v>
      </c>
      <c r="L1187" s="38">
        <f t="shared" si="37"/>
        <v>0.91944444444379769</v>
      </c>
      <c r="M1187" s="166">
        <f>NETWORKDAYS.INTL(DATE(YEAR(H1187),MONTH(I1187),DAY(H1187)),DATE(YEAR(I1187),MONTH(I1187),DAY(I1187)),1,LISTAFERIADOS!$B$2:$B$194)</f>
        <v>2</v>
      </c>
      <c r="N1187" s="170" t="str">
        <f>CONCATENATE(HOUR(Tabela13[[#This Row],[DATA INICIO]]),":",MINUTE(Tabela13[[#This Row],[DATA INICIO]]))</f>
        <v>19:11</v>
      </c>
      <c r="P1187"/>
    </row>
    <row r="1188" spans="1:16" ht="25.5" hidden="1" customHeight="1" x14ac:dyDescent="0.25">
      <c r="A1188" s="48" t="s">
        <v>6</v>
      </c>
      <c r="B1188" s="33" t="s">
        <v>755</v>
      </c>
      <c r="C1188" s="2" t="s">
        <v>270</v>
      </c>
      <c r="D1188" s="68" t="s">
        <v>1209</v>
      </c>
      <c r="E1188" s="66" t="str">
        <f>CONCATENATE(Tabela13[[#This Row],[TRAMITE_SETOR]],"_Atualiz")</f>
        <v>CLC_Atualiz</v>
      </c>
      <c r="F1188" s="35" t="s">
        <v>911</v>
      </c>
      <c r="G1188" s="35"/>
      <c r="H1188" s="3">
        <v>42384.71875</v>
      </c>
      <c r="I1188" s="3">
        <v>42384.724305555559</v>
      </c>
      <c r="J1188" s="4" t="s">
        <v>17</v>
      </c>
      <c r="K1188" s="37">
        <f t="shared" si="36"/>
        <v>5.5555555591126904E-3</v>
      </c>
      <c r="L1188" s="38">
        <f t="shared" si="37"/>
        <v>5.5555555591126904E-3</v>
      </c>
      <c r="M1188" s="166">
        <f>NETWORKDAYS.INTL(DATE(YEAR(H1188),MONTH(I1188),DAY(H1188)),DATE(YEAR(I1188),MONTH(I1188),DAY(I1188)),1,LISTAFERIADOS!$B$2:$B$194)</f>
        <v>1</v>
      </c>
      <c r="N1188" s="170" t="str">
        <f>CONCATENATE(HOUR(Tabela13[[#This Row],[DATA INICIO]]),":",MINUTE(Tabela13[[#This Row],[DATA INICIO]]))</f>
        <v>17:15</v>
      </c>
      <c r="P1188"/>
    </row>
    <row r="1189" spans="1:16" ht="25.5" hidden="1" customHeight="1" x14ac:dyDescent="0.25">
      <c r="A1189" s="48" t="s">
        <v>6</v>
      </c>
      <c r="B1189" s="33" t="s">
        <v>755</v>
      </c>
      <c r="C1189" s="2" t="s">
        <v>270</v>
      </c>
      <c r="D1189" s="68" t="s">
        <v>1230</v>
      </c>
      <c r="E1189" s="66" t="str">
        <f>CONCATENATE(Tabela13[[#This Row],[TRAMITE_SETOR]],"_Atualiz")</f>
        <v>SLIC_Atualiz</v>
      </c>
      <c r="F1189" s="35" t="s">
        <v>927</v>
      </c>
      <c r="G1189" s="35"/>
      <c r="H1189" s="3">
        <v>42384.724305555559</v>
      </c>
      <c r="I1189" s="3">
        <v>42384.743750000001</v>
      </c>
      <c r="J1189" s="4" t="s">
        <v>253</v>
      </c>
      <c r="K1189" s="37">
        <f t="shared" si="36"/>
        <v>1.9444444442342501E-2</v>
      </c>
      <c r="L1189" s="38">
        <f t="shared" si="37"/>
        <v>1.9444444442342501E-2</v>
      </c>
      <c r="M1189" s="166">
        <f>NETWORKDAYS.INTL(DATE(YEAR(H1189),MONTH(I1189),DAY(H1189)),DATE(YEAR(I1189),MONTH(I1189),DAY(I1189)),1,LISTAFERIADOS!$B$2:$B$194)</f>
        <v>1</v>
      </c>
      <c r="N1189" s="170" t="str">
        <f>CONCATENATE(HOUR(Tabela13[[#This Row],[DATA INICIO]]),":",MINUTE(Tabela13[[#This Row],[DATA INICIO]]))</f>
        <v>17:23</v>
      </c>
      <c r="P1189"/>
    </row>
    <row r="1190" spans="1:16" ht="25.5" hidden="1" customHeight="1" x14ac:dyDescent="0.25">
      <c r="A1190" s="48" t="s">
        <v>6</v>
      </c>
      <c r="B1190" s="33" t="s">
        <v>755</v>
      </c>
      <c r="C1190" s="2" t="s">
        <v>270</v>
      </c>
      <c r="D1190" s="68" t="s">
        <v>1209</v>
      </c>
      <c r="E1190" s="66" t="str">
        <f>CONCATENATE(Tabela13[[#This Row],[TRAMITE_SETOR]],"_Atualiz")</f>
        <v>CLC_Atualiz</v>
      </c>
      <c r="F1190" s="35" t="s">
        <v>911</v>
      </c>
      <c r="G1190" s="35"/>
      <c r="H1190" s="3">
        <v>42384.743750000001</v>
      </c>
      <c r="I1190" s="3">
        <v>42387.62222222222</v>
      </c>
      <c r="J1190" s="4" t="s">
        <v>70</v>
      </c>
      <c r="K1190" s="37">
        <f t="shared" si="36"/>
        <v>2.8784722222189885</v>
      </c>
      <c r="L1190" s="38">
        <f t="shared" si="37"/>
        <v>2.8784722222189885</v>
      </c>
      <c r="M1190" s="166">
        <f>NETWORKDAYS.INTL(DATE(YEAR(H1190),MONTH(I1190),DAY(H1190)),DATE(YEAR(I1190),MONTH(I1190),DAY(I1190)),1,LISTAFERIADOS!$B$2:$B$194)</f>
        <v>2</v>
      </c>
      <c r="N1190" s="170" t="str">
        <f>CONCATENATE(HOUR(Tabela13[[#This Row],[DATA INICIO]]),":",MINUTE(Tabela13[[#This Row],[DATA INICIO]]))</f>
        <v>17:51</v>
      </c>
      <c r="P1190"/>
    </row>
    <row r="1191" spans="1:16" ht="25.5" hidden="1" customHeight="1" x14ac:dyDescent="0.25">
      <c r="A1191" s="48" t="s">
        <v>6</v>
      </c>
      <c r="B1191" s="33" t="s">
        <v>755</v>
      </c>
      <c r="C1191" s="2" t="s">
        <v>270</v>
      </c>
      <c r="D1191" s="68" t="s">
        <v>1205</v>
      </c>
      <c r="E1191" s="66" t="str">
        <f>CONCATENATE(Tabela13[[#This Row],[TRAMITE_SETOR]],"_Atualiz")</f>
        <v>SECADM_Atualiz</v>
      </c>
      <c r="F1191" s="35" t="s">
        <v>907</v>
      </c>
      <c r="G1191" s="35"/>
      <c r="H1191" s="3">
        <v>42387.62222222222</v>
      </c>
      <c r="I1191" s="3">
        <v>42387.739583333336</v>
      </c>
      <c r="J1191" s="4" t="s">
        <v>289</v>
      </c>
      <c r="K1191" s="37">
        <f t="shared" si="36"/>
        <v>0.117361111115315</v>
      </c>
      <c r="L1191" s="38">
        <f t="shared" si="37"/>
        <v>0.117361111115315</v>
      </c>
      <c r="M1191" s="166">
        <f>NETWORKDAYS.INTL(DATE(YEAR(H1191),MONTH(I1191),DAY(H1191)),DATE(YEAR(I1191),MONTH(I1191),DAY(I1191)),1,LISTAFERIADOS!$B$2:$B$194)</f>
        <v>1</v>
      </c>
      <c r="N1191" s="170" t="str">
        <f>CONCATENATE(HOUR(Tabela13[[#This Row],[DATA INICIO]]),":",MINUTE(Tabela13[[#This Row],[DATA INICIO]]))</f>
        <v>14:56</v>
      </c>
      <c r="P1191"/>
    </row>
    <row r="1192" spans="1:16" ht="25.5" hidden="1" customHeight="1" x14ac:dyDescent="0.25">
      <c r="A1192" s="48" t="s">
        <v>6</v>
      </c>
      <c r="B1192" s="33" t="s">
        <v>755</v>
      </c>
      <c r="C1192" s="2" t="s">
        <v>270</v>
      </c>
      <c r="D1192" s="68" t="s">
        <v>1212</v>
      </c>
      <c r="E1192" s="66" t="str">
        <f>CONCATENATE(Tabela13[[#This Row],[TRAMITE_SETOR]],"_Atualiz")</f>
        <v>CPL_Atualiz</v>
      </c>
      <c r="F1192" s="35" t="s">
        <v>914</v>
      </c>
      <c r="G1192" s="35"/>
      <c r="H1192" s="3">
        <v>42387.739583333336</v>
      </c>
      <c r="I1192" s="3">
        <v>42388.701388888891</v>
      </c>
      <c r="J1192" s="4" t="s">
        <v>290</v>
      </c>
      <c r="K1192" s="37">
        <f t="shared" si="36"/>
        <v>0.96180555555474712</v>
      </c>
      <c r="L1192" s="38">
        <f t="shared" si="37"/>
        <v>0.96180555555474712</v>
      </c>
      <c r="M1192" s="166">
        <f>NETWORKDAYS.INTL(DATE(YEAR(H1192),MONTH(I1192),DAY(H1192)),DATE(YEAR(I1192),MONTH(I1192),DAY(I1192)),1,LISTAFERIADOS!$B$2:$B$194)</f>
        <v>2</v>
      </c>
      <c r="N1192" s="170" t="str">
        <f>CONCATENATE(HOUR(Tabela13[[#This Row],[DATA INICIO]]),":",MINUTE(Tabela13[[#This Row],[DATA INICIO]]))</f>
        <v>17:45</v>
      </c>
      <c r="P1192"/>
    </row>
    <row r="1193" spans="1:16" ht="25.5" hidden="1" customHeight="1" x14ac:dyDescent="0.25">
      <c r="A1193" s="48" t="s">
        <v>6</v>
      </c>
      <c r="B1193" s="33" t="s">
        <v>755</v>
      </c>
      <c r="C1193" s="2" t="s">
        <v>270</v>
      </c>
      <c r="D1193" s="68" t="s">
        <v>1213</v>
      </c>
      <c r="E1193" s="66" t="str">
        <f>CONCATENATE(Tabela13[[#This Row],[TRAMITE_SETOR]],"_Atualiz")</f>
        <v>ASSDG_Atualiz</v>
      </c>
      <c r="F1193" s="35" t="s">
        <v>915</v>
      </c>
      <c r="G1193" s="35"/>
      <c r="H1193" s="3">
        <v>42388.701388888891</v>
      </c>
      <c r="I1193" s="3">
        <v>42389.611111111109</v>
      </c>
      <c r="J1193" s="4" t="s">
        <v>637</v>
      </c>
      <c r="K1193" s="37">
        <f t="shared" si="36"/>
        <v>0.90972222221898846</v>
      </c>
      <c r="L1193" s="38">
        <f t="shared" si="37"/>
        <v>0.90972222221898846</v>
      </c>
      <c r="M1193" s="166">
        <f>NETWORKDAYS.INTL(DATE(YEAR(H1193),MONTH(I1193),DAY(H1193)),DATE(YEAR(I1193),MONTH(I1193),DAY(I1193)),1,LISTAFERIADOS!$B$2:$B$194)</f>
        <v>2</v>
      </c>
      <c r="N1193" s="170" t="str">
        <f>CONCATENATE(HOUR(Tabela13[[#This Row],[DATA INICIO]]),":",MINUTE(Tabela13[[#This Row],[DATA INICIO]]))</f>
        <v>16:50</v>
      </c>
      <c r="P1193"/>
    </row>
    <row r="1194" spans="1:16" ht="25.5" hidden="1" customHeight="1" x14ac:dyDescent="0.25">
      <c r="A1194" s="48" t="s">
        <v>6</v>
      </c>
      <c r="B1194" s="33" t="s">
        <v>755</v>
      </c>
      <c r="C1194" s="2" t="s">
        <v>270</v>
      </c>
      <c r="D1194" s="68" t="s">
        <v>1202</v>
      </c>
      <c r="E1194" s="66" t="str">
        <f>CONCATENATE(Tabela13[[#This Row],[TRAMITE_SETOR]],"_Atualiz")</f>
        <v>DG_Atualiz</v>
      </c>
      <c r="F1194" s="35" t="s">
        <v>905</v>
      </c>
      <c r="G1194" s="35"/>
      <c r="H1194" s="3">
        <v>42389.611111111109</v>
      </c>
      <c r="I1194" s="3">
        <v>42389.684027777781</v>
      </c>
      <c r="J1194" s="4" t="s">
        <v>56</v>
      </c>
      <c r="K1194" s="37">
        <f t="shared" si="36"/>
        <v>7.2916666671517305E-2</v>
      </c>
      <c r="L1194" s="38">
        <f t="shared" si="37"/>
        <v>7.2916666671517305E-2</v>
      </c>
      <c r="M1194" s="166">
        <f>NETWORKDAYS.INTL(DATE(YEAR(H1194),MONTH(I1194),DAY(H1194)),DATE(YEAR(I1194),MONTH(I1194),DAY(I1194)),1,LISTAFERIADOS!$B$2:$B$194)</f>
        <v>1</v>
      </c>
      <c r="N1194" s="170" t="str">
        <f>CONCATENATE(HOUR(Tabela13[[#This Row],[DATA INICIO]]),":",MINUTE(Tabela13[[#This Row],[DATA INICIO]]))</f>
        <v>14:40</v>
      </c>
      <c r="P1194"/>
    </row>
    <row r="1195" spans="1:16" ht="25.5" hidden="1" customHeight="1" x14ac:dyDescent="0.25">
      <c r="A1195" s="48" t="s">
        <v>6</v>
      </c>
      <c r="B1195" s="33" t="s">
        <v>755</v>
      </c>
      <c r="C1195" s="2" t="s">
        <v>270</v>
      </c>
      <c r="D1195" s="68" t="s">
        <v>1230</v>
      </c>
      <c r="E1195" s="66" t="str">
        <f>CONCATENATE(Tabela13[[#This Row],[TRAMITE_SETOR]],"_Atualiz")</f>
        <v>SLIC_Atualiz</v>
      </c>
      <c r="F1195" s="35" t="s">
        <v>927</v>
      </c>
      <c r="G1195" s="35"/>
      <c r="H1195" s="3">
        <v>42389.684027777781</v>
      </c>
      <c r="I1195" s="3">
        <v>42390.63958333333</v>
      </c>
      <c r="J1195" s="4" t="s">
        <v>215</v>
      </c>
      <c r="K1195" s="37">
        <f t="shared" si="36"/>
        <v>0.95555555554892635</v>
      </c>
      <c r="L1195" s="38">
        <f t="shared" si="37"/>
        <v>0.95555555554892635</v>
      </c>
      <c r="M1195" s="166">
        <f>NETWORKDAYS.INTL(DATE(YEAR(H1195),MONTH(I1195),DAY(H1195)),DATE(YEAR(I1195),MONTH(I1195),DAY(I1195)),1,LISTAFERIADOS!$B$2:$B$194)</f>
        <v>2</v>
      </c>
      <c r="N1195" s="170" t="str">
        <f>CONCATENATE(HOUR(Tabela13[[#This Row],[DATA INICIO]]),":",MINUTE(Tabela13[[#This Row],[DATA INICIO]]))</f>
        <v>16:25</v>
      </c>
      <c r="P1195"/>
    </row>
    <row r="1196" spans="1:16" ht="25.5" hidden="1" customHeight="1" x14ac:dyDescent="0.25">
      <c r="A1196" s="48" t="s">
        <v>6</v>
      </c>
      <c r="B1196" s="33" t="s">
        <v>755</v>
      </c>
      <c r="C1196" s="2" t="s">
        <v>270</v>
      </c>
      <c r="D1196" s="68" t="s">
        <v>1212</v>
      </c>
      <c r="E1196" s="66" t="str">
        <f>CONCATENATE(Tabela13[[#This Row],[TRAMITE_SETOR]],"_Atualiz")</f>
        <v>CPL_Atualiz</v>
      </c>
      <c r="F1196" s="35" t="s">
        <v>914</v>
      </c>
      <c r="G1196" s="35"/>
      <c r="H1196" s="3">
        <v>42390.63958333333</v>
      </c>
      <c r="I1196" s="3">
        <v>42390.708333333336</v>
      </c>
      <c r="J1196" s="4" t="s">
        <v>680</v>
      </c>
      <c r="K1196" s="37">
        <f t="shared" si="36"/>
        <v>6.8750000005820766E-2</v>
      </c>
      <c r="L1196" s="38">
        <f t="shared" si="37"/>
        <v>6.8750000005820766E-2</v>
      </c>
      <c r="M1196" s="166">
        <f>NETWORKDAYS.INTL(DATE(YEAR(H1196),MONTH(I1196),DAY(H1196)),DATE(YEAR(I1196),MONTH(I1196),DAY(I1196)),1,LISTAFERIADOS!$B$2:$B$194)</f>
        <v>1</v>
      </c>
      <c r="N1196" s="170" t="str">
        <f>CONCATENATE(HOUR(Tabela13[[#This Row],[DATA INICIO]]),":",MINUTE(Tabela13[[#This Row],[DATA INICIO]]))</f>
        <v>15:21</v>
      </c>
      <c r="P1196"/>
    </row>
    <row r="1197" spans="1:16" ht="25.5" hidden="1" customHeight="1" x14ac:dyDescent="0.25">
      <c r="A1197" s="48" t="s">
        <v>6</v>
      </c>
      <c r="B1197" s="33" t="s">
        <v>755</v>
      </c>
      <c r="C1197" s="2" t="s">
        <v>270</v>
      </c>
      <c r="D1197" s="68" t="s">
        <v>1230</v>
      </c>
      <c r="E1197" s="66" t="str">
        <f>CONCATENATE(Tabela13[[#This Row],[TRAMITE_SETOR]],"_Atualiz")</f>
        <v>SLIC_Atualiz</v>
      </c>
      <c r="F1197" s="35" t="s">
        <v>927</v>
      </c>
      <c r="G1197" s="35"/>
      <c r="H1197" s="3">
        <v>42390.708333333336</v>
      </c>
      <c r="I1197" s="3">
        <v>42391.645138888889</v>
      </c>
      <c r="J1197" s="4" t="s">
        <v>676</v>
      </c>
      <c r="K1197" s="37">
        <f t="shared" si="36"/>
        <v>0.93680555555329192</v>
      </c>
      <c r="L1197" s="38">
        <f t="shared" si="37"/>
        <v>0.93680555555329192</v>
      </c>
      <c r="M1197" s="166">
        <f>NETWORKDAYS.INTL(DATE(YEAR(H1197),MONTH(I1197),DAY(H1197)),DATE(YEAR(I1197),MONTH(I1197),DAY(I1197)),1,LISTAFERIADOS!$B$2:$B$194)</f>
        <v>2</v>
      </c>
      <c r="N1197" s="170" t="str">
        <f>CONCATENATE(HOUR(Tabela13[[#This Row],[DATA INICIO]]),":",MINUTE(Tabela13[[#This Row],[DATA INICIO]]))</f>
        <v>17:0</v>
      </c>
      <c r="P1197"/>
    </row>
    <row r="1198" spans="1:16" ht="25.5" hidden="1" customHeight="1" x14ac:dyDescent="0.25">
      <c r="A1198" s="48" t="s">
        <v>6</v>
      </c>
      <c r="B1198" s="33" t="s">
        <v>755</v>
      </c>
      <c r="C1198" s="2" t="s">
        <v>270</v>
      </c>
      <c r="D1198" s="68" t="s">
        <v>1212</v>
      </c>
      <c r="E1198" s="66" t="str">
        <f>CONCATENATE(Tabela13[[#This Row],[TRAMITE_SETOR]],"_Atualiz")</f>
        <v>CPL_Atualiz</v>
      </c>
      <c r="F1198" s="35" t="s">
        <v>914</v>
      </c>
      <c r="G1198" s="35"/>
      <c r="H1198" s="3">
        <v>42391.645138888889</v>
      </c>
      <c r="I1198" s="3">
        <v>42405.611805555556</v>
      </c>
      <c r="J1198" s="4" t="s">
        <v>745</v>
      </c>
      <c r="K1198" s="37">
        <f t="shared" si="36"/>
        <v>13.966666666667152</v>
      </c>
      <c r="L1198" s="38">
        <f t="shared" si="37"/>
        <v>13.966666666667152</v>
      </c>
      <c r="M1198" s="166">
        <f>NETWORKDAYS.INTL(DATE(YEAR(H1198),MONTH(I1198),DAY(H1198)),DATE(YEAR(I1198),MONTH(I1198),DAY(I1198)),1,LISTAFERIADOS!$B$2:$B$194)</f>
        <v>-10</v>
      </c>
      <c r="N1198" s="170" t="str">
        <f>CONCATENATE(HOUR(Tabela13[[#This Row],[DATA INICIO]]),":",MINUTE(Tabela13[[#This Row],[DATA INICIO]]))</f>
        <v>15:29</v>
      </c>
      <c r="P1198"/>
    </row>
    <row r="1199" spans="1:16" ht="25.5" hidden="1" customHeight="1" x14ac:dyDescent="0.25">
      <c r="A1199" s="48" t="s">
        <v>6</v>
      </c>
      <c r="B1199" s="33" t="s">
        <v>755</v>
      </c>
      <c r="C1199" s="2" t="s">
        <v>270</v>
      </c>
      <c r="D1199" s="68" t="s">
        <v>1213</v>
      </c>
      <c r="E1199" s="66" t="str">
        <f>CONCATENATE(Tabela13[[#This Row],[TRAMITE_SETOR]],"_Atualiz")</f>
        <v>ASSDG_Atualiz</v>
      </c>
      <c r="F1199" s="35" t="s">
        <v>915</v>
      </c>
      <c r="G1199" s="35"/>
      <c r="H1199" s="3">
        <v>42405.611805555556</v>
      </c>
      <c r="I1199" s="3">
        <v>42405.665277777778</v>
      </c>
      <c r="J1199" s="4" t="s">
        <v>391</v>
      </c>
      <c r="K1199" s="37">
        <f t="shared" si="36"/>
        <v>5.3472222221898846E-2</v>
      </c>
      <c r="L1199" s="38">
        <f t="shared" si="37"/>
        <v>5.3472222221898846E-2</v>
      </c>
      <c r="M1199" s="166">
        <f>NETWORKDAYS.INTL(DATE(YEAR(H1199),MONTH(I1199),DAY(H1199)),DATE(YEAR(I1199),MONTH(I1199),DAY(I1199)),1,LISTAFERIADOS!$B$2:$B$194)</f>
        <v>1</v>
      </c>
      <c r="N1199" s="170" t="str">
        <f>CONCATENATE(HOUR(Tabela13[[#This Row],[DATA INICIO]]),":",MINUTE(Tabela13[[#This Row],[DATA INICIO]]))</f>
        <v>14:41</v>
      </c>
      <c r="P1199"/>
    </row>
    <row r="1200" spans="1:16" ht="25.5" hidden="1" customHeight="1" x14ac:dyDescent="0.25">
      <c r="A1200" s="48" t="s">
        <v>6</v>
      </c>
      <c r="B1200" s="33" t="s">
        <v>755</v>
      </c>
      <c r="C1200" s="2" t="s">
        <v>270</v>
      </c>
      <c r="D1200" s="68" t="s">
        <v>1202</v>
      </c>
      <c r="E1200" s="66" t="str">
        <f>CONCATENATE(Tabela13[[#This Row],[TRAMITE_SETOR]],"_Atualiz")</f>
        <v>DG_Atualiz</v>
      </c>
      <c r="F1200" s="35" t="s">
        <v>905</v>
      </c>
      <c r="G1200" s="35"/>
      <c r="H1200" s="3">
        <v>42405.665277777778</v>
      </c>
      <c r="I1200" s="3">
        <v>42405.804861111108</v>
      </c>
      <c r="J1200" s="4" t="s">
        <v>56</v>
      </c>
      <c r="K1200" s="37">
        <f t="shared" si="36"/>
        <v>0.13958333332993789</v>
      </c>
      <c r="L1200" s="38">
        <f t="shared" si="37"/>
        <v>0.13958333332993789</v>
      </c>
      <c r="M1200" s="166">
        <f>NETWORKDAYS.INTL(DATE(YEAR(H1200),MONTH(I1200),DAY(H1200)),DATE(YEAR(I1200),MONTH(I1200),DAY(I1200)),1,LISTAFERIADOS!$B$2:$B$194)</f>
        <v>1</v>
      </c>
      <c r="N1200" s="170" t="str">
        <f>CONCATENATE(HOUR(Tabela13[[#This Row],[DATA INICIO]]),":",MINUTE(Tabela13[[#This Row],[DATA INICIO]]))</f>
        <v>15:58</v>
      </c>
      <c r="P1200"/>
    </row>
    <row r="1201" spans="1:16" ht="25.5" hidden="1" customHeight="1" x14ac:dyDescent="0.25">
      <c r="A1201" s="48" t="s">
        <v>6</v>
      </c>
      <c r="B1201" s="33" t="s">
        <v>755</v>
      </c>
      <c r="C1201" s="2" t="s">
        <v>270</v>
      </c>
      <c r="D1201" s="68" t="s">
        <v>1205</v>
      </c>
      <c r="E1201" s="66" t="str">
        <f>CONCATENATE(Tabela13[[#This Row],[TRAMITE_SETOR]],"_Atualiz")</f>
        <v>SECADM_Atualiz</v>
      </c>
      <c r="F1201" s="35" t="s">
        <v>907</v>
      </c>
      <c r="G1201" s="35"/>
      <c r="H1201" s="3">
        <v>42405.804861111108</v>
      </c>
      <c r="I1201" s="3">
        <v>42411.799305555556</v>
      </c>
      <c r="J1201" s="4" t="s">
        <v>746</v>
      </c>
      <c r="K1201" s="37">
        <f t="shared" si="36"/>
        <v>5.9944444444481633</v>
      </c>
      <c r="L1201" s="38">
        <f t="shared" si="37"/>
        <v>5.9944444444481633</v>
      </c>
      <c r="M1201" s="166">
        <f>NETWORKDAYS.INTL(DATE(YEAR(H1201),MONTH(I1201),DAY(H1201)),DATE(YEAR(I1201),MONTH(I1201),DAY(I1201)),1,LISTAFERIADOS!$B$2:$B$194)</f>
        <v>3</v>
      </c>
      <c r="N1201" s="170" t="str">
        <f>CONCATENATE(HOUR(Tabela13[[#This Row],[DATA INICIO]]),":",MINUTE(Tabela13[[#This Row],[DATA INICIO]]))</f>
        <v>19:19</v>
      </c>
      <c r="P1201"/>
    </row>
    <row r="1202" spans="1:16" ht="25.5" hidden="1" customHeight="1" x14ac:dyDescent="0.25">
      <c r="A1202" s="48" t="s">
        <v>6</v>
      </c>
      <c r="B1202" s="33" t="s">
        <v>755</v>
      </c>
      <c r="C1202" s="2" t="s">
        <v>270</v>
      </c>
      <c r="D1202" s="68" t="s">
        <v>1230</v>
      </c>
      <c r="E1202" s="66" t="str">
        <f>CONCATENATE(Tabela13[[#This Row],[TRAMITE_SETOR]],"_Atualiz")</f>
        <v>SLIC_Atualiz</v>
      </c>
      <c r="F1202" s="35" t="s">
        <v>927</v>
      </c>
      <c r="G1202" s="35"/>
      <c r="H1202" s="3">
        <v>42411.799305555556</v>
      </c>
      <c r="I1202" s="3">
        <v>42412.59652777778</v>
      </c>
      <c r="J1202" s="4" t="s">
        <v>747</v>
      </c>
      <c r="K1202" s="37">
        <f t="shared" si="36"/>
        <v>0.79722222222335404</v>
      </c>
      <c r="L1202" s="38">
        <f t="shared" si="37"/>
        <v>0.79722222222335404</v>
      </c>
      <c r="M1202" s="166">
        <f>NETWORKDAYS.INTL(DATE(YEAR(H1202),MONTH(I1202),DAY(H1202)),DATE(YEAR(I1202),MONTH(I1202),DAY(I1202)),1,LISTAFERIADOS!$B$2:$B$194)</f>
        <v>2</v>
      </c>
      <c r="N1202" s="170" t="str">
        <f>CONCATENATE(HOUR(Tabela13[[#This Row],[DATA INICIO]]),":",MINUTE(Tabela13[[#This Row],[DATA INICIO]]))</f>
        <v>19:11</v>
      </c>
      <c r="P1202"/>
    </row>
    <row r="1203" spans="1:16" ht="25.5" hidden="1" customHeight="1" x14ac:dyDescent="0.25">
      <c r="A1203" s="48" t="s">
        <v>6</v>
      </c>
      <c r="B1203" s="33" t="s">
        <v>755</v>
      </c>
      <c r="C1203" s="2" t="s">
        <v>270</v>
      </c>
      <c r="D1203" s="68" t="s">
        <v>1211</v>
      </c>
      <c r="E1203" s="66" t="str">
        <f>CONCATENATE(Tabela13[[#This Row],[TRAMITE_SETOR]],"_Atualiz")</f>
        <v>SCON_Atualiz</v>
      </c>
      <c r="F1203" s="35" t="s">
        <v>913</v>
      </c>
      <c r="G1203" s="35"/>
      <c r="H1203" s="3">
        <v>42412.59652777778</v>
      </c>
      <c r="I1203" s="3">
        <v>42412.727777777778</v>
      </c>
      <c r="J1203" s="4" t="s">
        <v>748</v>
      </c>
      <c r="K1203" s="37">
        <f t="shared" si="36"/>
        <v>0.13124999999854481</v>
      </c>
      <c r="L1203" s="38">
        <f t="shared" si="37"/>
        <v>0.13124999999854481</v>
      </c>
      <c r="M1203" s="166">
        <f>NETWORKDAYS.INTL(DATE(YEAR(H1203),MONTH(I1203),DAY(H1203)),DATE(YEAR(I1203),MONTH(I1203),DAY(I1203)),1,LISTAFERIADOS!$B$2:$B$194)</f>
        <v>1</v>
      </c>
      <c r="N1203" s="170" t="str">
        <f>CONCATENATE(HOUR(Tabela13[[#This Row],[DATA INICIO]]),":",MINUTE(Tabela13[[#This Row],[DATA INICIO]]))</f>
        <v>14:19</v>
      </c>
      <c r="P1203"/>
    </row>
    <row r="1204" spans="1:16" ht="25.5" hidden="1" customHeight="1" x14ac:dyDescent="0.25">
      <c r="A1204" s="48" t="s">
        <v>6</v>
      </c>
      <c r="B1204" s="33" t="s">
        <v>755</v>
      </c>
      <c r="C1204" s="2" t="s">
        <v>270</v>
      </c>
      <c r="D1204" s="68" t="s">
        <v>1230</v>
      </c>
      <c r="E1204" s="66" t="str">
        <f>CONCATENATE(Tabela13[[#This Row],[TRAMITE_SETOR]],"_Atualiz")</f>
        <v>SLIC_Atualiz</v>
      </c>
      <c r="F1204" s="35" t="s">
        <v>927</v>
      </c>
      <c r="G1204" s="35"/>
      <c r="H1204" s="3">
        <v>42412.727777777778</v>
      </c>
      <c r="I1204" s="3">
        <v>42412.734722222223</v>
      </c>
      <c r="J1204" s="4" t="s">
        <v>749</v>
      </c>
      <c r="K1204" s="37">
        <f t="shared" si="36"/>
        <v>6.9444444452528842E-3</v>
      </c>
      <c r="L1204" s="38">
        <f t="shared" si="37"/>
        <v>6.9444444452528842E-3</v>
      </c>
      <c r="M1204" s="166">
        <f>NETWORKDAYS.INTL(DATE(YEAR(H1204),MONTH(I1204),DAY(H1204)),DATE(YEAR(I1204),MONTH(I1204),DAY(I1204)),1,LISTAFERIADOS!$B$2:$B$194)</f>
        <v>1</v>
      </c>
      <c r="N1204" s="170" t="str">
        <f>CONCATENATE(HOUR(Tabela13[[#This Row],[DATA INICIO]]),":",MINUTE(Tabela13[[#This Row],[DATA INICIO]]))</f>
        <v>17:28</v>
      </c>
      <c r="P1204"/>
    </row>
    <row r="1205" spans="1:16" ht="25.5" hidden="1" customHeight="1" x14ac:dyDescent="0.25">
      <c r="A1205" s="48" t="s">
        <v>6</v>
      </c>
      <c r="B1205" s="33" t="s">
        <v>755</v>
      </c>
      <c r="C1205" s="2" t="s">
        <v>270</v>
      </c>
      <c r="D1205" s="68" t="s">
        <v>1209</v>
      </c>
      <c r="E1205" s="66" t="str">
        <f>CONCATENATE(Tabela13[[#This Row],[TRAMITE_SETOR]],"_Atualiz")</f>
        <v>CLC_Atualiz</v>
      </c>
      <c r="F1205" s="35" t="s">
        <v>911</v>
      </c>
      <c r="G1205" s="35"/>
      <c r="H1205" s="3">
        <v>42412.734722222223</v>
      </c>
      <c r="I1205" s="3">
        <v>42415.604861111111</v>
      </c>
      <c r="J1205" s="4" t="s">
        <v>349</v>
      </c>
      <c r="K1205" s="37">
        <f t="shared" si="36"/>
        <v>2.8701388888875954</v>
      </c>
      <c r="L1205" s="38">
        <f t="shared" si="37"/>
        <v>2.8701388888875954</v>
      </c>
      <c r="M1205" s="166">
        <f>NETWORKDAYS.INTL(DATE(YEAR(H1205),MONTH(I1205),DAY(H1205)),DATE(YEAR(I1205),MONTH(I1205),DAY(I1205)),1,LISTAFERIADOS!$B$2:$B$194)</f>
        <v>2</v>
      </c>
      <c r="N1205" s="170" t="str">
        <f>CONCATENATE(HOUR(Tabela13[[#This Row],[DATA INICIO]]),":",MINUTE(Tabela13[[#This Row],[DATA INICIO]]))</f>
        <v>17:38</v>
      </c>
      <c r="P1205"/>
    </row>
    <row r="1206" spans="1:16" ht="25.5" hidden="1" customHeight="1" x14ac:dyDescent="0.25">
      <c r="A1206" s="48" t="s">
        <v>6</v>
      </c>
      <c r="B1206" s="33" t="s">
        <v>755</v>
      </c>
      <c r="C1206" s="2" t="s">
        <v>270</v>
      </c>
      <c r="D1206" s="68" t="s">
        <v>1205</v>
      </c>
      <c r="E1206" s="66" t="str">
        <f>CONCATENATE(Tabela13[[#This Row],[TRAMITE_SETOR]],"_Atualiz")</f>
        <v>SECADM_Atualiz</v>
      </c>
      <c r="F1206" s="35" t="s">
        <v>907</v>
      </c>
      <c r="G1206" s="35"/>
      <c r="H1206" s="3">
        <v>42415.604861111111</v>
      </c>
      <c r="I1206" s="3">
        <v>42415.634722222225</v>
      </c>
      <c r="J1206" s="4" t="s">
        <v>70</v>
      </c>
      <c r="K1206" s="37">
        <f t="shared" si="36"/>
        <v>2.9861111113859806E-2</v>
      </c>
      <c r="L1206" s="38">
        <f t="shared" si="37"/>
        <v>2.9861111113859806E-2</v>
      </c>
      <c r="M1206" s="166">
        <f>NETWORKDAYS.INTL(DATE(YEAR(H1206),MONTH(I1206),DAY(H1206)),DATE(YEAR(I1206),MONTH(I1206),DAY(I1206)),1,LISTAFERIADOS!$B$2:$B$194)</f>
        <v>1</v>
      </c>
      <c r="N1206" s="170" t="str">
        <f>CONCATENATE(HOUR(Tabela13[[#This Row],[DATA INICIO]]),":",MINUTE(Tabela13[[#This Row],[DATA INICIO]]))</f>
        <v>14:31</v>
      </c>
      <c r="P1206"/>
    </row>
    <row r="1207" spans="1:16" ht="25.5" hidden="1" customHeight="1" x14ac:dyDescent="0.25">
      <c r="A1207" s="48" t="s">
        <v>6</v>
      </c>
      <c r="B1207" s="33" t="s">
        <v>755</v>
      </c>
      <c r="C1207" s="2" t="s">
        <v>270</v>
      </c>
      <c r="D1207" s="68" t="s">
        <v>1212</v>
      </c>
      <c r="E1207" s="66" t="str">
        <f>CONCATENATE(Tabela13[[#This Row],[TRAMITE_SETOR]],"_Atualiz")</f>
        <v>CPL_Atualiz</v>
      </c>
      <c r="F1207" s="35" t="s">
        <v>914</v>
      </c>
      <c r="G1207" s="35"/>
      <c r="H1207" s="3">
        <v>42415.634722222225</v>
      </c>
      <c r="I1207" s="3">
        <v>42416.588888888888</v>
      </c>
      <c r="J1207" s="4" t="s">
        <v>750</v>
      </c>
      <c r="K1207" s="37">
        <f t="shared" si="36"/>
        <v>0.95416666666278616</v>
      </c>
      <c r="L1207" s="38">
        <f t="shared" si="37"/>
        <v>0.95416666666278616</v>
      </c>
      <c r="M1207" s="166">
        <f>NETWORKDAYS.INTL(DATE(YEAR(H1207),MONTH(I1207),DAY(H1207)),DATE(YEAR(I1207),MONTH(I1207),DAY(I1207)),1,LISTAFERIADOS!$B$2:$B$194)</f>
        <v>2</v>
      </c>
      <c r="N1207" s="170" t="str">
        <f>CONCATENATE(HOUR(Tabela13[[#This Row],[DATA INICIO]]),":",MINUTE(Tabela13[[#This Row],[DATA INICIO]]))</f>
        <v>15:14</v>
      </c>
      <c r="P1207"/>
    </row>
    <row r="1208" spans="1:16" ht="25.5" hidden="1" customHeight="1" x14ac:dyDescent="0.25">
      <c r="A1208" s="48" t="s">
        <v>6</v>
      </c>
      <c r="B1208" s="33" t="s">
        <v>755</v>
      </c>
      <c r="C1208" s="2" t="s">
        <v>270</v>
      </c>
      <c r="D1208" s="68" t="s">
        <v>1213</v>
      </c>
      <c r="E1208" s="66" t="str">
        <f>CONCATENATE(Tabela13[[#This Row],[TRAMITE_SETOR]],"_Atualiz")</f>
        <v>ASSDG_Atualiz</v>
      </c>
      <c r="F1208" s="35" t="s">
        <v>915</v>
      </c>
      <c r="G1208" s="35"/>
      <c r="H1208" s="3">
        <v>42416.588888888888</v>
      </c>
      <c r="I1208" s="3">
        <v>42424.647222222222</v>
      </c>
      <c r="J1208" s="4" t="s">
        <v>213</v>
      </c>
      <c r="K1208" s="37">
        <f t="shared" si="36"/>
        <v>8.0583333333343035</v>
      </c>
      <c r="L1208" s="38">
        <f t="shared" si="37"/>
        <v>8.0583333333343035</v>
      </c>
      <c r="M1208" s="166">
        <f>NETWORKDAYS.INTL(DATE(YEAR(H1208),MONTH(I1208),DAY(H1208)),DATE(YEAR(I1208),MONTH(I1208),DAY(I1208)),1,LISTAFERIADOS!$B$2:$B$194)</f>
        <v>7</v>
      </c>
      <c r="N1208" s="170" t="str">
        <f>CONCATENATE(HOUR(Tabela13[[#This Row],[DATA INICIO]]),":",MINUTE(Tabela13[[#This Row],[DATA INICIO]]))</f>
        <v>14:8</v>
      </c>
      <c r="P1208"/>
    </row>
    <row r="1209" spans="1:16" ht="25.5" hidden="1" customHeight="1" x14ac:dyDescent="0.25">
      <c r="A1209" s="48" t="s">
        <v>6</v>
      </c>
      <c r="B1209" s="33" t="s">
        <v>755</v>
      </c>
      <c r="C1209" s="2" t="s">
        <v>270</v>
      </c>
      <c r="D1209" s="68" t="s">
        <v>1206</v>
      </c>
      <c r="E1209" s="66" t="str">
        <f>CONCATENATE(Tabela13[[#This Row],[TRAMITE_SETOR]],"_Atualiz")</f>
        <v>SPO_Atualiz</v>
      </c>
      <c r="F1209" s="35" t="s">
        <v>908</v>
      </c>
      <c r="G1209" s="35"/>
      <c r="H1209" s="3">
        <v>42424.647222222222</v>
      </c>
      <c r="I1209" s="3">
        <v>42425.728472222225</v>
      </c>
      <c r="J1209" s="4" t="s">
        <v>202</v>
      </c>
      <c r="K1209" s="37">
        <f t="shared" si="36"/>
        <v>1.0812500000029104</v>
      </c>
      <c r="L1209" s="38">
        <f t="shared" si="37"/>
        <v>1.0812500000029104</v>
      </c>
      <c r="M1209" s="166">
        <f>NETWORKDAYS.INTL(DATE(YEAR(H1209),MONTH(I1209),DAY(H1209)),DATE(YEAR(I1209),MONTH(I1209),DAY(I1209)),1,LISTAFERIADOS!$B$2:$B$194)</f>
        <v>2</v>
      </c>
      <c r="N1209" s="170" t="str">
        <f>CONCATENATE(HOUR(Tabela13[[#This Row],[DATA INICIO]]),":",MINUTE(Tabela13[[#This Row],[DATA INICIO]]))</f>
        <v>15:32</v>
      </c>
      <c r="P1209"/>
    </row>
    <row r="1210" spans="1:16" ht="25.5" hidden="1" customHeight="1" x14ac:dyDescent="0.25">
      <c r="A1210" s="48" t="s">
        <v>6</v>
      </c>
      <c r="B1210" s="33" t="s">
        <v>755</v>
      </c>
      <c r="C1210" s="2" t="s">
        <v>270</v>
      </c>
      <c r="D1210" s="68" t="s">
        <v>1207</v>
      </c>
      <c r="E1210" s="66" t="str">
        <f>CONCATENATE(Tabela13[[#This Row],[TRAMITE_SETOR]],"_Atualiz")</f>
        <v>CO_Atualiz</v>
      </c>
      <c r="F1210" s="35" t="s">
        <v>909</v>
      </c>
      <c r="G1210" s="35"/>
      <c r="H1210" s="3">
        <v>42425.728472222225</v>
      </c>
      <c r="I1210" s="3">
        <v>42425.776388888888</v>
      </c>
      <c r="J1210" s="4" t="s">
        <v>19</v>
      </c>
      <c r="K1210" s="37">
        <f t="shared" si="36"/>
        <v>4.7916666662786156E-2</v>
      </c>
      <c r="L1210" s="38">
        <f t="shared" si="37"/>
        <v>4.7916666662786156E-2</v>
      </c>
      <c r="M1210" s="166">
        <f>NETWORKDAYS.INTL(DATE(YEAR(H1210),MONTH(I1210),DAY(H1210)),DATE(YEAR(I1210),MONTH(I1210),DAY(I1210)),1,LISTAFERIADOS!$B$2:$B$194)</f>
        <v>1</v>
      </c>
      <c r="N1210" s="170" t="str">
        <f>CONCATENATE(HOUR(Tabela13[[#This Row],[DATA INICIO]]),":",MINUTE(Tabela13[[#This Row],[DATA INICIO]]))</f>
        <v>17:29</v>
      </c>
      <c r="P1210"/>
    </row>
    <row r="1211" spans="1:16" ht="25.5" hidden="1" customHeight="1" x14ac:dyDescent="0.25">
      <c r="A1211" s="48" t="s">
        <v>6</v>
      </c>
      <c r="B1211" s="33" t="s">
        <v>755</v>
      </c>
      <c r="C1211" s="2" t="s">
        <v>270</v>
      </c>
      <c r="D1211" s="68" t="s">
        <v>1208</v>
      </c>
      <c r="E1211" s="66" t="str">
        <f>CONCATENATE(Tabela13[[#This Row],[TRAMITE_SETOR]],"_Atualiz")</f>
        <v>SECOFC_Atualiz</v>
      </c>
      <c r="F1211" s="35" t="s">
        <v>910</v>
      </c>
      <c r="G1211" s="35"/>
      <c r="H1211" s="3">
        <v>42425.776388888888</v>
      </c>
      <c r="I1211" s="3">
        <v>42426.556250000001</v>
      </c>
      <c r="J1211" s="4" t="s">
        <v>20</v>
      </c>
      <c r="K1211" s="37">
        <f t="shared" si="36"/>
        <v>0.77986111111385981</v>
      </c>
      <c r="L1211" s="38">
        <f t="shared" si="37"/>
        <v>0.77986111111385981</v>
      </c>
      <c r="M1211" s="166">
        <f>NETWORKDAYS.INTL(DATE(YEAR(H1211),MONTH(I1211),DAY(H1211)),DATE(YEAR(I1211),MONTH(I1211),DAY(I1211)),1,LISTAFERIADOS!$B$2:$B$194)</f>
        <v>2</v>
      </c>
      <c r="N1211" s="170" t="str">
        <f>CONCATENATE(HOUR(Tabela13[[#This Row],[DATA INICIO]]),":",MINUTE(Tabela13[[#This Row],[DATA INICIO]]))</f>
        <v>18:38</v>
      </c>
      <c r="P1211"/>
    </row>
    <row r="1212" spans="1:16" ht="25.5" hidden="1" customHeight="1" x14ac:dyDescent="0.25">
      <c r="A1212" s="48" t="s">
        <v>6</v>
      </c>
      <c r="B1212" s="33" t="s">
        <v>755</v>
      </c>
      <c r="C1212" s="2" t="s">
        <v>270</v>
      </c>
      <c r="D1212" s="68" t="s">
        <v>1213</v>
      </c>
      <c r="E1212" s="66" t="str">
        <f>CONCATENATE(Tabela13[[#This Row],[TRAMITE_SETOR]],"_Atualiz")</f>
        <v>ASSDG_Atualiz</v>
      </c>
      <c r="F1212" s="35" t="s">
        <v>915</v>
      </c>
      <c r="G1212" s="35"/>
      <c r="H1212" s="3">
        <v>42426.556250000001</v>
      </c>
      <c r="I1212" s="3">
        <v>42426.709027777775</v>
      </c>
      <c r="J1212" s="4" t="s">
        <v>751</v>
      </c>
      <c r="K1212" s="37">
        <f t="shared" si="36"/>
        <v>0.15277777777373558</v>
      </c>
      <c r="L1212" s="38">
        <f t="shared" si="37"/>
        <v>0.15277777777373558</v>
      </c>
      <c r="M1212" s="166">
        <f>NETWORKDAYS.INTL(DATE(YEAR(H1212),MONTH(I1212),DAY(H1212)),DATE(YEAR(I1212),MONTH(I1212),DAY(I1212)),1,LISTAFERIADOS!$B$2:$B$194)</f>
        <v>1</v>
      </c>
      <c r="N1212" s="170" t="str">
        <f>CONCATENATE(HOUR(Tabela13[[#This Row],[DATA INICIO]]),":",MINUTE(Tabela13[[#This Row],[DATA INICIO]]))</f>
        <v>13:21</v>
      </c>
      <c r="P1212"/>
    </row>
    <row r="1213" spans="1:16" ht="25.5" hidden="1" customHeight="1" x14ac:dyDescent="0.25">
      <c r="A1213" s="48" t="s">
        <v>6</v>
      </c>
      <c r="B1213" s="33" t="s">
        <v>755</v>
      </c>
      <c r="C1213" s="2" t="s">
        <v>270</v>
      </c>
      <c r="D1213" s="68" t="s">
        <v>1202</v>
      </c>
      <c r="E1213" s="66" t="str">
        <f>CONCATENATE(Tabela13[[#This Row],[TRAMITE_SETOR]],"_Atualiz")</f>
        <v>DG_Atualiz</v>
      </c>
      <c r="F1213" s="35" t="s">
        <v>905</v>
      </c>
      <c r="G1213" s="35"/>
      <c r="H1213" s="3">
        <v>42426.709027777775</v>
      </c>
      <c r="I1213" s="3">
        <v>42426.744444444441</v>
      </c>
      <c r="J1213" s="4" t="s">
        <v>752</v>
      </c>
      <c r="K1213" s="37">
        <f t="shared" si="36"/>
        <v>3.5416666665696539E-2</v>
      </c>
      <c r="L1213" s="38">
        <f t="shared" si="37"/>
        <v>3.5416666665696539E-2</v>
      </c>
      <c r="M1213" s="166">
        <f>NETWORKDAYS.INTL(DATE(YEAR(H1213),MONTH(I1213),DAY(H1213)),DATE(YEAR(I1213),MONTH(I1213),DAY(I1213)),1,LISTAFERIADOS!$B$2:$B$194)</f>
        <v>1</v>
      </c>
      <c r="N1213" s="170" t="str">
        <f>CONCATENATE(HOUR(Tabela13[[#This Row],[DATA INICIO]]),":",MINUTE(Tabela13[[#This Row],[DATA INICIO]]))</f>
        <v>17:1</v>
      </c>
      <c r="P1213"/>
    </row>
    <row r="1214" spans="1:16" ht="25.5" hidden="1" customHeight="1" x14ac:dyDescent="0.25">
      <c r="A1214" s="48" t="s">
        <v>6</v>
      </c>
      <c r="B1214" s="33" t="s">
        <v>755</v>
      </c>
      <c r="C1214" s="2" t="s">
        <v>270</v>
      </c>
      <c r="D1214" s="68" t="s">
        <v>1230</v>
      </c>
      <c r="E1214" s="66" t="str">
        <f>CONCATENATE(Tabela13[[#This Row],[TRAMITE_SETOR]],"_Atualiz")</f>
        <v>SLIC_Atualiz</v>
      </c>
      <c r="F1214" s="35" t="s">
        <v>927</v>
      </c>
      <c r="G1214" s="35"/>
      <c r="H1214" s="3">
        <v>42426.744444444441</v>
      </c>
      <c r="I1214" s="3">
        <v>42426.78402777778</v>
      </c>
      <c r="J1214" s="4" t="s">
        <v>215</v>
      </c>
      <c r="K1214" s="37">
        <f t="shared" si="36"/>
        <v>3.9583333338669036E-2</v>
      </c>
      <c r="L1214" s="38">
        <f t="shared" si="37"/>
        <v>3.9583333338669036E-2</v>
      </c>
      <c r="M1214" s="166">
        <f>NETWORKDAYS.INTL(DATE(YEAR(H1214),MONTH(I1214),DAY(H1214)),DATE(YEAR(I1214),MONTH(I1214),DAY(I1214)),1,LISTAFERIADOS!$B$2:$B$194)</f>
        <v>1</v>
      </c>
      <c r="N1214" s="170" t="str">
        <f>CONCATENATE(HOUR(Tabela13[[#This Row],[DATA INICIO]]),":",MINUTE(Tabela13[[#This Row],[DATA INICIO]]))</f>
        <v>17:52</v>
      </c>
      <c r="P1214"/>
    </row>
    <row r="1215" spans="1:16" ht="25.5" hidden="1" customHeight="1" x14ac:dyDescent="0.25">
      <c r="A1215" s="48" t="s">
        <v>6</v>
      </c>
      <c r="B1215" s="33" t="s">
        <v>755</v>
      </c>
      <c r="C1215" s="2" t="s">
        <v>270</v>
      </c>
      <c r="D1215" s="68" t="s">
        <v>1212</v>
      </c>
      <c r="E1215" s="66" t="str">
        <f>CONCATENATE(Tabela13[[#This Row],[TRAMITE_SETOR]],"_Atualiz")</f>
        <v>CPL_Atualiz</v>
      </c>
      <c r="F1215" s="35" t="s">
        <v>914</v>
      </c>
      <c r="G1215" s="35"/>
      <c r="H1215" s="3">
        <v>42426.78402777778</v>
      </c>
      <c r="I1215" s="3">
        <v>42426.811111111114</v>
      </c>
      <c r="J1215" s="4" t="s">
        <v>753</v>
      </c>
      <c r="K1215" s="37">
        <f t="shared" si="36"/>
        <v>2.7083333334303461E-2</v>
      </c>
      <c r="L1215" s="38">
        <f t="shared" si="37"/>
        <v>2.7083333334303461E-2</v>
      </c>
      <c r="M1215" s="166">
        <f>NETWORKDAYS.INTL(DATE(YEAR(H1215),MONTH(I1215),DAY(H1215)),DATE(YEAR(I1215),MONTH(I1215),DAY(I1215)),1,LISTAFERIADOS!$B$2:$B$194)</f>
        <v>1</v>
      </c>
      <c r="N1215" s="170" t="str">
        <f>CONCATENATE(HOUR(Tabela13[[#This Row],[DATA INICIO]]),":",MINUTE(Tabela13[[#This Row],[DATA INICIO]]))</f>
        <v>18:49</v>
      </c>
      <c r="P1215"/>
    </row>
    <row r="1216" spans="1:16" ht="25.5" hidden="1" customHeight="1" x14ac:dyDescent="0.25">
      <c r="A1216" s="48" t="s">
        <v>6</v>
      </c>
      <c r="B1216" s="33" t="s">
        <v>755</v>
      </c>
      <c r="C1216" s="2" t="s">
        <v>270</v>
      </c>
      <c r="D1216" s="68" t="s">
        <v>1230</v>
      </c>
      <c r="E1216" s="66" t="str">
        <f>CONCATENATE(Tabela13[[#This Row],[TRAMITE_SETOR]],"_Atualiz")</f>
        <v>SLIC_Atualiz</v>
      </c>
      <c r="F1216" s="35" t="s">
        <v>927</v>
      </c>
      <c r="G1216" s="35"/>
      <c r="H1216" s="3">
        <v>42426.811111111114</v>
      </c>
      <c r="I1216" s="3">
        <v>42430.8</v>
      </c>
      <c r="J1216" s="4" t="s">
        <v>180</v>
      </c>
      <c r="K1216" s="37">
        <f t="shared" si="36"/>
        <v>3.9888888888890506</v>
      </c>
      <c r="L1216" s="38">
        <f t="shared" si="37"/>
        <v>3.9888888888890506</v>
      </c>
      <c r="M1216" s="166">
        <f>NETWORKDAYS.INTL(DATE(YEAR(H1216),MONTH(I1216),DAY(H1216)),DATE(YEAR(I1216),MONTH(I1216),DAY(I1216)),1,LISTAFERIADOS!$B$2:$B$194)</f>
        <v>-16</v>
      </c>
      <c r="N1216" s="170" t="str">
        <f>CONCATENATE(HOUR(Tabela13[[#This Row],[DATA INICIO]]),":",MINUTE(Tabela13[[#This Row],[DATA INICIO]]))</f>
        <v>19:28</v>
      </c>
      <c r="P1216"/>
    </row>
    <row r="1217" spans="1:16" ht="25.5" hidden="1" customHeight="1" x14ac:dyDescent="0.25">
      <c r="A1217" s="48" t="s">
        <v>6</v>
      </c>
      <c r="B1217" s="33" t="s">
        <v>755</v>
      </c>
      <c r="C1217" s="2" t="s">
        <v>270</v>
      </c>
      <c r="D1217" s="68" t="s">
        <v>1212</v>
      </c>
      <c r="E1217" s="66" t="str">
        <f>CONCATENATE(Tabela13[[#This Row],[TRAMITE_SETOR]],"_Atualiz")</f>
        <v>CPL_Atualiz</v>
      </c>
      <c r="F1217" s="35" t="s">
        <v>914</v>
      </c>
      <c r="G1217" s="35"/>
      <c r="H1217" s="3">
        <v>42430.8</v>
      </c>
      <c r="I1217" s="3">
        <v>42446.715277777781</v>
      </c>
      <c r="J1217" s="4" t="s">
        <v>754</v>
      </c>
      <c r="K1217" s="37">
        <f t="shared" si="36"/>
        <v>15.915277777778101</v>
      </c>
      <c r="L1217" s="38">
        <f t="shared" si="37"/>
        <v>15.915277777778101</v>
      </c>
      <c r="M1217" s="166">
        <f>NETWORKDAYS.INTL(DATE(YEAR(H1217),MONTH(I1217),DAY(H1217)),DATE(YEAR(I1217),MONTH(I1217),DAY(I1217)),1,LISTAFERIADOS!$B$2:$B$194)</f>
        <v>13</v>
      </c>
      <c r="N1217" s="170" t="str">
        <f>CONCATENATE(HOUR(Tabela13[[#This Row],[DATA INICIO]]),":",MINUTE(Tabela13[[#This Row],[DATA INICIO]]))</f>
        <v>19:12</v>
      </c>
      <c r="P1217"/>
    </row>
    <row r="1218" spans="1:16" ht="25.5" hidden="1" customHeight="1" x14ac:dyDescent="0.25">
      <c r="A1218" s="48" t="s">
        <v>6</v>
      </c>
      <c r="B1218" s="33" t="s">
        <v>755</v>
      </c>
      <c r="C1218" s="2" t="s">
        <v>270</v>
      </c>
      <c r="D1218" s="68" t="s">
        <v>1213</v>
      </c>
      <c r="E1218" s="66" t="str">
        <f>CONCATENATE(Tabela13[[#This Row],[TRAMITE_SETOR]],"_Atualiz")</f>
        <v>ASSDG_Atualiz</v>
      </c>
      <c r="F1218" s="35" t="s">
        <v>915</v>
      </c>
      <c r="G1218" s="35"/>
      <c r="H1218" s="3">
        <v>42446.715277777781</v>
      </c>
      <c r="I1218" s="3">
        <v>42450.579861111109</v>
      </c>
      <c r="J1218" s="4" t="s">
        <v>391</v>
      </c>
      <c r="K1218" s="37">
        <f t="shared" si="36"/>
        <v>3.8645833333284827</v>
      </c>
      <c r="L1218" s="38">
        <f t="shared" si="37"/>
        <v>3.8645833333284827</v>
      </c>
      <c r="M1218" s="166">
        <f>NETWORKDAYS.INTL(DATE(YEAR(H1218),MONTH(I1218),DAY(H1218)),DATE(YEAR(I1218),MONTH(I1218),DAY(I1218)),1,LISTAFERIADOS!$B$2:$B$194)</f>
        <v>3</v>
      </c>
      <c r="N1218" s="170" t="str">
        <f>CONCATENATE(HOUR(Tabela13[[#This Row],[DATA INICIO]]),":",MINUTE(Tabela13[[#This Row],[DATA INICIO]]))</f>
        <v>17:10</v>
      </c>
      <c r="P1218"/>
    </row>
    <row r="1219" spans="1:16" ht="25.5" customHeight="1" x14ac:dyDescent="0.25">
      <c r="A1219" s="48" t="s">
        <v>6</v>
      </c>
      <c r="B1219" s="33" t="s">
        <v>769</v>
      </c>
      <c r="C1219" s="2" t="s">
        <v>270</v>
      </c>
      <c r="D1219" s="68" t="s">
        <v>1204</v>
      </c>
      <c r="E1219" s="66" t="str">
        <f>CONCATENATE(Tabela13[[#This Row],[TRAMITE_SETOR]],"_Atualiz")</f>
        <v>CIP_Atualiz</v>
      </c>
      <c r="F1219" s="35" t="s">
        <v>884</v>
      </c>
      <c r="G1219" s="90" t="s">
        <v>1105</v>
      </c>
      <c r="H1219" s="3">
        <v>41220.463888888888</v>
      </c>
      <c r="I1219" s="3">
        <v>41225.463888888888</v>
      </c>
      <c r="J1219" s="5" t="s">
        <v>7</v>
      </c>
      <c r="K1219" s="37">
        <f t="shared" ref="K1219:K1282" si="38">IF(OR(H1219="-",I1219="-"),0,I1219-H1219)</f>
        <v>5</v>
      </c>
      <c r="L1219" s="38">
        <f t="shared" ref="L1219:L1282" si="39">K1219</f>
        <v>5</v>
      </c>
      <c r="M1219" s="166">
        <f>NETWORKDAYS.INTL(DATE(YEAR(H1219),MONTH(I1219),DAY(H1219)),DATE(YEAR(I1219),MONTH(I1219),DAY(I1219)),1,LISTAFERIADOS!$B$2:$B$194)</f>
        <v>4</v>
      </c>
      <c r="N1219" s="170" t="str">
        <f>CONCATENATE(HOUR(Tabela13[[#This Row],[DATA INICIO]]),":",MINUTE(Tabela13[[#This Row],[DATA INICIO]]))</f>
        <v>11:8</v>
      </c>
      <c r="P1219"/>
    </row>
    <row r="1220" spans="1:16" ht="25.5" hidden="1" customHeight="1" x14ac:dyDescent="0.25">
      <c r="A1220" s="48" t="s">
        <v>6</v>
      </c>
      <c r="B1220" s="33" t="s">
        <v>769</v>
      </c>
      <c r="C1220" s="2" t="s">
        <v>270</v>
      </c>
      <c r="D1220" s="68" t="s">
        <v>1205</v>
      </c>
      <c r="E1220" s="66" t="str">
        <f>CONCATENATE(Tabela13[[#This Row],[TRAMITE_SETOR]],"_Atualiz")</f>
        <v>SECADM_Atualiz</v>
      </c>
      <c r="F1220" s="35" t="s">
        <v>907</v>
      </c>
      <c r="G1220" s="35"/>
      <c r="H1220" s="3">
        <v>41225.463888888888</v>
      </c>
      <c r="I1220" s="3">
        <v>41225.648611111108</v>
      </c>
      <c r="J1220" s="5" t="s">
        <v>294</v>
      </c>
      <c r="K1220" s="37">
        <f t="shared" si="38"/>
        <v>0.18472222222044365</v>
      </c>
      <c r="L1220" s="38">
        <f t="shared" si="39"/>
        <v>0.18472222222044365</v>
      </c>
      <c r="M1220" s="166">
        <f>NETWORKDAYS.INTL(DATE(YEAR(H1220),MONTH(I1220),DAY(H1220)),DATE(YEAR(I1220),MONTH(I1220),DAY(I1220)),1,LISTAFERIADOS!$B$2:$B$194)</f>
        <v>1</v>
      </c>
      <c r="N1220" s="170" t="str">
        <f>CONCATENATE(HOUR(Tabela13[[#This Row],[DATA INICIO]]),":",MINUTE(Tabela13[[#This Row],[DATA INICIO]]))</f>
        <v>11:8</v>
      </c>
      <c r="P1220"/>
    </row>
    <row r="1221" spans="1:16" ht="25.5" hidden="1" customHeight="1" x14ac:dyDescent="0.25">
      <c r="A1221" s="48" t="s">
        <v>6</v>
      </c>
      <c r="B1221" s="33" t="s">
        <v>769</v>
      </c>
      <c r="C1221" s="2" t="s">
        <v>270</v>
      </c>
      <c r="D1221" s="68" t="s">
        <v>1214</v>
      </c>
      <c r="E1221" s="66" t="str">
        <f>CONCATENATE(Tabela13[[#This Row],[TRAMITE_SETOR]],"_Atualiz")</f>
        <v>ACO_Atualiz</v>
      </c>
      <c r="F1221" s="35" t="s">
        <v>916</v>
      </c>
      <c r="G1221" s="35"/>
      <c r="H1221" s="3">
        <v>41225.648611111108</v>
      </c>
      <c r="I1221" s="3">
        <v>41225.651388888888</v>
      </c>
      <c r="J1221" s="5" t="s">
        <v>18</v>
      </c>
      <c r="K1221" s="37">
        <f t="shared" si="38"/>
        <v>2.7777777795563452E-3</v>
      </c>
      <c r="L1221" s="38">
        <f t="shared" si="39"/>
        <v>2.7777777795563452E-3</v>
      </c>
      <c r="M1221" s="166">
        <f>NETWORKDAYS.INTL(DATE(YEAR(H1221),MONTH(I1221),DAY(H1221)),DATE(YEAR(I1221),MONTH(I1221),DAY(I1221)),1,LISTAFERIADOS!$B$2:$B$194)</f>
        <v>1</v>
      </c>
      <c r="N1221" s="170" t="str">
        <f>CONCATENATE(HOUR(Tabela13[[#This Row],[DATA INICIO]]),":",MINUTE(Tabela13[[#This Row],[DATA INICIO]]))</f>
        <v>15:34</v>
      </c>
      <c r="P1221"/>
    </row>
    <row r="1222" spans="1:16" ht="25.5" hidden="1" customHeight="1" x14ac:dyDescent="0.25">
      <c r="A1222" s="48" t="s">
        <v>6</v>
      </c>
      <c r="B1222" s="33" t="s">
        <v>769</v>
      </c>
      <c r="C1222" s="2" t="s">
        <v>270</v>
      </c>
      <c r="D1222" s="68" t="s">
        <v>1206</v>
      </c>
      <c r="E1222" s="66" t="str">
        <f>CONCATENATE(Tabela13[[#This Row],[TRAMITE_SETOR]],"_Atualiz")</f>
        <v>SPO_Atualiz</v>
      </c>
      <c r="F1222" s="35" t="s">
        <v>908</v>
      </c>
      <c r="G1222" s="35"/>
      <c r="H1222" s="3">
        <v>41225.651388888888</v>
      </c>
      <c r="I1222" s="3">
        <v>41227.576388888891</v>
      </c>
      <c r="J1222" s="5" t="s">
        <v>26</v>
      </c>
      <c r="K1222" s="37">
        <f t="shared" si="38"/>
        <v>1.9250000000029104</v>
      </c>
      <c r="L1222" s="38">
        <f t="shared" si="39"/>
        <v>1.9250000000029104</v>
      </c>
      <c r="M1222" s="166">
        <f>NETWORKDAYS.INTL(DATE(YEAR(H1222),MONTH(I1222),DAY(H1222)),DATE(YEAR(I1222),MONTH(I1222),DAY(I1222)),1,LISTAFERIADOS!$B$2:$B$194)</f>
        <v>3</v>
      </c>
      <c r="N1222" s="170" t="str">
        <f>CONCATENATE(HOUR(Tabela13[[#This Row],[DATA INICIO]]),":",MINUTE(Tabela13[[#This Row],[DATA INICIO]]))</f>
        <v>15:38</v>
      </c>
      <c r="P1222"/>
    </row>
    <row r="1223" spans="1:16" ht="25.5" hidden="1" customHeight="1" x14ac:dyDescent="0.25">
      <c r="A1223" s="48" t="s">
        <v>6</v>
      </c>
      <c r="B1223" s="33" t="s">
        <v>769</v>
      </c>
      <c r="C1223" s="2" t="s">
        <v>270</v>
      </c>
      <c r="D1223" s="68" t="s">
        <v>1207</v>
      </c>
      <c r="E1223" s="66" t="str">
        <f>CONCATENATE(Tabela13[[#This Row],[TRAMITE_SETOR]],"_Atualiz")</f>
        <v>CO_Atualiz</v>
      </c>
      <c r="F1223" s="35" t="s">
        <v>909</v>
      </c>
      <c r="G1223" s="35"/>
      <c r="H1223" s="3">
        <v>41227.576388888891</v>
      </c>
      <c r="I1223" s="3">
        <v>41227.622916666667</v>
      </c>
      <c r="J1223" s="5" t="s">
        <v>27</v>
      </c>
      <c r="K1223" s="37">
        <f t="shared" si="38"/>
        <v>4.6527777776645962E-2</v>
      </c>
      <c r="L1223" s="38">
        <f t="shared" si="39"/>
        <v>4.6527777776645962E-2</v>
      </c>
      <c r="M1223" s="166">
        <f>NETWORKDAYS.INTL(DATE(YEAR(H1223),MONTH(I1223),DAY(H1223)),DATE(YEAR(I1223),MONTH(I1223),DAY(I1223)),1,LISTAFERIADOS!$B$2:$B$194)</f>
        <v>1</v>
      </c>
      <c r="N1223" s="170" t="str">
        <f>CONCATENATE(HOUR(Tabela13[[#This Row],[DATA INICIO]]),":",MINUTE(Tabela13[[#This Row],[DATA INICIO]]))</f>
        <v>13:50</v>
      </c>
      <c r="P1223"/>
    </row>
    <row r="1224" spans="1:16" ht="25.5" hidden="1" customHeight="1" x14ac:dyDescent="0.25">
      <c r="A1224" s="48" t="s">
        <v>6</v>
      </c>
      <c r="B1224" s="33" t="s">
        <v>769</v>
      </c>
      <c r="C1224" s="2" t="s">
        <v>270</v>
      </c>
      <c r="D1224" s="68" t="s">
        <v>1208</v>
      </c>
      <c r="E1224" s="66" t="str">
        <f>CONCATENATE(Tabela13[[#This Row],[TRAMITE_SETOR]],"_Atualiz")</f>
        <v>SECOFC_Atualiz</v>
      </c>
      <c r="F1224" s="35" t="s">
        <v>910</v>
      </c>
      <c r="G1224" s="35"/>
      <c r="H1224" s="3">
        <v>41227.622916666667</v>
      </c>
      <c r="I1224" s="3">
        <v>41227.722916666666</v>
      </c>
      <c r="J1224" s="5" t="s">
        <v>344</v>
      </c>
      <c r="K1224" s="37">
        <f t="shared" si="38"/>
        <v>9.9999999998544808E-2</v>
      </c>
      <c r="L1224" s="38">
        <f t="shared" si="39"/>
        <v>9.9999999998544808E-2</v>
      </c>
      <c r="M1224" s="166">
        <f>NETWORKDAYS.INTL(DATE(YEAR(H1224),MONTH(I1224),DAY(H1224)),DATE(YEAR(I1224),MONTH(I1224),DAY(I1224)),1,LISTAFERIADOS!$B$2:$B$194)</f>
        <v>1</v>
      </c>
      <c r="N1224" s="170" t="str">
        <f>CONCATENATE(HOUR(Tabela13[[#This Row],[DATA INICIO]]),":",MINUTE(Tabela13[[#This Row],[DATA INICIO]]))</f>
        <v>14:57</v>
      </c>
      <c r="P1224"/>
    </row>
    <row r="1225" spans="1:16" ht="25.5" hidden="1" customHeight="1" x14ac:dyDescent="0.25">
      <c r="A1225" s="48" t="s">
        <v>6</v>
      </c>
      <c r="B1225" s="33" t="s">
        <v>769</v>
      </c>
      <c r="C1225" s="2" t="s">
        <v>270</v>
      </c>
      <c r="D1225" s="68" t="s">
        <v>1209</v>
      </c>
      <c r="E1225" s="66" t="str">
        <f>CONCATENATE(Tabela13[[#This Row],[TRAMITE_SETOR]],"_Atualiz")</f>
        <v>CLC_Atualiz</v>
      </c>
      <c r="F1225" s="35" t="s">
        <v>911</v>
      </c>
      <c r="G1225" s="35"/>
      <c r="H1225" s="3">
        <v>41227.722916666666</v>
      </c>
      <c r="I1225" s="3">
        <v>41227.776388888888</v>
      </c>
      <c r="J1225" s="5" t="s">
        <v>119</v>
      </c>
      <c r="K1225" s="37">
        <f t="shared" si="38"/>
        <v>5.3472222221898846E-2</v>
      </c>
      <c r="L1225" s="38">
        <f t="shared" si="39"/>
        <v>5.3472222221898846E-2</v>
      </c>
      <c r="M1225" s="166">
        <f>NETWORKDAYS.INTL(DATE(YEAR(H1225),MONTH(I1225),DAY(H1225)),DATE(YEAR(I1225),MONTH(I1225),DAY(I1225)),1,LISTAFERIADOS!$B$2:$B$194)</f>
        <v>1</v>
      </c>
      <c r="N1225" s="170" t="str">
        <f>CONCATENATE(HOUR(Tabela13[[#This Row],[DATA INICIO]]),":",MINUTE(Tabela13[[#This Row],[DATA INICIO]]))</f>
        <v>17:21</v>
      </c>
      <c r="P1225"/>
    </row>
    <row r="1226" spans="1:16" ht="25.5" hidden="1" customHeight="1" x14ac:dyDescent="0.25">
      <c r="A1226" s="48" t="s">
        <v>6</v>
      </c>
      <c r="B1226" s="33" t="s">
        <v>769</v>
      </c>
      <c r="C1226" s="2" t="s">
        <v>270</v>
      </c>
      <c r="D1226" s="68" t="s">
        <v>1205</v>
      </c>
      <c r="E1226" s="66" t="str">
        <f>CONCATENATE(Tabela13[[#This Row],[TRAMITE_SETOR]],"_Atualiz")</f>
        <v>SECADM_Atualiz</v>
      </c>
      <c r="F1226" s="35" t="s">
        <v>907</v>
      </c>
      <c r="G1226" s="35"/>
      <c r="H1226" s="3">
        <v>41227.776388888888</v>
      </c>
      <c r="I1226" s="3">
        <v>41227.885416666664</v>
      </c>
      <c r="J1226" s="5" t="s">
        <v>26</v>
      </c>
      <c r="K1226" s="37">
        <f t="shared" si="38"/>
        <v>0.10902777777664596</v>
      </c>
      <c r="L1226" s="38">
        <f t="shared" si="39"/>
        <v>0.10902777777664596</v>
      </c>
      <c r="M1226" s="166">
        <f>NETWORKDAYS.INTL(DATE(YEAR(H1226),MONTH(I1226),DAY(H1226)),DATE(YEAR(I1226),MONTH(I1226),DAY(I1226)),1,LISTAFERIADOS!$B$2:$B$194)</f>
        <v>1</v>
      </c>
      <c r="N1226" s="170" t="str">
        <f>CONCATENATE(HOUR(Tabela13[[#This Row],[DATA INICIO]]),":",MINUTE(Tabela13[[#This Row],[DATA INICIO]]))</f>
        <v>18:38</v>
      </c>
      <c r="P1226"/>
    </row>
    <row r="1227" spans="1:16" ht="25.5" hidden="1" customHeight="1" x14ac:dyDescent="0.25">
      <c r="A1227" s="48" t="s">
        <v>6</v>
      </c>
      <c r="B1227" s="33" t="s">
        <v>769</v>
      </c>
      <c r="C1227" s="2" t="s">
        <v>270</v>
      </c>
      <c r="D1227" s="68" t="s">
        <v>1209</v>
      </c>
      <c r="E1227" s="66" t="str">
        <f>CONCATENATE(Tabela13[[#This Row],[TRAMITE_SETOR]],"_Atualiz")</f>
        <v>CLC_Atualiz</v>
      </c>
      <c r="F1227" s="35" t="s">
        <v>911</v>
      </c>
      <c r="G1227" s="35"/>
      <c r="H1227" s="3">
        <v>41227.885416666664</v>
      </c>
      <c r="I1227" s="3">
        <v>41228.527083333334</v>
      </c>
      <c r="J1227" s="5" t="s">
        <v>756</v>
      </c>
      <c r="K1227" s="37">
        <f t="shared" si="38"/>
        <v>0.64166666667006211</v>
      </c>
      <c r="L1227" s="38">
        <f t="shared" si="39"/>
        <v>0.64166666667006211</v>
      </c>
      <c r="M1227" s="166">
        <f>NETWORKDAYS.INTL(DATE(YEAR(H1227),MONTH(I1227),DAY(H1227)),DATE(YEAR(I1227),MONTH(I1227),DAY(I1227)),1,LISTAFERIADOS!$B$2:$B$194)</f>
        <v>1</v>
      </c>
      <c r="N1227" s="170" t="str">
        <f>CONCATENATE(HOUR(Tabela13[[#This Row],[DATA INICIO]]),":",MINUTE(Tabela13[[#This Row],[DATA INICIO]]))</f>
        <v>21:15</v>
      </c>
      <c r="P1227"/>
    </row>
    <row r="1228" spans="1:16" ht="25.5" hidden="1" customHeight="1" x14ac:dyDescent="0.25">
      <c r="A1228" s="48" t="s">
        <v>6</v>
      </c>
      <c r="B1228" s="33" t="s">
        <v>769</v>
      </c>
      <c r="C1228" s="2" t="s">
        <v>270</v>
      </c>
      <c r="D1228" s="68" t="s">
        <v>1210</v>
      </c>
      <c r="E1228" s="66" t="str">
        <f>CONCATENATE(Tabela13[[#This Row],[TRAMITE_SETOR]],"_Atualiz")</f>
        <v>SC_Atualiz</v>
      </c>
      <c r="F1228" s="35" t="s">
        <v>912</v>
      </c>
      <c r="G1228" s="35"/>
      <c r="H1228" s="3">
        <v>41228.527083333334</v>
      </c>
      <c r="I1228" s="3">
        <v>41229.719444444447</v>
      </c>
      <c r="J1228" s="5" t="s">
        <v>904</v>
      </c>
      <c r="K1228" s="37">
        <f t="shared" si="38"/>
        <v>1.1923611111124046</v>
      </c>
      <c r="L1228" s="38">
        <f t="shared" si="39"/>
        <v>1.1923611111124046</v>
      </c>
      <c r="M1228" s="166">
        <f>NETWORKDAYS.INTL(DATE(YEAR(H1228),MONTH(I1228),DAY(H1228)),DATE(YEAR(I1228),MONTH(I1228),DAY(I1228)),1,LISTAFERIADOS!$B$2:$B$194)</f>
        <v>1</v>
      </c>
      <c r="N1228" s="170" t="str">
        <f>CONCATENATE(HOUR(Tabela13[[#This Row],[DATA INICIO]]),":",MINUTE(Tabela13[[#This Row],[DATA INICIO]]))</f>
        <v>12:39</v>
      </c>
      <c r="P1228"/>
    </row>
    <row r="1229" spans="1:16" ht="25.5" hidden="1" customHeight="1" x14ac:dyDescent="0.25">
      <c r="A1229" s="48" t="s">
        <v>6</v>
      </c>
      <c r="B1229" s="33" t="s">
        <v>769</v>
      </c>
      <c r="C1229" s="2" t="s">
        <v>270</v>
      </c>
      <c r="D1229" s="68" t="s">
        <v>1209</v>
      </c>
      <c r="E1229" s="66" t="str">
        <f>CONCATENATE(Tabela13[[#This Row],[TRAMITE_SETOR]],"_Atualiz")</f>
        <v>CLC_Atualiz</v>
      </c>
      <c r="F1229" s="35" t="s">
        <v>911</v>
      </c>
      <c r="G1229" s="35"/>
      <c r="H1229" s="3">
        <v>41229.719444444447</v>
      </c>
      <c r="I1229" s="3">
        <v>41229.731944444444</v>
      </c>
      <c r="J1229" s="5" t="s">
        <v>27</v>
      </c>
      <c r="K1229" s="37">
        <f t="shared" si="38"/>
        <v>1.2499999997089617E-2</v>
      </c>
      <c r="L1229" s="38">
        <f t="shared" si="39"/>
        <v>1.2499999997089617E-2</v>
      </c>
      <c r="M1229" s="166">
        <f>NETWORKDAYS.INTL(DATE(YEAR(H1229),MONTH(I1229),DAY(H1229)),DATE(YEAR(I1229),MONTH(I1229),DAY(I1229)),1,LISTAFERIADOS!$B$2:$B$194)</f>
        <v>1</v>
      </c>
      <c r="N1229" s="170" t="str">
        <f>CONCATENATE(HOUR(Tabela13[[#This Row],[DATA INICIO]]),":",MINUTE(Tabela13[[#This Row],[DATA INICIO]]))</f>
        <v>17:16</v>
      </c>
      <c r="P1229"/>
    </row>
    <row r="1230" spans="1:16" ht="25.5" hidden="1" customHeight="1" x14ac:dyDescent="0.25">
      <c r="A1230" s="48" t="s">
        <v>6</v>
      </c>
      <c r="B1230" s="33" t="s">
        <v>769</v>
      </c>
      <c r="C1230" s="2" t="s">
        <v>270</v>
      </c>
      <c r="D1230" s="68" t="s">
        <v>1205</v>
      </c>
      <c r="E1230" s="66" t="str">
        <f>CONCATENATE(Tabela13[[#This Row],[TRAMITE_SETOR]],"_Atualiz")</f>
        <v>SECADM_Atualiz</v>
      </c>
      <c r="F1230" s="35" t="s">
        <v>907</v>
      </c>
      <c r="G1230" s="35"/>
      <c r="H1230" s="3">
        <v>41229.731944444444</v>
      </c>
      <c r="I1230" s="3">
        <v>41229.869444444441</v>
      </c>
      <c r="J1230" s="5" t="s">
        <v>648</v>
      </c>
      <c r="K1230" s="37">
        <f t="shared" si="38"/>
        <v>0.13749999999708962</v>
      </c>
      <c r="L1230" s="38">
        <f t="shared" si="39"/>
        <v>0.13749999999708962</v>
      </c>
      <c r="M1230" s="166">
        <f>NETWORKDAYS.INTL(DATE(YEAR(H1230),MONTH(I1230),DAY(H1230)),DATE(YEAR(I1230),MONTH(I1230),DAY(I1230)),1,LISTAFERIADOS!$B$2:$B$194)</f>
        <v>1</v>
      </c>
      <c r="N1230" s="170" t="str">
        <f>CONCATENATE(HOUR(Tabela13[[#This Row],[DATA INICIO]]),":",MINUTE(Tabela13[[#This Row],[DATA INICIO]]))</f>
        <v>17:34</v>
      </c>
      <c r="P1230"/>
    </row>
    <row r="1231" spans="1:16" ht="25.5" hidden="1" customHeight="1" x14ac:dyDescent="0.25">
      <c r="A1231" s="48" t="s">
        <v>6</v>
      </c>
      <c r="B1231" s="33" t="s">
        <v>769</v>
      </c>
      <c r="C1231" s="2" t="s">
        <v>270</v>
      </c>
      <c r="D1231" s="68" t="s">
        <v>1202</v>
      </c>
      <c r="E1231" s="66" t="str">
        <f>CONCATENATE(Tabela13[[#This Row],[TRAMITE_SETOR]],"_Atualiz")</f>
        <v>DG_Atualiz</v>
      </c>
      <c r="F1231" s="35" t="s">
        <v>905</v>
      </c>
      <c r="G1231" s="35"/>
      <c r="H1231" s="3">
        <v>41229.869444444441</v>
      </c>
      <c r="I1231" s="3">
        <v>41232.595138888886</v>
      </c>
      <c r="J1231" s="5" t="s">
        <v>528</v>
      </c>
      <c r="K1231" s="37">
        <f t="shared" si="38"/>
        <v>2.7256944444452529</v>
      </c>
      <c r="L1231" s="38">
        <f t="shared" si="39"/>
        <v>2.7256944444452529</v>
      </c>
      <c r="M1231" s="166">
        <f>NETWORKDAYS.INTL(DATE(YEAR(H1231),MONTH(I1231),DAY(H1231)),DATE(YEAR(I1231),MONTH(I1231),DAY(I1231)),1,LISTAFERIADOS!$B$2:$B$194)</f>
        <v>2</v>
      </c>
      <c r="N1231" s="170" t="str">
        <f>CONCATENATE(HOUR(Tabela13[[#This Row],[DATA INICIO]]),":",MINUTE(Tabela13[[#This Row],[DATA INICIO]]))</f>
        <v>20:52</v>
      </c>
      <c r="P1231"/>
    </row>
    <row r="1232" spans="1:16" ht="25.5" hidden="1" customHeight="1" x14ac:dyDescent="0.25">
      <c r="A1232" s="48" t="s">
        <v>6</v>
      </c>
      <c r="B1232" s="33" t="s">
        <v>769</v>
      </c>
      <c r="C1232" s="2" t="s">
        <v>270</v>
      </c>
      <c r="D1232" s="68" t="s">
        <v>1230</v>
      </c>
      <c r="E1232" s="66" t="str">
        <f>CONCATENATE(Tabela13[[#This Row],[TRAMITE_SETOR]],"_Atualiz")</f>
        <v>SLIC_Atualiz</v>
      </c>
      <c r="F1232" s="35" t="s">
        <v>927</v>
      </c>
      <c r="G1232" s="35"/>
      <c r="H1232" s="3">
        <v>41232.595138888886</v>
      </c>
      <c r="I1232" s="3">
        <v>41234.684027777781</v>
      </c>
      <c r="J1232" s="5" t="s">
        <v>757</v>
      </c>
      <c r="K1232" s="37">
        <f t="shared" si="38"/>
        <v>2.0888888888948713</v>
      </c>
      <c r="L1232" s="38">
        <f t="shared" si="39"/>
        <v>2.0888888888948713</v>
      </c>
      <c r="M1232" s="166">
        <f>NETWORKDAYS.INTL(DATE(YEAR(H1232),MONTH(I1232),DAY(H1232)),DATE(YEAR(I1232),MONTH(I1232),DAY(I1232)),1,LISTAFERIADOS!$B$2:$B$194)</f>
        <v>3</v>
      </c>
      <c r="N1232" s="170" t="str">
        <f>CONCATENATE(HOUR(Tabela13[[#This Row],[DATA INICIO]]),":",MINUTE(Tabela13[[#This Row],[DATA INICIO]]))</f>
        <v>14:17</v>
      </c>
      <c r="P1232"/>
    </row>
    <row r="1233" spans="1:16" ht="25.5" hidden="1" customHeight="1" x14ac:dyDescent="0.25">
      <c r="A1233" s="48" t="s">
        <v>6</v>
      </c>
      <c r="B1233" s="33" t="s">
        <v>769</v>
      </c>
      <c r="C1233" s="2" t="s">
        <v>270</v>
      </c>
      <c r="D1233" s="68" t="s">
        <v>1205</v>
      </c>
      <c r="E1233" s="66" t="str">
        <f>CONCATENATE(Tabela13[[#This Row],[TRAMITE_SETOR]],"_Atualiz")</f>
        <v>SECADM_Atualiz</v>
      </c>
      <c r="F1233" s="35" t="s">
        <v>907</v>
      </c>
      <c r="G1233" s="35"/>
      <c r="H1233" s="3">
        <v>41234.684027777781</v>
      </c>
      <c r="I1233" s="3">
        <v>41234.742361111108</v>
      </c>
      <c r="J1233" s="5" t="s">
        <v>758</v>
      </c>
      <c r="K1233" s="37">
        <f t="shared" si="38"/>
        <v>5.8333333327027503E-2</v>
      </c>
      <c r="L1233" s="38">
        <f t="shared" si="39"/>
        <v>5.8333333327027503E-2</v>
      </c>
      <c r="M1233" s="166">
        <f>NETWORKDAYS.INTL(DATE(YEAR(H1233),MONTH(I1233),DAY(H1233)),DATE(YEAR(I1233),MONTH(I1233),DAY(I1233)),1,LISTAFERIADOS!$B$2:$B$194)</f>
        <v>1</v>
      </c>
      <c r="N1233" s="170" t="str">
        <f>CONCATENATE(HOUR(Tabela13[[#This Row],[DATA INICIO]]),":",MINUTE(Tabela13[[#This Row],[DATA INICIO]]))</f>
        <v>16:25</v>
      </c>
      <c r="P1233"/>
    </row>
    <row r="1234" spans="1:16" ht="25.5" hidden="1" customHeight="1" x14ac:dyDescent="0.25">
      <c r="A1234" s="48" t="s">
        <v>6</v>
      </c>
      <c r="B1234" s="33" t="s">
        <v>769</v>
      </c>
      <c r="C1234" s="2" t="s">
        <v>270</v>
      </c>
      <c r="D1234" s="68" t="s">
        <v>1230</v>
      </c>
      <c r="E1234" s="66" t="str">
        <f>CONCATENATE(Tabela13[[#This Row],[TRAMITE_SETOR]],"_Atualiz")</f>
        <v>SLIC_Atualiz</v>
      </c>
      <c r="F1234" s="35" t="s">
        <v>927</v>
      </c>
      <c r="G1234" s="35"/>
      <c r="H1234" s="3">
        <v>41234.742361111108</v>
      </c>
      <c r="I1234" s="3">
        <v>41235.777083333334</v>
      </c>
      <c r="J1234" s="5" t="s">
        <v>759</v>
      </c>
      <c r="K1234" s="37">
        <f t="shared" si="38"/>
        <v>1.0347222222262644</v>
      </c>
      <c r="L1234" s="38">
        <f t="shared" si="39"/>
        <v>1.0347222222262644</v>
      </c>
      <c r="M1234" s="166">
        <f>NETWORKDAYS.INTL(DATE(YEAR(H1234),MONTH(I1234),DAY(H1234)),DATE(YEAR(I1234),MONTH(I1234),DAY(I1234)),1,LISTAFERIADOS!$B$2:$B$194)</f>
        <v>2</v>
      </c>
      <c r="N1234" s="170" t="str">
        <f>CONCATENATE(HOUR(Tabela13[[#This Row],[DATA INICIO]]),":",MINUTE(Tabela13[[#This Row],[DATA INICIO]]))</f>
        <v>17:49</v>
      </c>
      <c r="P1234"/>
    </row>
    <row r="1235" spans="1:16" ht="25.5" hidden="1" customHeight="1" x14ac:dyDescent="0.25">
      <c r="A1235" s="48" t="s">
        <v>6</v>
      </c>
      <c r="B1235" s="33" t="s">
        <v>769</v>
      </c>
      <c r="C1235" s="2" t="s">
        <v>270</v>
      </c>
      <c r="D1235" s="68" t="s">
        <v>1211</v>
      </c>
      <c r="E1235" s="66" t="str">
        <f>CONCATENATE(Tabela13[[#This Row],[TRAMITE_SETOR]],"_Atualiz")</f>
        <v>SCON_Atualiz</v>
      </c>
      <c r="F1235" s="35" t="s">
        <v>913</v>
      </c>
      <c r="G1235" s="35"/>
      <c r="H1235" s="3">
        <v>41235.777083333334</v>
      </c>
      <c r="I1235" s="3">
        <v>41236.628472222219</v>
      </c>
      <c r="J1235" s="5" t="s">
        <v>760</v>
      </c>
      <c r="K1235" s="37">
        <f t="shared" si="38"/>
        <v>0.851388888884685</v>
      </c>
      <c r="L1235" s="38">
        <f t="shared" si="39"/>
        <v>0.851388888884685</v>
      </c>
      <c r="M1235" s="166">
        <f>NETWORKDAYS.INTL(DATE(YEAR(H1235),MONTH(I1235),DAY(H1235)),DATE(YEAR(I1235),MONTH(I1235),DAY(I1235)),1,LISTAFERIADOS!$B$2:$B$194)</f>
        <v>2</v>
      </c>
      <c r="N1235" s="170" t="str">
        <f>CONCATENATE(HOUR(Tabela13[[#This Row],[DATA INICIO]]),":",MINUTE(Tabela13[[#This Row],[DATA INICIO]]))</f>
        <v>18:39</v>
      </c>
      <c r="P1235"/>
    </row>
    <row r="1236" spans="1:16" ht="25.5" hidden="1" customHeight="1" x14ac:dyDescent="0.25">
      <c r="A1236" s="48" t="s">
        <v>6</v>
      </c>
      <c r="B1236" s="33" t="s">
        <v>769</v>
      </c>
      <c r="C1236" s="2" t="s">
        <v>270</v>
      </c>
      <c r="D1236" s="68" t="s">
        <v>1209</v>
      </c>
      <c r="E1236" s="66" t="str">
        <f>CONCATENATE(Tabela13[[#This Row],[TRAMITE_SETOR]],"_Atualiz")</f>
        <v>CLC_Atualiz</v>
      </c>
      <c r="F1236" s="35" t="s">
        <v>911</v>
      </c>
      <c r="G1236" s="35"/>
      <c r="H1236" s="3">
        <v>41236.628472222219</v>
      </c>
      <c r="I1236" s="3">
        <v>41236.786805555559</v>
      </c>
      <c r="J1236" s="5" t="s">
        <v>761</v>
      </c>
      <c r="K1236" s="37">
        <f t="shared" si="38"/>
        <v>0.15833333334012423</v>
      </c>
      <c r="L1236" s="38">
        <f t="shared" si="39"/>
        <v>0.15833333334012423</v>
      </c>
      <c r="M1236" s="166">
        <f>NETWORKDAYS.INTL(DATE(YEAR(H1236),MONTH(I1236),DAY(H1236)),DATE(YEAR(I1236),MONTH(I1236),DAY(I1236)),1,LISTAFERIADOS!$B$2:$B$194)</f>
        <v>1</v>
      </c>
      <c r="N1236" s="170" t="str">
        <f>CONCATENATE(HOUR(Tabela13[[#This Row],[DATA INICIO]]),":",MINUTE(Tabela13[[#This Row],[DATA INICIO]]))</f>
        <v>15:5</v>
      </c>
      <c r="P1236"/>
    </row>
    <row r="1237" spans="1:16" ht="25.5" hidden="1" customHeight="1" x14ac:dyDescent="0.25">
      <c r="A1237" s="48" t="s">
        <v>6</v>
      </c>
      <c r="B1237" s="33" t="s">
        <v>769</v>
      </c>
      <c r="C1237" s="2" t="s">
        <v>270</v>
      </c>
      <c r="D1237" s="68" t="s">
        <v>1210</v>
      </c>
      <c r="E1237" s="66" t="str">
        <f>CONCATENATE(Tabela13[[#This Row],[TRAMITE_SETOR]],"_Atualiz")</f>
        <v>SC_Atualiz</v>
      </c>
      <c r="F1237" s="35" t="s">
        <v>912</v>
      </c>
      <c r="G1237" s="35"/>
      <c r="H1237" s="3">
        <v>41236.786805555559</v>
      </c>
      <c r="I1237" s="3">
        <v>41239.572916666664</v>
      </c>
      <c r="J1237" s="5" t="s">
        <v>762</v>
      </c>
      <c r="K1237" s="37">
        <f t="shared" si="38"/>
        <v>2.7861111111051287</v>
      </c>
      <c r="L1237" s="38">
        <f t="shared" si="39"/>
        <v>2.7861111111051287</v>
      </c>
      <c r="M1237" s="166">
        <f>NETWORKDAYS.INTL(DATE(YEAR(H1237),MONTH(I1237),DAY(H1237)),DATE(YEAR(I1237),MONTH(I1237),DAY(I1237)),1,LISTAFERIADOS!$B$2:$B$194)</f>
        <v>2</v>
      </c>
      <c r="N1237" s="170" t="str">
        <f>CONCATENATE(HOUR(Tabela13[[#This Row],[DATA INICIO]]),":",MINUTE(Tabela13[[#This Row],[DATA INICIO]]))</f>
        <v>18:53</v>
      </c>
      <c r="P1237"/>
    </row>
    <row r="1238" spans="1:16" ht="25.5" hidden="1" customHeight="1" x14ac:dyDescent="0.25">
      <c r="A1238" s="48" t="s">
        <v>6</v>
      </c>
      <c r="B1238" s="33" t="s">
        <v>769</v>
      </c>
      <c r="C1238" s="2" t="s">
        <v>270</v>
      </c>
      <c r="D1238" s="68" t="s">
        <v>1209</v>
      </c>
      <c r="E1238" s="66" t="str">
        <f>CONCATENATE(Tabela13[[#This Row],[TRAMITE_SETOR]],"_Atualiz")</f>
        <v>CLC_Atualiz</v>
      </c>
      <c r="F1238" s="35" t="s">
        <v>911</v>
      </c>
      <c r="G1238" s="35"/>
      <c r="H1238" s="3">
        <v>41239.572916666664</v>
      </c>
      <c r="I1238" s="3">
        <v>41239.611805555556</v>
      </c>
      <c r="J1238" s="5" t="s">
        <v>27</v>
      </c>
      <c r="K1238" s="37">
        <f t="shared" si="38"/>
        <v>3.888888889196096E-2</v>
      </c>
      <c r="L1238" s="38">
        <f t="shared" si="39"/>
        <v>3.888888889196096E-2</v>
      </c>
      <c r="M1238" s="166">
        <f>NETWORKDAYS.INTL(DATE(YEAR(H1238),MONTH(I1238),DAY(H1238)),DATE(YEAR(I1238),MONTH(I1238),DAY(I1238)),1,LISTAFERIADOS!$B$2:$B$194)</f>
        <v>1</v>
      </c>
      <c r="N1238" s="170" t="str">
        <f>CONCATENATE(HOUR(Tabela13[[#This Row],[DATA INICIO]]),":",MINUTE(Tabela13[[#This Row],[DATA INICIO]]))</f>
        <v>13:45</v>
      </c>
      <c r="P1238"/>
    </row>
    <row r="1239" spans="1:16" ht="25.5" hidden="1" customHeight="1" x14ac:dyDescent="0.25">
      <c r="A1239" s="48" t="s">
        <v>6</v>
      </c>
      <c r="B1239" s="33" t="s">
        <v>769</v>
      </c>
      <c r="C1239" s="2" t="s">
        <v>270</v>
      </c>
      <c r="D1239" s="68" t="s">
        <v>1230</v>
      </c>
      <c r="E1239" s="66" t="str">
        <f>CONCATENATE(Tabela13[[#This Row],[TRAMITE_SETOR]],"_Atualiz")</f>
        <v>SLIC_Atualiz</v>
      </c>
      <c r="F1239" s="35" t="s">
        <v>927</v>
      </c>
      <c r="G1239" s="35"/>
      <c r="H1239" s="3">
        <v>41239.611805555556</v>
      </c>
      <c r="I1239" s="3">
        <v>41239.650694444441</v>
      </c>
      <c r="J1239" s="5" t="s">
        <v>763</v>
      </c>
      <c r="K1239" s="37">
        <f t="shared" si="38"/>
        <v>3.8888888884685002E-2</v>
      </c>
      <c r="L1239" s="38">
        <f t="shared" si="39"/>
        <v>3.8888888884685002E-2</v>
      </c>
      <c r="M1239" s="166">
        <f>NETWORKDAYS.INTL(DATE(YEAR(H1239),MONTH(I1239),DAY(H1239)),DATE(YEAR(I1239),MONTH(I1239),DAY(I1239)),1,LISTAFERIADOS!$B$2:$B$194)</f>
        <v>1</v>
      </c>
      <c r="N1239" s="170" t="str">
        <f>CONCATENATE(HOUR(Tabela13[[#This Row],[DATA INICIO]]),":",MINUTE(Tabela13[[#This Row],[DATA INICIO]]))</f>
        <v>14:41</v>
      </c>
      <c r="P1239"/>
    </row>
    <row r="1240" spans="1:16" ht="25.5" hidden="1" customHeight="1" x14ac:dyDescent="0.25">
      <c r="A1240" s="48" t="s">
        <v>6</v>
      </c>
      <c r="B1240" s="33" t="s">
        <v>769</v>
      </c>
      <c r="C1240" s="2" t="s">
        <v>270</v>
      </c>
      <c r="D1240" s="68" t="s">
        <v>1210</v>
      </c>
      <c r="E1240" s="66" t="str">
        <f>CONCATENATE(Tabela13[[#This Row],[TRAMITE_SETOR]],"_Atualiz")</f>
        <v>SC_Atualiz</v>
      </c>
      <c r="F1240" s="35" t="s">
        <v>912</v>
      </c>
      <c r="G1240" s="35"/>
      <c r="H1240" s="3">
        <v>41239.650694444441</v>
      </c>
      <c r="I1240" s="3">
        <v>41239.713888888888</v>
      </c>
      <c r="J1240" s="5" t="s">
        <v>202</v>
      </c>
      <c r="K1240" s="37">
        <f t="shared" si="38"/>
        <v>6.3194444446708076E-2</v>
      </c>
      <c r="L1240" s="38">
        <f t="shared" si="39"/>
        <v>6.3194444446708076E-2</v>
      </c>
      <c r="M1240" s="166">
        <f>NETWORKDAYS.INTL(DATE(YEAR(H1240),MONTH(I1240),DAY(H1240)),DATE(YEAR(I1240),MONTH(I1240),DAY(I1240)),1,LISTAFERIADOS!$B$2:$B$194)</f>
        <v>1</v>
      </c>
      <c r="N1240" s="170" t="str">
        <f>CONCATENATE(HOUR(Tabela13[[#This Row],[DATA INICIO]]),":",MINUTE(Tabela13[[#This Row],[DATA INICIO]]))</f>
        <v>15:37</v>
      </c>
      <c r="P1240"/>
    </row>
    <row r="1241" spans="1:16" ht="25.5" hidden="1" customHeight="1" x14ac:dyDescent="0.25">
      <c r="A1241" s="48" t="s">
        <v>6</v>
      </c>
      <c r="B1241" s="33" t="s">
        <v>769</v>
      </c>
      <c r="C1241" s="2" t="s">
        <v>270</v>
      </c>
      <c r="D1241" s="68" t="s">
        <v>1230</v>
      </c>
      <c r="E1241" s="66" t="str">
        <f>CONCATENATE(Tabela13[[#This Row],[TRAMITE_SETOR]],"_Atualiz")</f>
        <v>SLIC_Atualiz</v>
      </c>
      <c r="F1241" s="35" t="s">
        <v>927</v>
      </c>
      <c r="G1241" s="35"/>
      <c r="H1241" s="3">
        <v>41239.713888888888</v>
      </c>
      <c r="I1241" s="3">
        <v>41239.771527777775</v>
      </c>
      <c r="J1241" s="5" t="s">
        <v>160</v>
      </c>
      <c r="K1241" s="37">
        <f t="shared" si="38"/>
        <v>5.7638888887595385E-2</v>
      </c>
      <c r="L1241" s="38">
        <f t="shared" si="39"/>
        <v>5.7638888887595385E-2</v>
      </c>
      <c r="M1241" s="166">
        <f>NETWORKDAYS.INTL(DATE(YEAR(H1241),MONTH(I1241),DAY(H1241)),DATE(YEAR(I1241),MONTH(I1241),DAY(I1241)),1,LISTAFERIADOS!$B$2:$B$194)</f>
        <v>1</v>
      </c>
      <c r="N1241" s="170" t="str">
        <f>CONCATENATE(HOUR(Tabela13[[#This Row],[DATA INICIO]]),":",MINUTE(Tabela13[[#This Row],[DATA INICIO]]))</f>
        <v>17:8</v>
      </c>
      <c r="P1241"/>
    </row>
    <row r="1242" spans="1:16" ht="25.5" hidden="1" customHeight="1" x14ac:dyDescent="0.25">
      <c r="A1242" s="48" t="s">
        <v>6</v>
      </c>
      <c r="B1242" s="33" t="s">
        <v>769</v>
      </c>
      <c r="C1242" s="2" t="s">
        <v>270</v>
      </c>
      <c r="D1242" s="68" t="s">
        <v>1211</v>
      </c>
      <c r="E1242" s="66" t="str">
        <f>CONCATENATE(Tabela13[[#This Row],[TRAMITE_SETOR]],"_Atualiz")</f>
        <v>SCON_Atualiz</v>
      </c>
      <c r="F1242" s="35" t="s">
        <v>913</v>
      </c>
      <c r="G1242" s="35"/>
      <c r="H1242" s="3">
        <v>41239.771527777775</v>
      </c>
      <c r="I1242" s="3">
        <v>41240.519444444442</v>
      </c>
      <c r="J1242" s="5" t="s">
        <v>764</v>
      </c>
      <c r="K1242" s="37">
        <f t="shared" si="38"/>
        <v>0.74791666666715173</v>
      </c>
      <c r="L1242" s="38">
        <f t="shared" si="39"/>
        <v>0.74791666666715173</v>
      </c>
      <c r="M1242" s="166">
        <f>NETWORKDAYS.INTL(DATE(YEAR(H1242),MONTH(I1242),DAY(H1242)),DATE(YEAR(I1242),MONTH(I1242),DAY(I1242)),1,LISTAFERIADOS!$B$2:$B$194)</f>
        <v>2</v>
      </c>
      <c r="N1242" s="170" t="str">
        <f>CONCATENATE(HOUR(Tabela13[[#This Row],[DATA INICIO]]),":",MINUTE(Tabela13[[#This Row],[DATA INICIO]]))</f>
        <v>18:31</v>
      </c>
      <c r="P1242"/>
    </row>
    <row r="1243" spans="1:16" ht="25.5" hidden="1" customHeight="1" x14ac:dyDescent="0.25">
      <c r="A1243" s="48" t="s">
        <v>6</v>
      </c>
      <c r="B1243" s="33" t="s">
        <v>769</v>
      </c>
      <c r="C1243" s="2" t="s">
        <v>270</v>
      </c>
      <c r="D1243" s="68" t="s">
        <v>1230</v>
      </c>
      <c r="E1243" s="66" t="str">
        <f>CONCATENATE(Tabela13[[#This Row],[TRAMITE_SETOR]],"_Atualiz")</f>
        <v>SLIC_Atualiz</v>
      </c>
      <c r="F1243" s="35" t="s">
        <v>927</v>
      </c>
      <c r="G1243" s="35"/>
      <c r="H1243" s="3">
        <v>41240.519444444442</v>
      </c>
      <c r="I1243" s="3">
        <v>41240.542361111111</v>
      </c>
      <c r="J1243" s="5" t="s">
        <v>765</v>
      </c>
      <c r="K1243" s="37">
        <f t="shared" si="38"/>
        <v>2.2916666668606922E-2</v>
      </c>
      <c r="L1243" s="38">
        <f t="shared" si="39"/>
        <v>2.2916666668606922E-2</v>
      </c>
      <c r="M1243" s="166">
        <f>NETWORKDAYS.INTL(DATE(YEAR(H1243),MONTH(I1243),DAY(H1243)),DATE(YEAR(I1243),MONTH(I1243),DAY(I1243)),1,LISTAFERIADOS!$B$2:$B$194)</f>
        <v>1</v>
      </c>
      <c r="N1243" s="170" t="str">
        <f>CONCATENATE(HOUR(Tabela13[[#This Row],[DATA INICIO]]),":",MINUTE(Tabela13[[#This Row],[DATA INICIO]]))</f>
        <v>12:28</v>
      </c>
      <c r="P1243"/>
    </row>
    <row r="1244" spans="1:16" ht="25.5" hidden="1" customHeight="1" x14ac:dyDescent="0.25">
      <c r="A1244" s="48" t="s">
        <v>6</v>
      </c>
      <c r="B1244" s="33" t="s">
        <v>769</v>
      </c>
      <c r="C1244" s="2" t="s">
        <v>270</v>
      </c>
      <c r="D1244" s="68" t="s">
        <v>1209</v>
      </c>
      <c r="E1244" s="66" t="str">
        <f>CONCATENATE(Tabela13[[#This Row],[TRAMITE_SETOR]],"_Atualiz")</f>
        <v>CLC_Atualiz</v>
      </c>
      <c r="F1244" s="35" t="s">
        <v>911</v>
      </c>
      <c r="G1244" s="35"/>
      <c r="H1244" s="3">
        <v>41240.542361111111</v>
      </c>
      <c r="I1244" s="3">
        <v>41240.6875</v>
      </c>
      <c r="J1244" s="5" t="s">
        <v>696</v>
      </c>
      <c r="K1244" s="37">
        <f t="shared" si="38"/>
        <v>0.14513888888905058</v>
      </c>
      <c r="L1244" s="38">
        <f t="shared" si="39"/>
        <v>0.14513888888905058</v>
      </c>
      <c r="M1244" s="166">
        <f>NETWORKDAYS.INTL(DATE(YEAR(H1244),MONTH(I1244),DAY(H1244)),DATE(YEAR(I1244),MONTH(I1244),DAY(I1244)),1,LISTAFERIADOS!$B$2:$B$194)</f>
        <v>1</v>
      </c>
      <c r="N1244" s="170" t="str">
        <f>CONCATENATE(HOUR(Tabela13[[#This Row],[DATA INICIO]]),":",MINUTE(Tabela13[[#This Row],[DATA INICIO]]))</f>
        <v>13:1</v>
      </c>
      <c r="P1244"/>
    </row>
    <row r="1245" spans="1:16" ht="25.5" hidden="1" customHeight="1" x14ac:dyDescent="0.25">
      <c r="A1245" s="48" t="s">
        <v>6</v>
      </c>
      <c r="B1245" s="33" t="s">
        <v>769</v>
      </c>
      <c r="C1245" s="2" t="s">
        <v>270</v>
      </c>
      <c r="D1245" s="68" t="s">
        <v>1212</v>
      </c>
      <c r="E1245" s="66" t="str">
        <f>CONCATENATE(Tabela13[[#This Row],[TRAMITE_SETOR]],"_Atualiz")</f>
        <v>CPL_Atualiz</v>
      </c>
      <c r="F1245" s="35" t="s">
        <v>914</v>
      </c>
      <c r="G1245" s="35"/>
      <c r="H1245" s="3">
        <v>41240.6875</v>
      </c>
      <c r="I1245" s="3">
        <v>41240.737500000003</v>
      </c>
      <c r="J1245" s="5" t="s">
        <v>349</v>
      </c>
      <c r="K1245" s="37">
        <f t="shared" si="38"/>
        <v>5.0000000002910383E-2</v>
      </c>
      <c r="L1245" s="38">
        <f t="shared" si="39"/>
        <v>5.0000000002910383E-2</v>
      </c>
      <c r="M1245" s="166">
        <f>NETWORKDAYS.INTL(DATE(YEAR(H1245),MONTH(I1245),DAY(H1245)),DATE(YEAR(I1245),MONTH(I1245),DAY(I1245)),1,LISTAFERIADOS!$B$2:$B$194)</f>
        <v>1</v>
      </c>
      <c r="N1245" s="170" t="str">
        <f>CONCATENATE(HOUR(Tabela13[[#This Row],[DATA INICIO]]),":",MINUTE(Tabela13[[#This Row],[DATA INICIO]]))</f>
        <v>16:30</v>
      </c>
      <c r="P1245"/>
    </row>
    <row r="1246" spans="1:16" ht="25.5" hidden="1" customHeight="1" x14ac:dyDescent="0.25">
      <c r="A1246" s="48" t="s">
        <v>6</v>
      </c>
      <c r="B1246" s="33" t="s">
        <v>769</v>
      </c>
      <c r="C1246" s="2" t="s">
        <v>270</v>
      </c>
      <c r="D1246" s="68" t="s">
        <v>1213</v>
      </c>
      <c r="E1246" s="66" t="str">
        <f>CONCATENATE(Tabela13[[#This Row],[TRAMITE_SETOR]],"_Atualiz")</f>
        <v>ASSDG_Atualiz</v>
      </c>
      <c r="F1246" s="35" t="s">
        <v>915</v>
      </c>
      <c r="G1246" s="35"/>
      <c r="H1246" s="3">
        <v>41240.737500000003</v>
      </c>
      <c r="I1246" s="3">
        <v>41241.707638888889</v>
      </c>
      <c r="J1246" s="5" t="s">
        <v>218</v>
      </c>
      <c r="K1246" s="37">
        <f t="shared" si="38"/>
        <v>0.97013888888614019</v>
      </c>
      <c r="L1246" s="38">
        <f t="shared" si="39"/>
        <v>0.97013888888614019</v>
      </c>
      <c r="M1246" s="166">
        <f>NETWORKDAYS.INTL(DATE(YEAR(H1246),MONTH(I1246),DAY(H1246)),DATE(YEAR(I1246),MONTH(I1246),DAY(I1246)),1,LISTAFERIADOS!$B$2:$B$194)</f>
        <v>2</v>
      </c>
      <c r="N1246" s="170" t="str">
        <f>CONCATENATE(HOUR(Tabela13[[#This Row],[DATA INICIO]]),":",MINUTE(Tabela13[[#This Row],[DATA INICIO]]))</f>
        <v>17:42</v>
      </c>
      <c r="P1246"/>
    </row>
    <row r="1247" spans="1:16" ht="25.5" hidden="1" customHeight="1" x14ac:dyDescent="0.25">
      <c r="A1247" s="48" t="s">
        <v>6</v>
      </c>
      <c r="B1247" s="33" t="s">
        <v>769</v>
      </c>
      <c r="C1247" s="2" t="s">
        <v>270</v>
      </c>
      <c r="D1247" s="68" t="s">
        <v>1230</v>
      </c>
      <c r="E1247" s="66" t="str">
        <f>CONCATENATE(Tabela13[[#This Row],[TRAMITE_SETOR]],"_Atualiz")</f>
        <v>SLIC_Atualiz</v>
      </c>
      <c r="F1247" s="35" t="s">
        <v>927</v>
      </c>
      <c r="G1247" s="35"/>
      <c r="H1247" s="3">
        <v>41241.707638888889</v>
      </c>
      <c r="I1247" s="3">
        <v>41241.711111111108</v>
      </c>
      <c r="J1247" s="5" t="s">
        <v>766</v>
      </c>
      <c r="K1247" s="37">
        <f t="shared" si="38"/>
        <v>3.4722222189884633E-3</v>
      </c>
      <c r="L1247" s="38">
        <f t="shared" si="39"/>
        <v>3.4722222189884633E-3</v>
      </c>
      <c r="M1247" s="166">
        <f>NETWORKDAYS.INTL(DATE(YEAR(H1247),MONTH(I1247),DAY(H1247)),DATE(YEAR(I1247),MONTH(I1247),DAY(I1247)),1,LISTAFERIADOS!$B$2:$B$194)</f>
        <v>1</v>
      </c>
      <c r="N1247" s="170" t="str">
        <f>CONCATENATE(HOUR(Tabela13[[#This Row],[DATA INICIO]]),":",MINUTE(Tabela13[[#This Row],[DATA INICIO]]))</f>
        <v>16:59</v>
      </c>
      <c r="P1247"/>
    </row>
    <row r="1248" spans="1:16" ht="25.5" hidden="1" customHeight="1" x14ac:dyDescent="0.25">
      <c r="A1248" s="48" t="s">
        <v>6</v>
      </c>
      <c r="B1248" s="33" t="s">
        <v>769</v>
      </c>
      <c r="C1248" s="2" t="s">
        <v>270</v>
      </c>
      <c r="D1248" s="68" t="s">
        <v>1208</v>
      </c>
      <c r="E1248" s="66" t="str">
        <f>CONCATENATE(Tabela13[[#This Row],[TRAMITE_SETOR]],"_Atualiz")</f>
        <v>SECOFC_Atualiz</v>
      </c>
      <c r="F1248" s="35" t="s">
        <v>910</v>
      </c>
      <c r="G1248" s="35"/>
      <c r="H1248" s="3">
        <v>41241.711111111108</v>
      </c>
      <c r="I1248" s="3">
        <v>41241.768055555556</v>
      </c>
      <c r="J1248" s="5" t="s">
        <v>767</v>
      </c>
      <c r="K1248" s="37">
        <f t="shared" si="38"/>
        <v>5.6944444448163267E-2</v>
      </c>
      <c r="L1248" s="38">
        <f t="shared" si="39"/>
        <v>5.6944444448163267E-2</v>
      </c>
      <c r="M1248" s="166">
        <f>NETWORKDAYS.INTL(DATE(YEAR(H1248),MONTH(I1248),DAY(H1248)),DATE(YEAR(I1248),MONTH(I1248),DAY(I1248)),1,LISTAFERIADOS!$B$2:$B$194)</f>
        <v>1</v>
      </c>
      <c r="N1248" s="170" t="str">
        <f>CONCATENATE(HOUR(Tabela13[[#This Row],[DATA INICIO]]),":",MINUTE(Tabela13[[#This Row],[DATA INICIO]]))</f>
        <v>17:4</v>
      </c>
      <c r="P1248"/>
    </row>
    <row r="1249" spans="1:16" ht="25.5" hidden="1" customHeight="1" x14ac:dyDescent="0.25">
      <c r="A1249" s="48" t="s">
        <v>6</v>
      </c>
      <c r="B1249" s="33" t="s">
        <v>769</v>
      </c>
      <c r="C1249" s="2" t="s">
        <v>270</v>
      </c>
      <c r="D1249" s="68" t="s">
        <v>1207</v>
      </c>
      <c r="E1249" s="66" t="str">
        <f>CONCATENATE(Tabela13[[#This Row],[TRAMITE_SETOR]],"_Atualiz")</f>
        <v>CO_Atualiz</v>
      </c>
      <c r="F1249" s="35" t="s">
        <v>909</v>
      </c>
      <c r="G1249" s="35"/>
      <c r="H1249" s="3">
        <v>41241.768055555556</v>
      </c>
      <c r="I1249" s="3">
        <v>41243.761805555558</v>
      </c>
      <c r="J1249" s="5" t="s">
        <v>95</v>
      </c>
      <c r="K1249" s="37">
        <f t="shared" si="38"/>
        <v>1.9937500000014552</v>
      </c>
      <c r="L1249" s="38">
        <f t="shared" si="39"/>
        <v>1.9937500000014552</v>
      </c>
      <c r="M1249" s="166">
        <f>NETWORKDAYS.INTL(DATE(YEAR(H1249),MONTH(I1249),DAY(H1249)),DATE(YEAR(I1249),MONTH(I1249),DAY(I1249)),1,LISTAFERIADOS!$B$2:$B$194)</f>
        <v>3</v>
      </c>
      <c r="N1249" s="170" t="str">
        <f>CONCATENATE(HOUR(Tabela13[[#This Row],[DATA INICIO]]),":",MINUTE(Tabela13[[#This Row],[DATA INICIO]]))</f>
        <v>18:26</v>
      </c>
      <c r="P1249"/>
    </row>
    <row r="1250" spans="1:16" ht="25.5" hidden="1" customHeight="1" x14ac:dyDescent="0.25">
      <c r="A1250" s="48" t="s">
        <v>6</v>
      </c>
      <c r="B1250" s="33" t="s">
        <v>769</v>
      </c>
      <c r="C1250" s="2" t="s">
        <v>270</v>
      </c>
      <c r="D1250" s="68" t="s">
        <v>1206</v>
      </c>
      <c r="E1250" s="66" t="str">
        <f>CONCATENATE(Tabela13[[#This Row],[TRAMITE_SETOR]],"_Atualiz")</f>
        <v>SPO_Atualiz</v>
      </c>
      <c r="F1250" s="35" t="s">
        <v>908</v>
      </c>
      <c r="G1250" s="35"/>
      <c r="H1250" s="3">
        <v>41243.761805555558</v>
      </c>
      <c r="I1250" s="3">
        <v>41243.768055555556</v>
      </c>
      <c r="J1250" s="5" t="s">
        <v>26</v>
      </c>
      <c r="K1250" s="37">
        <f t="shared" si="38"/>
        <v>6.2499999985448085E-3</v>
      </c>
      <c r="L1250" s="38">
        <f t="shared" si="39"/>
        <v>6.2499999985448085E-3</v>
      </c>
      <c r="M1250" s="166">
        <f>NETWORKDAYS.INTL(DATE(YEAR(H1250),MONTH(I1250),DAY(H1250)),DATE(YEAR(I1250),MONTH(I1250),DAY(I1250)),1,LISTAFERIADOS!$B$2:$B$194)</f>
        <v>1</v>
      </c>
      <c r="N1250" s="170" t="str">
        <f>CONCATENATE(HOUR(Tabela13[[#This Row],[DATA INICIO]]),":",MINUTE(Tabela13[[#This Row],[DATA INICIO]]))</f>
        <v>18:17</v>
      </c>
      <c r="P1250"/>
    </row>
    <row r="1251" spans="1:16" ht="25.5" hidden="1" customHeight="1" x14ac:dyDescent="0.25">
      <c r="A1251" s="48" t="s">
        <v>6</v>
      </c>
      <c r="B1251" s="33" t="s">
        <v>769</v>
      </c>
      <c r="C1251" s="2" t="s">
        <v>270</v>
      </c>
      <c r="D1251" s="68" t="s">
        <v>1207</v>
      </c>
      <c r="E1251" s="66" t="str">
        <f>CONCATENATE(Tabela13[[#This Row],[TRAMITE_SETOR]],"_Atualiz")</f>
        <v>CO_Atualiz</v>
      </c>
      <c r="F1251" s="35" t="s">
        <v>909</v>
      </c>
      <c r="G1251" s="35"/>
      <c r="H1251" s="3">
        <v>41243.768055555556</v>
      </c>
      <c r="I1251" s="3">
        <v>41246.557638888888</v>
      </c>
      <c r="J1251" s="5" t="s">
        <v>27</v>
      </c>
      <c r="K1251" s="37">
        <f t="shared" si="38"/>
        <v>2.7895833333313931</v>
      </c>
      <c r="L1251" s="38">
        <f t="shared" si="39"/>
        <v>2.7895833333313931</v>
      </c>
      <c r="M1251" s="166">
        <f>NETWORKDAYS.INTL(DATE(YEAR(H1251),MONTH(I1251),DAY(H1251)),DATE(YEAR(I1251),MONTH(I1251),DAY(I1251)),1,LISTAFERIADOS!$B$2:$B$194)</f>
        <v>-12</v>
      </c>
      <c r="N1251" s="170" t="str">
        <f>CONCATENATE(HOUR(Tabela13[[#This Row],[DATA INICIO]]),":",MINUTE(Tabela13[[#This Row],[DATA INICIO]]))</f>
        <v>18:26</v>
      </c>
      <c r="P1251"/>
    </row>
    <row r="1252" spans="1:16" ht="25.5" hidden="1" customHeight="1" x14ac:dyDescent="0.25">
      <c r="A1252" s="48" t="s">
        <v>6</v>
      </c>
      <c r="B1252" s="33" t="s">
        <v>769</v>
      </c>
      <c r="C1252" s="2" t="s">
        <v>270</v>
      </c>
      <c r="D1252" s="68" t="s">
        <v>1208</v>
      </c>
      <c r="E1252" s="66" t="str">
        <f>CONCATENATE(Tabela13[[#This Row],[TRAMITE_SETOR]],"_Atualiz")</f>
        <v>SECOFC_Atualiz</v>
      </c>
      <c r="F1252" s="35" t="s">
        <v>910</v>
      </c>
      <c r="G1252" s="35"/>
      <c r="H1252" s="3">
        <v>41246.557638888888</v>
      </c>
      <c r="I1252" s="3">
        <v>41246.675000000003</v>
      </c>
      <c r="J1252" s="5" t="s">
        <v>20</v>
      </c>
      <c r="K1252" s="37">
        <f t="shared" si="38"/>
        <v>0.117361111115315</v>
      </c>
      <c r="L1252" s="38">
        <f t="shared" si="39"/>
        <v>0.117361111115315</v>
      </c>
      <c r="M1252" s="166">
        <f>NETWORKDAYS.INTL(DATE(YEAR(H1252),MONTH(I1252),DAY(H1252)),DATE(YEAR(I1252),MONTH(I1252),DAY(I1252)),1,LISTAFERIADOS!$B$2:$B$194)</f>
        <v>1</v>
      </c>
      <c r="N1252" s="170" t="str">
        <f>CONCATENATE(HOUR(Tabela13[[#This Row],[DATA INICIO]]),":",MINUTE(Tabela13[[#This Row],[DATA INICIO]]))</f>
        <v>13:23</v>
      </c>
      <c r="P1252"/>
    </row>
    <row r="1253" spans="1:16" ht="25.5" hidden="1" customHeight="1" x14ac:dyDescent="0.25">
      <c r="A1253" s="48" t="s">
        <v>6</v>
      </c>
      <c r="B1253" s="33" t="s">
        <v>769</v>
      </c>
      <c r="C1253" s="2" t="s">
        <v>270</v>
      </c>
      <c r="D1253" s="68" t="s">
        <v>1230</v>
      </c>
      <c r="E1253" s="66" t="str">
        <f>CONCATENATE(Tabela13[[#This Row],[TRAMITE_SETOR]],"_Atualiz")</f>
        <v>SLIC_Atualiz</v>
      </c>
      <c r="F1253" s="35" t="s">
        <v>927</v>
      </c>
      <c r="G1253" s="35"/>
      <c r="H1253" s="3">
        <v>41246.675000000003</v>
      </c>
      <c r="I1253" s="3">
        <v>41247.658333333333</v>
      </c>
      <c r="J1253" s="5" t="s">
        <v>768</v>
      </c>
      <c r="K1253" s="37">
        <f t="shared" si="38"/>
        <v>0.98333333332993789</v>
      </c>
      <c r="L1253" s="38">
        <f t="shared" si="39"/>
        <v>0.98333333332993789</v>
      </c>
      <c r="M1253" s="166">
        <f>NETWORKDAYS.INTL(DATE(YEAR(H1253),MONTH(I1253),DAY(H1253)),DATE(YEAR(I1253),MONTH(I1253),DAY(I1253)),1,LISTAFERIADOS!$B$2:$B$194)</f>
        <v>2</v>
      </c>
      <c r="N1253" s="170" t="str">
        <f>CONCATENATE(HOUR(Tabela13[[#This Row],[DATA INICIO]]),":",MINUTE(Tabela13[[#This Row],[DATA INICIO]]))</f>
        <v>16:12</v>
      </c>
      <c r="P1253"/>
    </row>
    <row r="1254" spans="1:16" ht="25.5" hidden="1" customHeight="1" x14ac:dyDescent="0.25">
      <c r="A1254" s="48" t="s">
        <v>6</v>
      </c>
      <c r="B1254" s="33" t="s">
        <v>769</v>
      </c>
      <c r="C1254" s="2" t="s">
        <v>270</v>
      </c>
      <c r="D1254" s="68" t="s">
        <v>1212</v>
      </c>
      <c r="E1254" s="66" t="str">
        <f>CONCATENATE(Tabela13[[#This Row],[TRAMITE_SETOR]],"_Atualiz")</f>
        <v>CPL_Atualiz</v>
      </c>
      <c r="F1254" s="35" t="s">
        <v>914</v>
      </c>
      <c r="G1254" s="35"/>
      <c r="H1254" s="3">
        <v>41247.658333333333</v>
      </c>
      <c r="I1254" s="3">
        <v>41247.780555555553</v>
      </c>
      <c r="J1254" s="5" t="s">
        <v>499</v>
      </c>
      <c r="K1254" s="37">
        <f t="shared" si="38"/>
        <v>0.12222222222044365</v>
      </c>
      <c r="L1254" s="38">
        <f t="shared" si="39"/>
        <v>0.12222222222044365</v>
      </c>
      <c r="M1254" s="166">
        <f>NETWORKDAYS.INTL(DATE(YEAR(H1254),MONTH(I1254),DAY(H1254)),DATE(YEAR(I1254),MONTH(I1254),DAY(I1254)),1,LISTAFERIADOS!$B$2:$B$194)</f>
        <v>1</v>
      </c>
      <c r="N1254" s="170" t="str">
        <f>CONCATENATE(HOUR(Tabela13[[#This Row],[DATA INICIO]]),":",MINUTE(Tabela13[[#This Row],[DATA INICIO]]))</f>
        <v>15:48</v>
      </c>
      <c r="P1254"/>
    </row>
    <row r="1255" spans="1:16" ht="25.5" hidden="1" customHeight="1" x14ac:dyDescent="0.25">
      <c r="A1255" s="48" t="s">
        <v>6</v>
      </c>
      <c r="B1255" s="33" t="s">
        <v>769</v>
      </c>
      <c r="C1255" s="2" t="s">
        <v>270</v>
      </c>
      <c r="D1255" s="68" t="s">
        <v>1230</v>
      </c>
      <c r="E1255" s="66" t="str">
        <f>CONCATENATE(Tabela13[[#This Row],[TRAMITE_SETOR]],"_Atualiz")</f>
        <v>SLIC_Atualiz</v>
      </c>
      <c r="F1255" s="35" t="s">
        <v>927</v>
      </c>
      <c r="G1255" s="35"/>
      <c r="H1255" s="3">
        <v>41247.780555555553</v>
      </c>
      <c r="I1255" s="3">
        <v>41248.543749999997</v>
      </c>
      <c r="J1255" s="5" t="s">
        <v>180</v>
      </c>
      <c r="K1255" s="37">
        <f t="shared" si="38"/>
        <v>0.76319444444379769</v>
      </c>
      <c r="L1255" s="38">
        <f t="shared" si="39"/>
        <v>0.76319444444379769</v>
      </c>
      <c r="M1255" s="166">
        <f>NETWORKDAYS.INTL(DATE(YEAR(H1255),MONTH(I1255),DAY(H1255)),DATE(YEAR(I1255),MONTH(I1255),DAY(I1255)),1,LISTAFERIADOS!$B$2:$B$194)</f>
        <v>2</v>
      </c>
      <c r="N1255" s="170" t="str">
        <f>CONCATENATE(HOUR(Tabela13[[#This Row],[DATA INICIO]]),":",MINUTE(Tabela13[[#This Row],[DATA INICIO]]))</f>
        <v>18:44</v>
      </c>
      <c r="P1255"/>
    </row>
    <row r="1256" spans="1:16" ht="25.5" hidden="1" customHeight="1" x14ac:dyDescent="0.25">
      <c r="A1256" s="48" t="s">
        <v>6</v>
      </c>
      <c r="B1256" s="33" t="s">
        <v>769</v>
      </c>
      <c r="C1256" s="2" t="s">
        <v>270</v>
      </c>
      <c r="D1256" s="68" t="s">
        <v>1212</v>
      </c>
      <c r="E1256" s="66" t="str">
        <f>CONCATENATE(Tabela13[[#This Row],[TRAMITE_SETOR]],"_Atualiz")</f>
        <v>CPL_Atualiz</v>
      </c>
      <c r="F1256" s="35" t="s">
        <v>914</v>
      </c>
      <c r="G1256" s="35"/>
      <c r="H1256" s="3">
        <v>41248.543749999997</v>
      </c>
      <c r="I1256" s="3">
        <v>41263.644444444442</v>
      </c>
      <c r="J1256" s="5" t="s">
        <v>639</v>
      </c>
      <c r="K1256" s="37">
        <f t="shared" si="38"/>
        <v>15.100694444445253</v>
      </c>
      <c r="L1256" s="38">
        <f t="shared" si="39"/>
        <v>15.100694444445253</v>
      </c>
      <c r="M1256" s="166">
        <f>NETWORKDAYS.INTL(DATE(YEAR(H1256),MONTH(I1256),DAY(H1256)),DATE(YEAR(I1256),MONTH(I1256),DAY(I1256)),1,LISTAFERIADOS!$B$2:$B$194)</f>
        <v>10</v>
      </c>
      <c r="N1256" s="170" t="str">
        <f>CONCATENATE(HOUR(Tabela13[[#This Row],[DATA INICIO]]),":",MINUTE(Tabela13[[#This Row],[DATA INICIO]]))</f>
        <v>13:3</v>
      </c>
      <c r="P1256"/>
    </row>
    <row r="1257" spans="1:16" ht="25.5" hidden="1" customHeight="1" x14ac:dyDescent="0.25">
      <c r="A1257" s="48" t="s">
        <v>6</v>
      </c>
      <c r="B1257" s="33" t="s">
        <v>769</v>
      </c>
      <c r="C1257" s="2" t="s">
        <v>270</v>
      </c>
      <c r="D1257" s="68" t="s">
        <v>1213</v>
      </c>
      <c r="E1257" s="66" t="str">
        <f>CONCATENATE(Tabela13[[#This Row],[TRAMITE_SETOR]],"_Atualiz")</f>
        <v>ASSDG_Atualiz</v>
      </c>
      <c r="F1257" s="35" t="s">
        <v>915</v>
      </c>
      <c r="G1257" s="35"/>
      <c r="H1257" s="3">
        <v>41263.644444444442</v>
      </c>
      <c r="I1257" s="3">
        <v>41263.732638888891</v>
      </c>
      <c r="J1257" s="5" t="s">
        <v>391</v>
      </c>
      <c r="K1257" s="37">
        <f t="shared" si="38"/>
        <v>8.8194444448163267E-2</v>
      </c>
      <c r="L1257" s="38">
        <f t="shared" si="39"/>
        <v>8.8194444448163267E-2</v>
      </c>
      <c r="M1257" s="166">
        <f>NETWORKDAYS.INTL(DATE(YEAR(H1257),MONTH(I1257),DAY(H1257)),DATE(YEAR(I1257),MONTH(I1257),DAY(I1257)),1,LISTAFERIADOS!$B$2:$B$194)</f>
        <v>0</v>
      </c>
      <c r="N1257" s="170" t="str">
        <f>CONCATENATE(HOUR(Tabela13[[#This Row],[DATA INICIO]]),":",MINUTE(Tabela13[[#This Row],[DATA INICIO]]))</f>
        <v>15:28</v>
      </c>
      <c r="P1257"/>
    </row>
    <row r="1258" spans="1:16" ht="25.5" customHeight="1" x14ac:dyDescent="0.25">
      <c r="A1258" s="48" t="s">
        <v>6</v>
      </c>
      <c r="B1258" s="33" t="s">
        <v>789</v>
      </c>
      <c r="C1258" s="2" t="s">
        <v>270</v>
      </c>
      <c r="D1258" s="68" t="s">
        <v>1265</v>
      </c>
      <c r="E1258" s="66" t="str">
        <f>CONCATENATE(Tabela13[[#This Row],[TRAMITE_SETOR]],"_Atualiz")</f>
        <v>ASG_Atualiz</v>
      </c>
      <c r="F1258" s="35" t="s">
        <v>901</v>
      </c>
      <c r="G1258" s="90" t="s">
        <v>1105</v>
      </c>
      <c r="H1258" s="3">
        <v>41308.714583333334</v>
      </c>
      <c r="I1258" s="3">
        <v>41309.714583333334</v>
      </c>
      <c r="J1258" s="5" t="s">
        <v>7</v>
      </c>
      <c r="K1258" s="37">
        <f t="shared" si="38"/>
        <v>1</v>
      </c>
      <c r="L1258" s="38">
        <f t="shared" si="39"/>
        <v>1</v>
      </c>
      <c r="M1258" s="166">
        <f>NETWORKDAYS.INTL(DATE(YEAR(H1258),MONTH(I1258),DAY(H1258)),DATE(YEAR(I1258),MONTH(I1258),DAY(I1258)),1,LISTAFERIADOS!$B$2:$B$194)</f>
        <v>1</v>
      </c>
      <c r="N1258" s="170" t="str">
        <f>CONCATENATE(HOUR(Tabela13[[#This Row],[DATA INICIO]]),":",MINUTE(Tabela13[[#This Row],[DATA INICIO]]))</f>
        <v>17:9</v>
      </c>
      <c r="P1258"/>
    </row>
    <row r="1259" spans="1:16" ht="25.5" hidden="1" customHeight="1" x14ac:dyDescent="0.25">
      <c r="A1259" s="48" t="s">
        <v>6</v>
      </c>
      <c r="B1259" s="33" t="s">
        <v>789</v>
      </c>
      <c r="C1259" s="2" t="s">
        <v>270</v>
      </c>
      <c r="D1259" s="68" t="s">
        <v>1266</v>
      </c>
      <c r="E1259" s="66" t="str">
        <f>CONCATENATE(Tabela13[[#This Row],[TRAMITE_SETOR]],"_Atualiz")</f>
        <v>CCS_Atualiz</v>
      </c>
      <c r="F1259" s="35" t="s">
        <v>948</v>
      </c>
      <c r="G1259" s="35"/>
      <c r="H1259" s="3">
        <v>41309.714583333334</v>
      </c>
      <c r="I1259" s="3">
        <v>41312.664583333331</v>
      </c>
      <c r="J1259" s="5" t="s">
        <v>770</v>
      </c>
      <c r="K1259" s="37">
        <f t="shared" si="38"/>
        <v>2.9499999999970896</v>
      </c>
      <c r="L1259" s="38">
        <f t="shared" si="39"/>
        <v>2.9499999999970896</v>
      </c>
      <c r="M1259" s="166">
        <f>NETWORKDAYS.INTL(DATE(YEAR(H1259),MONTH(I1259),DAY(H1259)),DATE(YEAR(I1259),MONTH(I1259),DAY(I1259)),1,LISTAFERIADOS!$B$2:$B$194)</f>
        <v>4</v>
      </c>
      <c r="N1259" s="170" t="str">
        <f>CONCATENATE(HOUR(Tabela13[[#This Row],[DATA INICIO]]),":",MINUTE(Tabela13[[#This Row],[DATA INICIO]]))</f>
        <v>17:9</v>
      </c>
      <c r="P1259"/>
    </row>
    <row r="1260" spans="1:16" ht="25.5" hidden="1" customHeight="1" x14ac:dyDescent="0.25">
      <c r="A1260" s="48" t="s">
        <v>6</v>
      </c>
      <c r="B1260" s="33" t="s">
        <v>789</v>
      </c>
      <c r="C1260" s="2" t="s">
        <v>270</v>
      </c>
      <c r="D1260" s="68" t="s">
        <v>1267</v>
      </c>
      <c r="E1260" s="66" t="str">
        <f>CONCATENATE(Tabela13[[#This Row],[TRAMITE_SETOR]],"_Atualiz")</f>
        <v>SECPEG_Atualiz</v>
      </c>
      <c r="F1260" s="35" t="s">
        <v>949</v>
      </c>
      <c r="G1260" s="35"/>
      <c r="H1260" s="3">
        <v>41312.664583333331</v>
      </c>
      <c r="I1260" s="3">
        <v>41312.729861111111</v>
      </c>
      <c r="J1260" s="5" t="s">
        <v>771</v>
      </c>
      <c r="K1260" s="37">
        <f t="shared" si="38"/>
        <v>6.5277777779556345E-2</v>
      </c>
      <c r="L1260" s="38">
        <f t="shared" si="39"/>
        <v>6.5277777779556345E-2</v>
      </c>
      <c r="M1260" s="166">
        <f>NETWORKDAYS.INTL(DATE(YEAR(H1260),MONTH(I1260),DAY(H1260)),DATE(YEAR(I1260),MONTH(I1260),DAY(I1260)),1,LISTAFERIADOS!$B$2:$B$194)</f>
        <v>1</v>
      </c>
      <c r="N1260" s="170" t="str">
        <f>CONCATENATE(HOUR(Tabela13[[#This Row],[DATA INICIO]]),":",MINUTE(Tabela13[[#This Row],[DATA INICIO]]))</f>
        <v>15:57</v>
      </c>
      <c r="P1260"/>
    </row>
    <row r="1261" spans="1:16" ht="25.5" hidden="1" customHeight="1" x14ac:dyDescent="0.25">
      <c r="A1261" s="48" t="s">
        <v>6</v>
      </c>
      <c r="B1261" s="33" t="s">
        <v>789</v>
      </c>
      <c r="C1261" s="2" t="s">
        <v>270</v>
      </c>
      <c r="D1261" s="68" t="s">
        <v>1205</v>
      </c>
      <c r="E1261" s="66" t="str">
        <f>CONCATENATE(Tabela13[[#This Row],[TRAMITE_SETOR]],"_Atualiz")</f>
        <v>SECADM_Atualiz</v>
      </c>
      <c r="F1261" s="35" t="s">
        <v>907</v>
      </c>
      <c r="G1261" s="35"/>
      <c r="H1261" s="3">
        <v>41312.729861111111</v>
      </c>
      <c r="I1261" s="3">
        <v>41313.614583333336</v>
      </c>
      <c r="J1261" s="5" t="s">
        <v>772</v>
      </c>
      <c r="K1261" s="37">
        <f t="shared" si="38"/>
        <v>0.88472222222480923</v>
      </c>
      <c r="L1261" s="38">
        <f t="shared" si="39"/>
        <v>0.88472222222480923</v>
      </c>
      <c r="M1261" s="166">
        <f>NETWORKDAYS.INTL(DATE(YEAR(H1261),MONTH(I1261),DAY(H1261)),DATE(YEAR(I1261),MONTH(I1261),DAY(I1261)),1,LISTAFERIADOS!$B$2:$B$194)</f>
        <v>2</v>
      </c>
      <c r="N1261" s="170" t="str">
        <f>CONCATENATE(HOUR(Tabela13[[#This Row],[DATA INICIO]]),":",MINUTE(Tabela13[[#This Row],[DATA INICIO]]))</f>
        <v>17:31</v>
      </c>
      <c r="P1261"/>
    </row>
    <row r="1262" spans="1:16" ht="25.5" hidden="1" customHeight="1" x14ac:dyDescent="0.25">
      <c r="A1262" s="48" t="s">
        <v>6</v>
      </c>
      <c r="B1262" s="33" t="s">
        <v>789</v>
      </c>
      <c r="C1262" s="2" t="s">
        <v>270</v>
      </c>
      <c r="D1262" s="68" t="s">
        <v>1209</v>
      </c>
      <c r="E1262" s="66" t="str">
        <f>CONCATENATE(Tabela13[[#This Row],[TRAMITE_SETOR]],"_Atualiz")</f>
        <v>CLC_Atualiz</v>
      </c>
      <c r="F1262" s="35" t="s">
        <v>911</v>
      </c>
      <c r="G1262" s="35"/>
      <c r="H1262" s="3">
        <v>41313.614583333336</v>
      </c>
      <c r="I1262" s="3">
        <v>41313.65347222222</v>
      </c>
      <c r="J1262" s="5" t="s">
        <v>773</v>
      </c>
      <c r="K1262" s="37">
        <f t="shared" si="38"/>
        <v>3.8888888884685002E-2</v>
      </c>
      <c r="L1262" s="38">
        <f t="shared" si="39"/>
        <v>3.8888888884685002E-2</v>
      </c>
      <c r="M1262" s="166">
        <f>NETWORKDAYS.INTL(DATE(YEAR(H1262),MONTH(I1262),DAY(H1262)),DATE(YEAR(I1262),MONTH(I1262),DAY(I1262)),1,LISTAFERIADOS!$B$2:$B$194)</f>
        <v>1</v>
      </c>
      <c r="N1262" s="170" t="str">
        <f>CONCATENATE(HOUR(Tabela13[[#This Row],[DATA INICIO]]),":",MINUTE(Tabela13[[#This Row],[DATA INICIO]]))</f>
        <v>14:45</v>
      </c>
      <c r="P1262"/>
    </row>
    <row r="1263" spans="1:16" ht="25.5" hidden="1" customHeight="1" x14ac:dyDescent="0.25">
      <c r="A1263" s="48" t="s">
        <v>6</v>
      </c>
      <c r="B1263" s="33" t="s">
        <v>789</v>
      </c>
      <c r="C1263" s="2" t="s">
        <v>270</v>
      </c>
      <c r="D1263" s="68" t="s">
        <v>1210</v>
      </c>
      <c r="E1263" s="66" t="str">
        <f>CONCATENATE(Tabela13[[#This Row],[TRAMITE_SETOR]],"_Atualiz")</f>
        <v>SC_Atualiz</v>
      </c>
      <c r="F1263" s="35" t="s">
        <v>912</v>
      </c>
      <c r="G1263" s="35"/>
      <c r="H1263" s="3">
        <v>41313.65347222222</v>
      </c>
      <c r="I1263" s="3">
        <v>41318.68472222222</v>
      </c>
      <c r="J1263" s="5" t="s">
        <v>163</v>
      </c>
      <c r="K1263" s="37">
        <f t="shared" si="38"/>
        <v>5.03125</v>
      </c>
      <c r="L1263" s="38">
        <f t="shared" si="39"/>
        <v>5.03125</v>
      </c>
      <c r="M1263" s="166">
        <f>NETWORKDAYS.INTL(DATE(YEAR(H1263),MONTH(I1263),DAY(H1263)),DATE(YEAR(I1263),MONTH(I1263),DAY(I1263)),1,LISTAFERIADOS!$B$2:$B$194)</f>
        <v>2</v>
      </c>
      <c r="N1263" s="170" t="str">
        <f>CONCATENATE(HOUR(Tabela13[[#This Row],[DATA INICIO]]),":",MINUTE(Tabela13[[#This Row],[DATA INICIO]]))</f>
        <v>15:41</v>
      </c>
      <c r="P1263"/>
    </row>
    <row r="1264" spans="1:16" ht="25.5" hidden="1" customHeight="1" x14ac:dyDescent="0.25">
      <c r="A1264" s="48" t="s">
        <v>6</v>
      </c>
      <c r="B1264" s="33" t="s">
        <v>789</v>
      </c>
      <c r="C1264" s="2" t="s">
        <v>270</v>
      </c>
      <c r="D1264" s="68" t="s">
        <v>1209</v>
      </c>
      <c r="E1264" s="66" t="str">
        <f>CONCATENATE(Tabela13[[#This Row],[TRAMITE_SETOR]],"_Atualiz")</f>
        <v>CLC_Atualiz</v>
      </c>
      <c r="F1264" s="35" t="s">
        <v>911</v>
      </c>
      <c r="G1264" s="35"/>
      <c r="H1264" s="3">
        <v>41318.68472222222</v>
      </c>
      <c r="I1264" s="3">
        <v>41318.773611111108</v>
      </c>
      <c r="J1264" s="5" t="s">
        <v>27</v>
      </c>
      <c r="K1264" s="37">
        <f t="shared" si="38"/>
        <v>8.8888888887595385E-2</v>
      </c>
      <c r="L1264" s="38">
        <f t="shared" si="39"/>
        <v>8.8888888887595385E-2</v>
      </c>
      <c r="M1264" s="166">
        <f>NETWORKDAYS.INTL(DATE(YEAR(H1264),MONTH(I1264),DAY(H1264)),DATE(YEAR(I1264),MONTH(I1264),DAY(I1264)),1,LISTAFERIADOS!$B$2:$B$194)</f>
        <v>1</v>
      </c>
      <c r="N1264" s="170" t="str">
        <f>CONCATENATE(HOUR(Tabela13[[#This Row],[DATA INICIO]]),":",MINUTE(Tabela13[[#This Row],[DATA INICIO]]))</f>
        <v>16:26</v>
      </c>
      <c r="P1264"/>
    </row>
    <row r="1265" spans="1:16" ht="25.5" hidden="1" customHeight="1" x14ac:dyDescent="0.25">
      <c r="A1265" s="48" t="s">
        <v>6</v>
      </c>
      <c r="B1265" s="33" t="s">
        <v>789</v>
      </c>
      <c r="C1265" s="2" t="s">
        <v>270</v>
      </c>
      <c r="D1265" s="68" t="s">
        <v>1206</v>
      </c>
      <c r="E1265" s="66" t="str">
        <f>CONCATENATE(Tabela13[[#This Row],[TRAMITE_SETOR]],"_Atualiz")</f>
        <v>SPO_Atualiz</v>
      </c>
      <c r="F1265" s="35" t="s">
        <v>908</v>
      </c>
      <c r="G1265" s="35"/>
      <c r="H1265" s="3">
        <v>41318.773611111108</v>
      </c>
      <c r="I1265" s="3">
        <v>41345.692361111112</v>
      </c>
      <c r="J1265" s="5" t="s">
        <v>284</v>
      </c>
      <c r="K1265" s="37">
        <f t="shared" si="38"/>
        <v>26.918750000004366</v>
      </c>
      <c r="L1265" s="38">
        <f t="shared" si="39"/>
        <v>26.918750000004366</v>
      </c>
      <c r="M1265" s="166">
        <f>NETWORKDAYS.INTL(DATE(YEAR(H1265),MONTH(I1265),DAY(H1265)),DATE(YEAR(I1265),MONTH(I1265),DAY(I1265)),1,LISTAFERIADOS!$B$2:$B$194)</f>
        <v>-2</v>
      </c>
      <c r="N1265" s="170" t="str">
        <f>CONCATENATE(HOUR(Tabela13[[#This Row],[DATA INICIO]]),":",MINUTE(Tabela13[[#This Row],[DATA INICIO]]))</f>
        <v>18:34</v>
      </c>
      <c r="P1265"/>
    </row>
    <row r="1266" spans="1:16" ht="25.5" hidden="1" customHeight="1" x14ac:dyDescent="0.25">
      <c r="A1266" s="48" t="s">
        <v>6</v>
      </c>
      <c r="B1266" s="33" t="s">
        <v>789</v>
      </c>
      <c r="C1266" s="2" t="s">
        <v>270</v>
      </c>
      <c r="D1266" s="68" t="s">
        <v>1207</v>
      </c>
      <c r="E1266" s="66" t="str">
        <f>CONCATENATE(Tabela13[[#This Row],[TRAMITE_SETOR]],"_Atualiz")</f>
        <v>CO_Atualiz</v>
      </c>
      <c r="F1266" s="35" t="s">
        <v>909</v>
      </c>
      <c r="G1266" s="35"/>
      <c r="H1266" s="3">
        <v>41345.692361111112</v>
      </c>
      <c r="I1266" s="3">
        <v>41345.765277777777</v>
      </c>
      <c r="J1266" s="5" t="s">
        <v>378</v>
      </c>
      <c r="K1266" s="37">
        <f t="shared" si="38"/>
        <v>7.2916666664241347E-2</v>
      </c>
      <c r="L1266" s="38">
        <f t="shared" si="39"/>
        <v>7.2916666664241347E-2</v>
      </c>
      <c r="M1266" s="166">
        <f>NETWORKDAYS.INTL(DATE(YEAR(H1266),MONTH(I1266),DAY(H1266)),DATE(YEAR(I1266),MONTH(I1266),DAY(I1266)),1,LISTAFERIADOS!$B$2:$B$194)</f>
        <v>1</v>
      </c>
      <c r="N1266" s="170" t="str">
        <f>CONCATENATE(HOUR(Tabela13[[#This Row],[DATA INICIO]]),":",MINUTE(Tabela13[[#This Row],[DATA INICIO]]))</f>
        <v>16:37</v>
      </c>
      <c r="P1266"/>
    </row>
    <row r="1267" spans="1:16" ht="25.5" hidden="1" customHeight="1" x14ac:dyDescent="0.25">
      <c r="A1267" s="48" t="s">
        <v>6</v>
      </c>
      <c r="B1267" s="33" t="s">
        <v>789</v>
      </c>
      <c r="C1267" s="2" t="s">
        <v>270</v>
      </c>
      <c r="D1267" s="68" t="s">
        <v>1208</v>
      </c>
      <c r="E1267" s="66" t="str">
        <f>CONCATENATE(Tabela13[[#This Row],[TRAMITE_SETOR]],"_Atualiz")</f>
        <v>SECOFC_Atualiz</v>
      </c>
      <c r="F1267" s="35" t="s">
        <v>910</v>
      </c>
      <c r="G1267" s="35"/>
      <c r="H1267" s="3">
        <v>41345.765277777777</v>
      </c>
      <c r="I1267" s="3">
        <v>41345.811805555553</v>
      </c>
      <c r="J1267" s="5" t="s">
        <v>321</v>
      </c>
      <c r="K1267" s="37">
        <f t="shared" si="38"/>
        <v>4.6527777776645962E-2</v>
      </c>
      <c r="L1267" s="38">
        <f t="shared" si="39"/>
        <v>4.6527777776645962E-2</v>
      </c>
      <c r="M1267" s="166">
        <f>NETWORKDAYS.INTL(DATE(YEAR(H1267),MONTH(I1267),DAY(H1267)),DATE(YEAR(I1267),MONTH(I1267),DAY(I1267)),1,LISTAFERIADOS!$B$2:$B$194)</f>
        <v>1</v>
      </c>
      <c r="N1267" s="170" t="str">
        <f>CONCATENATE(HOUR(Tabela13[[#This Row],[DATA INICIO]]),":",MINUTE(Tabela13[[#This Row],[DATA INICIO]]))</f>
        <v>18:22</v>
      </c>
      <c r="P1267"/>
    </row>
    <row r="1268" spans="1:16" ht="25.5" hidden="1" customHeight="1" x14ac:dyDescent="0.25">
      <c r="A1268" s="48" t="s">
        <v>6</v>
      </c>
      <c r="B1268" s="33" t="s">
        <v>789</v>
      </c>
      <c r="C1268" s="2" t="s">
        <v>270</v>
      </c>
      <c r="D1268" s="68" t="s">
        <v>1209</v>
      </c>
      <c r="E1268" s="66" t="str">
        <f>CONCATENATE(Tabela13[[#This Row],[TRAMITE_SETOR]],"_Atualiz")</f>
        <v>CLC_Atualiz</v>
      </c>
      <c r="F1268" s="35" t="s">
        <v>911</v>
      </c>
      <c r="G1268" s="35"/>
      <c r="H1268" s="3">
        <v>41345.811805555553</v>
      </c>
      <c r="I1268" s="3">
        <v>41346.651388888888</v>
      </c>
      <c r="J1268" s="5" t="s">
        <v>774</v>
      </c>
      <c r="K1268" s="37">
        <f t="shared" si="38"/>
        <v>0.83958333333430346</v>
      </c>
      <c r="L1268" s="38">
        <f t="shared" si="39"/>
        <v>0.83958333333430346</v>
      </c>
      <c r="M1268" s="166">
        <f>NETWORKDAYS.INTL(DATE(YEAR(H1268),MONTH(I1268),DAY(H1268)),DATE(YEAR(I1268),MONTH(I1268),DAY(I1268)),1,LISTAFERIADOS!$B$2:$B$194)</f>
        <v>2</v>
      </c>
      <c r="N1268" s="170" t="str">
        <f>CONCATENATE(HOUR(Tabela13[[#This Row],[DATA INICIO]]),":",MINUTE(Tabela13[[#This Row],[DATA INICIO]]))</f>
        <v>19:29</v>
      </c>
      <c r="P1268"/>
    </row>
    <row r="1269" spans="1:16" ht="25.5" hidden="1" customHeight="1" x14ac:dyDescent="0.25">
      <c r="A1269" s="48" t="s">
        <v>6</v>
      </c>
      <c r="B1269" s="33" t="s">
        <v>789</v>
      </c>
      <c r="C1269" s="2" t="s">
        <v>270</v>
      </c>
      <c r="D1269" s="68" t="s">
        <v>1210</v>
      </c>
      <c r="E1269" s="66" t="str">
        <f>CONCATENATE(Tabela13[[#This Row],[TRAMITE_SETOR]],"_Atualiz")</f>
        <v>SC_Atualiz</v>
      </c>
      <c r="F1269" s="35" t="s">
        <v>912</v>
      </c>
      <c r="G1269" s="35"/>
      <c r="H1269" s="3">
        <v>41346.651388888888</v>
      </c>
      <c r="I1269" s="3">
        <v>41346.867361111108</v>
      </c>
      <c r="J1269" s="5" t="s">
        <v>285</v>
      </c>
      <c r="K1269" s="37">
        <f t="shared" si="38"/>
        <v>0.21597222222044365</v>
      </c>
      <c r="L1269" s="38">
        <f t="shared" si="39"/>
        <v>0.21597222222044365</v>
      </c>
      <c r="M1269" s="166">
        <f>NETWORKDAYS.INTL(DATE(YEAR(H1269),MONTH(I1269),DAY(H1269)),DATE(YEAR(I1269),MONTH(I1269),DAY(I1269)),1,LISTAFERIADOS!$B$2:$B$194)</f>
        <v>1</v>
      </c>
      <c r="N1269" s="170" t="str">
        <f>CONCATENATE(HOUR(Tabela13[[#This Row],[DATA INICIO]]),":",MINUTE(Tabela13[[#This Row],[DATA INICIO]]))</f>
        <v>15:38</v>
      </c>
      <c r="P1269"/>
    </row>
    <row r="1270" spans="1:16" ht="25.5" hidden="1" customHeight="1" x14ac:dyDescent="0.25">
      <c r="A1270" s="48" t="s">
        <v>6</v>
      </c>
      <c r="B1270" s="33" t="s">
        <v>789</v>
      </c>
      <c r="C1270" s="2" t="s">
        <v>270</v>
      </c>
      <c r="D1270" s="68" t="s">
        <v>1209</v>
      </c>
      <c r="E1270" s="66" t="str">
        <f>CONCATENATE(Tabela13[[#This Row],[TRAMITE_SETOR]],"_Atualiz")</f>
        <v>CLC_Atualiz</v>
      </c>
      <c r="F1270" s="35" t="s">
        <v>911</v>
      </c>
      <c r="G1270" s="35"/>
      <c r="H1270" s="3">
        <v>41346.867361111108</v>
      </c>
      <c r="I1270" s="3">
        <v>41347.821527777778</v>
      </c>
      <c r="J1270" s="5" t="s">
        <v>27</v>
      </c>
      <c r="K1270" s="37">
        <f t="shared" si="38"/>
        <v>0.95416666667006211</v>
      </c>
      <c r="L1270" s="38">
        <f t="shared" si="39"/>
        <v>0.95416666667006211</v>
      </c>
      <c r="M1270" s="166">
        <f>NETWORKDAYS.INTL(DATE(YEAR(H1270),MONTH(I1270),DAY(H1270)),DATE(YEAR(I1270),MONTH(I1270),DAY(I1270)),1,LISTAFERIADOS!$B$2:$B$194)</f>
        <v>2</v>
      </c>
      <c r="N1270" s="170" t="str">
        <f>CONCATENATE(HOUR(Tabela13[[#This Row],[DATA INICIO]]),":",MINUTE(Tabela13[[#This Row],[DATA INICIO]]))</f>
        <v>20:49</v>
      </c>
      <c r="P1270"/>
    </row>
    <row r="1271" spans="1:16" ht="25.5" hidden="1" customHeight="1" x14ac:dyDescent="0.25">
      <c r="A1271" s="48" t="s">
        <v>6</v>
      </c>
      <c r="B1271" s="33" t="s">
        <v>789</v>
      </c>
      <c r="C1271" s="2" t="s">
        <v>270</v>
      </c>
      <c r="D1271" s="68" t="s">
        <v>1205</v>
      </c>
      <c r="E1271" s="66" t="str">
        <f>CONCATENATE(Tabela13[[#This Row],[TRAMITE_SETOR]],"_Atualiz")</f>
        <v>SECADM_Atualiz</v>
      </c>
      <c r="F1271" s="35" t="s">
        <v>907</v>
      </c>
      <c r="G1271" s="35"/>
      <c r="H1271" s="3">
        <v>41347.821527777778</v>
      </c>
      <c r="I1271" s="3">
        <v>41348.71875</v>
      </c>
      <c r="J1271" s="5" t="s">
        <v>775</v>
      </c>
      <c r="K1271" s="37">
        <f t="shared" si="38"/>
        <v>0.89722222222189885</v>
      </c>
      <c r="L1271" s="38">
        <f t="shared" si="39"/>
        <v>0.89722222222189885</v>
      </c>
      <c r="M1271" s="166">
        <f>NETWORKDAYS.INTL(DATE(YEAR(H1271),MONTH(I1271),DAY(H1271)),DATE(YEAR(I1271),MONTH(I1271),DAY(I1271)),1,LISTAFERIADOS!$B$2:$B$194)</f>
        <v>2</v>
      </c>
      <c r="N1271" s="170" t="str">
        <f>CONCATENATE(HOUR(Tabela13[[#This Row],[DATA INICIO]]),":",MINUTE(Tabela13[[#This Row],[DATA INICIO]]))</f>
        <v>19:43</v>
      </c>
      <c r="P1271"/>
    </row>
    <row r="1272" spans="1:16" ht="25.5" hidden="1" customHeight="1" x14ac:dyDescent="0.25">
      <c r="A1272" s="48" t="s">
        <v>6</v>
      </c>
      <c r="B1272" s="33" t="s">
        <v>789</v>
      </c>
      <c r="C1272" s="2" t="s">
        <v>270</v>
      </c>
      <c r="D1272" s="68" t="s">
        <v>1202</v>
      </c>
      <c r="E1272" s="66" t="str">
        <f>CONCATENATE(Tabela13[[#This Row],[TRAMITE_SETOR]],"_Atualiz")</f>
        <v>DG_Atualiz</v>
      </c>
      <c r="F1272" s="35" t="s">
        <v>905</v>
      </c>
      <c r="G1272" s="35"/>
      <c r="H1272" s="3">
        <v>41348.71875</v>
      </c>
      <c r="I1272" s="3">
        <v>41348.820138888892</v>
      </c>
      <c r="J1272" s="5" t="s">
        <v>776</v>
      </c>
      <c r="K1272" s="37">
        <f t="shared" si="38"/>
        <v>0.10138888889196096</v>
      </c>
      <c r="L1272" s="38">
        <f t="shared" si="39"/>
        <v>0.10138888889196096</v>
      </c>
      <c r="M1272" s="166">
        <f>NETWORKDAYS.INTL(DATE(YEAR(H1272),MONTH(I1272),DAY(H1272)),DATE(YEAR(I1272),MONTH(I1272),DAY(I1272)),1,LISTAFERIADOS!$B$2:$B$194)</f>
        <v>1</v>
      </c>
      <c r="N1272" s="170" t="str">
        <f>CONCATENATE(HOUR(Tabela13[[#This Row],[DATA INICIO]]),":",MINUTE(Tabela13[[#This Row],[DATA INICIO]]))</f>
        <v>17:15</v>
      </c>
      <c r="P1272"/>
    </row>
    <row r="1273" spans="1:16" ht="25.5" hidden="1" customHeight="1" x14ac:dyDescent="0.25">
      <c r="A1273" s="48" t="s">
        <v>6</v>
      </c>
      <c r="B1273" s="33" t="s">
        <v>789</v>
      </c>
      <c r="C1273" s="2" t="s">
        <v>270</v>
      </c>
      <c r="D1273" s="68" t="s">
        <v>1230</v>
      </c>
      <c r="E1273" s="66" t="str">
        <f>CONCATENATE(Tabela13[[#This Row],[TRAMITE_SETOR]],"_Atualiz")</f>
        <v>SLIC_Atualiz</v>
      </c>
      <c r="F1273" s="35" t="s">
        <v>927</v>
      </c>
      <c r="G1273" s="35"/>
      <c r="H1273" s="3">
        <v>41348.820138888892</v>
      </c>
      <c r="I1273" s="3">
        <v>41353.788888888892</v>
      </c>
      <c r="J1273" s="5" t="s">
        <v>288</v>
      </c>
      <c r="K1273" s="37">
        <f t="shared" si="38"/>
        <v>4.96875</v>
      </c>
      <c r="L1273" s="38">
        <f t="shared" si="39"/>
        <v>4.96875</v>
      </c>
      <c r="M1273" s="166">
        <f>NETWORKDAYS.INTL(DATE(YEAR(H1273),MONTH(I1273),DAY(H1273)),DATE(YEAR(I1273),MONTH(I1273),DAY(I1273)),1,LISTAFERIADOS!$B$2:$B$194)</f>
        <v>4</v>
      </c>
      <c r="N1273" s="170" t="str">
        <f>CONCATENATE(HOUR(Tabela13[[#This Row],[DATA INICIO]]),":",MINUTE(Tabela13[[#This Row],[DATA INICIO]]))</f>
        <v>19:41</v>
      </c>
      <c r="P1273"/>
    </row>
    <row r="1274" spans="1:16" ht="25.5" customHeight="1" x14ac:dyDescent="0.25">
      <c r="A1274" s="48" t="s">
        <v>6</v>
      </c>
      <c r="B1274" s="33" t="s">
        <v>789</v>
      </c>
      <c r="C1274" s="2" t="s">
        <v>270</v>
      </c>
      <c r="D1274" s="68" t="s">
        <v>1265</v>
      </c>
      <c r="E1274" s="66" t="str">
        <f>CONCATENATE(Tabela13[[#This Row],[TRAMITE_SETOR]],"_Atualiz")</f>
        <v>ASG_Atualiz</v>
      </c>
      <c r="F1274" s="35" t="s">
        <v>901</v>
      </c>
      <c r="G1274" s="90" t="s">
        <v>1105</v>
      </c>
      <c r="H1274" s="3">
        <v>41353.788888888892</v>
      </c>
      <c r="I1274" s="3">
        <v>41353.809027777781</v>
      </c>
      <c r="J1274" s="5" t="s">
        <v>202</v>
      </c>
      <c r="K1274" s="37">
        <f t="shared" si="38"/>
        <v>2.0138888889050577E-2</v>
      </c>
      <c r="L1274" s="38">
        <f t="shared" si="39"/>
        <v>2.0138888889050577E-2</v>
      </c>
      <c r="M1274" s="166">
        <f>NETWORKDAYS.INTL(DATE(YEAR(H1274),MONTH(I1274),DAY(H1274)),DATE(YEAR(I1274),MONTH(I1274),DAY(I1274)),1,LISTAFERIADOS!$B$2:$B$194)</f>
        <v>1</v>
      </c>
      <c r="N1274" s="170" t="str">
        <f>CONCATENATE(HOUR(Tabela13[[#This Row],[DATA INICIO]]),":",MINUTE(Tabela13[[#This Row],[DATA INICIO]]))</f>
        <v>18:56</v>
      </c>
      <c r="P1274"/>
    </row>
    <row r="1275" spans="1:16" ht="25.5" hidden="1" customHeight="1" x14ac:dyDescent="0.25">
      <c r="A1275" s="48" t="s">
        <v>6</v>
      </c>
      <c r="B1275" s="33" t="s">
        <v>789</v>
      </c>
      <c r="C1275" s="2" t="s">
        <v>270</v>
      </c>
      <c r="D1275" s="68" t="s">
        <v>1230</v>
      </c>
      <c r="E1275" s="66" t="str">
        <f>CONCATENATE(Tabela13[[#This Row],[TRAMITE_SETOR]],"_Atualiz")</f>
        <v>SLIC_Atualiz</v>
      </c>
      <c r="F1275" s="35" t="s">
        <v>927</v>
      </c>
      <c r="G1275" s="35"/>
      <c r="H1275" s="3">
        <v>41353.809027777781</v>
      </c>
      <c r="I1275" s="3">
        <v>41359.776388888888</v>
      </c>
      <c r="J1275" s="5" t="s">
        <v>19</v>
      </c>
      <c r="K1275" s="37">
        <f t="shared" si="38"/>
        <v>5.9673611111065838</v>
      </c>
      <c r="L1275" s="38">
        <f t="shared" si="39"/>
        <v>5.9673611111065838</v>
      </c>
      <c r="M1275" s="166">
        <f>NETWORKDAYS.INTL(DATE(YEAR(H1275),MONTH(I1275),DAY(H1275)),DATE(YEAR(I1275),MONTH(I1275),DAY(I1275)),1,LISTAFERIADOS!$B$2:$B$194)</f>
        <v>5</v>
      </c>
      <c r="N1275" s="170" t="str">
        <f>CONCATENATE(HOUR(Tabela13[[#This Row],[DATA INICIO]]),":",MINUTE(Tabela13[[#This Row],[DATA INICIO]]))</f>
        <v>19:25</v>
      </c>
      <c r="P1275"/>
    </row>
    <row r="1276" spans="1:16" ht="25.5" hidden="1" customHeight="1" x14ac:dyDescent="0.25">
      <c r="A1276" s="48" t="s">
        <v>6</v>
      </c>
      <c r="B1276" s="33" t="s">
        <v>789</v>
      </c>
      <c r="C1276" s="2" t="s">
        <v>270</v>
      </c>
      <c r="D1276" s="68" t="s">
        <v>1211</v>
      </c>
      <c r="E1276" s="66" t="str">
        <f>CONCATENATE(Tabela13[[#This Row],[TRAMITE_SETOR]],"_Atualiz")</f>
        <v>SCON_Atualiz</v>
      </c>
      <c r="F1276" s="35" t="s">
        <v>913</v>
      </c>
      <c r="G1276" s="35"/>
      <c r="H1276" s="3">
        <v>41359.776388888888</v>
      </c>
      <c r="I1276" s="3">
        <v>41366.628472222219</v>
      </c>
      <c r="J1276" s="5" t="s">
        <v>777</v>
      </c>
      <c r="K1276" s="37">
        <f t="shared" si="38"/>
        <v>6.8520833333313931</v>
      </c>
      <c r="L1276" s="38">
        <f t="shared" si="39"/>
        <v>6.8520833333313931</v>
      </c>
      <c r="M1276" s="166">
        <f>NETWORKDAYS.INTL(DATE(YEAR(H1276),MONTH(I1276),DAY(H1276)),DATE(YEAR(I1276),MONTH(I1276),DAY(I1276)),1,LISTAFERIADOS!$B$2:$B$194)</f>
        <v>-19</v>
      </c>
      <c r="N1276" s="170" t="str">
        <f>CONCATENATE(HOUR(Tabela13[[#This Row],[DATA INICIO]]),":",MINUTE(Tabela13[[#This Row],[DATA INICIO]]))</f>
        <v>18:38</v>
      </c>
      <c r="P1276"/>
    </row>
    <row r="1277" spans="1:16" ht="25.5" hidden="1" customHeight="1" x14ac:dyDescent="0.25">
      <c r="A1277" s="48" t="s">
        <v>6</v>
      </c>
      <c r="B1277" s="33" t="s">
        <v>789</v>
      </c>
      <c r="C1277" s="2" t="s">
        <v>270</v>
      </c>
      <c r="D1277" s="68" t="s">
        <v>1230</v>
      </c>
      <c r="E1277" s="66" t="str">
        <f>CONCATENATE(Tabela13[[#This Row],[TRAMITE_SETOR]],"_Atualiz")</f>
        <v>SLIC_Atualiz</v>
      </c>
      <c r="F1277" s="35" t="s">
        <v>927</v>
      </c>
      <c r="G1277" s="35"/>
      <c r="H1277" s="3">
        <v>41366.628472222219</v>
      </c>
      <c r="I1277" s="3">
        <v>41367.647916666669</v>
      </c>
      <c r="J1277" s="5" t="s">
        <v>347</v>
      </c>
      <c r="K1277" s="37">
        <f t="shared" si="38"/>
        <v>1.0194444444496185</v>
      </c>
      <c r="L1277" s="38">
        <f t="shared" si="39"/>
        <v>1.0194444444496185</v>
      </c>
      <c r="M1277" s="166">
        <f>NETWORKDAYS.INTL(DATE(YEAR(H1277),MONTH(I1277),DAY(H1277)),DATE(YEAR(I1277),MONTH(I1277),DAY(I1277)),1,LISTAFERIADOS!$B$2:$B$194)</f>
        <v>2</v>
      </c>
      <c r="N1277" s="170" t="str">
        <f>CONCATENATE(HOUR(Tabela13[[#This Row],[DATA INICIO]]),":",MINUTE(Tabela13[[#This Row],[DATA INICIO]]))</f>
        <v>15:5</v>
      </c>
      <c r="P1277"/>
    </row>
    <row r="1278" spans="1:16" ht="25.5" hidden="1" customHeight="1" x14ac:dyDescent="0.25">
      <c r="A1278" s="48" t="s">
        <v>6</v>
      </c>
      <c r="B1278" s="33" t="s">
        <v>789</v>
      </c>
      <c r="C1278" s="2" t="s">
        <v>270</v>
      </c>
      <c r="D1278" s="68" t="s">
        <v>1209</v>
      </c>
      <c r="E1278" s="66" t="str">
        <f>CONCATENATE(Tabela13[[#This Row],[TRAMITE_SETOR]],"_Atualiz")</f>
        <v>CLC_Atualiz</v>
      </c>
      <c r="F1278" s="35" t="s">
        <v>911</v>
      </c>
      <c r="G1278" s="35"/>
      <c r="H1278" s="3">
        <v>41367.647916666669</v>
      </c>
      <c r="I1278" s="3">
        <v>41367.686111111114</v>
      </c>
      <c r="J1278" s="5" t="s">
        <v>778</v>
      </c>
      <c r="K1278" s="37">
        <f t="shared" si="38"/>
        <v>3.8194444445252884E-2</v>
      </c>
      <c r="L1278" s="38">
        <f t="shared" si="39"/>
        <v>3.8194444445252884E-2</v>
      </c>
      <c r="M1278" s="166">
        <f>NETWORKDAYS.INTL(DATE(YEAR(H1278),MONTH(I1278),DAY(H1278)),DATE(YEAR(I1278),MONTH(I1278),DAY(I1278)),1,LISTAFERIADOS!$B$2:$B$194)</f>
        <v>1</v>
      </c>
      <c r="N1278" s="170" t="str">
        <f>CONCATENATE(HOUR(Tabela13[[#This Row],[DATA INICIO]]),":",MINUTE(Tabela13[[#This Row],[DATA INICIO]]))</f>
        <v>15:33</v>
      </c>
      <c r="P1278"/>
    </row>
    <row r="1279" spans="1:16" ht="25.5" hidden="1" customHeight="1" x14ac:dyDescent="0.25">
      <c r="A1279" s="48" t="s">
        <v>6</v>
      </c>
      <c r="B1279" s="33" t="s">
        <v>789</v>
      </c>
      <c r="C1279" s="2" t="s">
        <v>270</v>
      </c>
      <c r="D1279" s="68" t="s">
        <v>1212</v>
      </c>
      <c r="E1279" s="66" t="str">
        <f>CONCATENATE(Tabela13[[#This Row],[TRAMITE_SETOR]],"_Atualiz")</f>
        <v>CPL_Atualiz</v>
      </c>
      <c r="F1279" s="35" t="s">
        <v>914</v>
      </c>
      <c r="G1279" s="35"/>
      <c r="H1279" s="3">
        <v>41367.686111111114</v>
      </c>
      <c r="I1279" s="3">
        <v>41369.830555555556</v>
      </c>
      <c r="J1279" s="5" t="s">
        <v>349</v>
      </c>
      <c r="K1279" s="37">
        <f t="shared" si="38"/>
        <v>2.1444444444423425</v>
      </c>
      <c r="L1279" s="38">
        <f t="shared" si="39"/>
        <v>2.1444444444423425</v>
      </c>
      <c r="M1279" s="166">
        <f>NETWORKDAYS.INTL(DATE(YEAR(H1279),MONTH(I1279),DAY(H1279)),DATE(YEAR(I1279),MONTH(I1279),DAY(I1279)),1,LISTAFERIADOS!$B$2:$B$194)</f>
        <v>3</v>
      </c>
      <c r="N1279" s="170" t="str">
        <f>CONCATENATE(HOUR(Tabela13[[#This Row],[DATA INICIO]]),":",MINUTE(Tabela13[[#This Row],[DATA INICIO]]))</f>
        <v>16:28</v>
      </c>
      <c r="P1279"/>
    </row>
    <row r="1280" spans="1:16" ht="25.5" hidden="1" customHeight="1" x14ac:dyDescent="0.25">
      <c r="A1280" s="48" t="s">
        <v>6</v>
      </c>
      <c r="B1280" s="33" t="s">
        <v>789</v>
      </c>
      <c r="C1280" s="2" t="s">
        <v>270</v>
      </c>
      <c r="D1280" s="68" t="s">
        <v>1213</v>
      </c>
      <c r="E1280" s="66" t="str">
        <f>CONCATENATE(Tabela13[[#This Row],[TRAMITE_SETOR]],"_Atualiz")</f>
        <v>ASSDG_Atualiz</v>
      </c>
      <c r="F1280" s="35" t="s">
        <v>915</v>
      </c>
      <c r="G1280" s="35"/>
      <c r="H1280" s="3">
        <v>41369.830555555556</v>
      </c>
      <c r="I1280" s="3">
        <v>41372.683333333334</v>
      </c>
      <c r="J1280" s="5" t="s">
        <v>218</v>
      </c>
      <c r="K1280" s="37">
        <f t="shared" si="38"/>
        <v>2.8527777777781012</v>
      </c>
      <c r="L1280" s="38">
        <f t="shared" si="39"/>
        <v>2.8527777777781012</v>
      </c>
      <c r="M1280" s="166">
        <f>NETWORKDAYS.INTL(DATE(YEAR(H1280),MONTH(I1280),DAY(H1280)),DATE(YEAR(I1280),MONTH(I1280),DAY(I1280)),1,LISTAFERIADOS!$B$2:$B$194)</f>
        <v>2</v>
      </c>
      <c r="N1280" s="170" t="str">
        <f>CONCATENATE(HOUR(Tabela13[[#This Row],[DATA INICIO]]),":",MINUTE(Tabela13[[#This Row],[DATA INICIO]]))</f>
        <v>19:56</v>
      </c>
      <c r="P1280"/>
    </row>
    <row r="1281" spans="1:16" ht="25.5" hidden="1" customHeight="1" x14ac:dyDescent="0.25">
      <c r="A1281" s="48" t="s">
        <v>6</v>
      </c>
      <c r="B1281" s="33" t="s">
        <v>789</v>
      </c>
      <c r="C1281" s="2" t="s">
        <v>270</v>
      </c>
      <c r="D1281" s="68" t="s">
        <v>1230</v>
      </c>
      <c r="E1281" s="66" t="str">
        <f>CONCATENATE(Tabela13[[#This Row],[TRAMITE_SETOR]],"_Atualiz")</f>
        <v>SLIC_Atualiz</v>
      </c>
      <c r="F1281" s="35" t="s">
        <v>927</v>
      </c>
      <c r="G1281" s="35"/>
      <c r="H1281" s="3">
        <v>41372.683333333334</v>
      </c>
      <c r="I1281" s="3">
        <v>41373.795138888891</v>
      </c>
      <c r="J1281" s="5" t="s">
        <v>779</v>
      </c>
      <c r="K1281" s="37">
        <f t="shared" si="38"/>
        <v>1.1118055555562023</v>
      </c>
      <c r="L1281" s="38">
        <f t="shared" si="39"/>
        <v>1.1118055555562023</v>
      </c>
      <c r="M1281" s="166">
        <f>NETWORKDAYS.INTL(DATE(YEAR(H1281),MONTH(I1281),DAY(H1281)),DATE(YEAR(I1281),MONTH(I1281),DAY(I1281)),1,LISTAFERIADOS!$B$2:$B$194)</f>
        <v>2</v>
      </c>
      <c r="N1281" s="170" t="str">
        <f>CONCATENATE(HOUR(Tabela13[[#This Row],[DATA INICIO]]),":",MINUTE(Tabela13[[#This Row],[DATA INICIO]]))</f>
        <v>16:24</v>
      </c>
      <c r="P1281"/>
    </row>
    <row r="1282" spans="1:16" ht="25.5" hidden="1" customHeight="1" x14ac:dyDescent="0.25">
      <c r="A1282" s="48" t="s">
        <v>6</v>
      </c>
      <c r="B1282" s="33" t="s">
        <v>789</v>
      </c>
      <c r="C1282" s="2" t="s">
        <v>270</v>
      </c>
      <c r="D1282" s="68" t="s">
        <v>1213</v>
      </c>
      <c r="E1282" s="66" t="str">
        <f>CONCATENATE(Tabela13[[#This Row],[TRAMITE_SETOR]],"_Atualiz")</f>
        <v>ASSDG_Atualiz</v>
      </c>
      <c r="F1282" s="35" t="s">
        <v>915</v>
      </c>
      <c r="G1282" s="35"/>
      <c r="H1282" s="3">
        <v>41373.795138888891</v>
      </c>
      <c r="I1282" s="3">
        <v>41374.830555555556</v>
      </c>
      <c r="J1282" s="5" t="s">
        <v>780</v>
      </c>
      <c r="K1282" s="37">
        <f t="shared" si="38"/>
        <v>1.0354166666656965</v>
      </c>
      <c r="L1282" s="38">
        <f t="shared" si="39"/>
        <v>1.0354166666656965</v>
      </c>
      <c r="M1282" s="166">
        <f>NETWORKDAYS.INTL(DATE(YEAR(H1282),MONTH(I1282),DAY(H1282)),DATE(YEAR(I1282),MONTH(I1282),DAY(I1282)),1,LISTAFERIADOS!$B$2:$B$194)</f>
        <v>2</v>
      </c>
      <c r="N1282" s="170" t="str">
        <f>CONCATENATE(HOUR(Tabela13[[#This Row],[DATA INICIO]]),":",MINUTE(Tabela13[[#This Row],[DATA INICIO]]))</f>
        <v>19:5</v>
      </c>
      <c r="P1282"/>
    </row>
    <row r="1283" spans="1:16" ht="25.5" hidden="1" customHeight="1" x14ac:dyDescent="0.25">
      <c r="A1283" s="48" t="s">
        <v>6</v>
      </c>
      <c r="B1283" s="33" t="s">
        <v>789</v>
      </c>
      <c r="C1283" s="2" t="s">
        <v>270</v>
      </c>
      <c r="D1283" s="68" t="s">
        <v>1230</v>
      </c>
      <c r="E1283" s="66" t="str">
        <f>CONCATENATE(Tabela13[[#This Row],[TRAMITE_SETOR]],"_Atualiz")</f>
        <v>SLIC_Atualiz</v>
      </c>
      <c r="F1283" s="35" t="s">
        <v>927</v>
      </c>
      <c r="G1283" s="35"/>
      <c r="H1283" s="3">
        <v>41374.830555555556</v>
      </c>
      <c r="I1283" s="3">
        <v>41375.69027777778</v>
      </c>
      <c r="J1283" s="5" t="s">
        <v>781</v>
      </c>
      <c r="K1283" s="37">
        <f t="shared" ref="K1283:K1346" si="40">IF(OR(H1283="-",I1283="-"),0,I1283-H1283)</f>
        <v>0.85972222222335404</v>
      </c>
      <c r="L1283" s="38">
        <f t="shared" ref="L1283:L1346" si="41">K1283</f>
        <v>0.85972222222335404</v>
      </c>
      <c r="M1283" s="166">
        <f>NETWORKDAYS.INTL(DATE(YEAR(H1283),MONTH(I1283),DAY(H1283)),DATE(YEAR(I1283),MONTH(I1283),DAY(I1283)),1,LISTAFERIADOS!$B$2:$B$194)</f>
        <v>2</v>
      </c>
      <c r="N1283" s="170" t="str">
        <f>CONCATENATE(HOUR(Tabela13[[#This Row],[DATA INICIO]]),":",MINUTE(Tabela13[[#This Row],[DATA INICIO]]))</f>
        <v>19:56</v>
      </c>
      <c r="P1283"/>
    </row>
    <row r="1284" spans="1:16" ht="25.5" customHeight="1" x14ac:dyDescent="0.25">
      <c r="A1284" s="48" t="s">
        <v>6</v>
      </c>
      <c r="B1284" s="33" t="s">
        <v>789</v>
      </c>
      <c r="C1284" s="2" t="s">
        <v>270</v>
      </c>
      <c r="D1284" s="68" t="s">
        <v>1265</v>
      </c>
      <c r="E1284" s="66" t="str">
        <f>CONCATENATE(Tabela13[[#This Row],[TRAMITE_SETOR]],"_Atualiz")</f>
        <v>ASG_Atualiz</v>
      </c>
      <c r="F1284" s="35" t="s">
        <v>901</v>
      </c>
      <c r="G1284" s="90" t="s">
        <v>1105</v>
      </c>
      <c r="H1284" s="3">
        <v>41375.69027777778</v>
      </c>
      <c r="I1284" s="3">
        <v>41379.646527777775</v>
      </c>
      <c r="J1284" s="5" t="s">
        <v>782</v>
      </c>
      <c r="K1284" s="37">
        <f t="shared" si="40"/>
        <v>3.9562499999956344</v>
      </c>
      <c r="L1284" s="38">
        <f t="shared" si="41"/>
        <v>3.9562499999956344</v>
      </c>
      <c r="M1284" s="166">
        <f>NETWORKDAYS.INTL(DATE(YEAR(H1284),MONTH(I1284),DAY(H1284)),DATE(YEAR(I1284),MONTH(I1284),DAY(I1284)),1,LISTAFERIADOS!$B$2:$B$194)</f>
        <v>3</v>
      </c>
      <c r="N1284" s="170" t="str">
        <f>CONCATENATE(HOUR(Tabela13[[#This Row],[DATA INICIO]]),":",MINUTE(Tabela13[[#This Row],[DATA INICIO]]))</f>
        <v>16:34</v>
      </c>
      <c r="P1284"/>
    </row>
    <row r="1285" spans="1:16" ht="25.5" hidden="1" customHeight="1" x14ac:dyDescent="0.25">
      <c r="A1285" s="48" t="s">
        <v>6</v>
      </c>
      <c r="B1285" s="33" t="s">
        <v>789</v>
      </c>
      <c r="C1285" s="2" t="s">
        <v>270</v>
      </c>
      <c r="D1285" s="68" t="s">
        <v>1230</v>
      </c>
      <c r="E1285" s="66" t="str">
        <f>CONCATENATE(Tabela13[[#This Row],[TRAMITE_SETOR]],"_Atualiz")</f>
        <v>SLIC_Atualiz</v>
      </c>
      <c r="F1285" s="35" t="s">
        <v>927</v>
      </c>
      <c r="G1285" s="35"/>
      <c r="H1285" s="3">
        <v>41379.646527777775</v>
      </c>
      <c r="I1285" s="3">
        <v>41386.556250000001</v>
      </c>
      <c r="J1285" s="5" t="s">
        <v>783</v>
      </c>
      <c r="K1285" s="37">
        <f t="shared" si="40"/>
        <v>6.9097222222262644</v>
      </c>
      <c r="L1285" s="38">
        <f t="shared" si="41"/>
        <v>6.9097222222262644</v>
      </c>
      <c r="M1285" s="166">
        <f>NETWORKDAYS.INTL(DATE(YEAR(H1285),MONTH(I1285),DAY(H1285)),DATE(YEAR(I1285),MONTH(I1285),DAY(I1285)),1,LISTAFERIADOS!$B$2:$B$194)</f>
        <v>6</v>
      </c>
      <c r="N1285" s="170" t="str">
        <f>CONCATENATE(HOUR(Tabela13[[#This Row],[DATA INICIO]]),":",MINUTE(Tabela13[[#This Row],[DATA INICIO]]))</f>
        <v>15:31</v>
      </c>
      <c r="P1285"/>
    </row>
    <row r="1286" spans="1:16" ht="25.5" hidden="1" customHeight="1" x14ac:dyDescent="0.25">
      <c r="A1286" s="48" t="s">
        <v>6</v>
      </c>
      <c r="B1286" s="33" t="s">
        <v>789</v>
      </c>
      <c r="C1286" s="2" t="s">
        <v>270</v>
      </c>
      <c r="D1286" s="68" t="s">
        <v>1212</v>
      </c>
      <c r="E1286" s="66" t="str">
        <f>CONCATENATE(Tabela13[[#This Row],[TRAMITE_SETOR]],"_Atualiz")</f>
        <v>CPL_Atualiz</v>
      </c>
      <c r="F1286" s="35" t="s">
        <v>914</v>
      </c>
      <c r="G1286" s="35"/>
      <c r="H1286" s="3">
        <v>41386.556250000001</v>
      </c>
      <c r="I1286" s="3">
        <v>41386.665972222225</v>
      </c>
      <c r="J1286" s="5" t="s">
        <v>659</v>
      </c>
      <c r="K1286" s="37">
        <f t="shared" si="40"/>
        <v>0.10972222222335404</v>
      </c>
      <c r="L1286" s="38">
        <f t="shared" si="41"/>
        <v>0.10972222222335404</v>
      </c>
      <c r="M1286" s="166">
        <f>NETWORKDAYS.INTL(DATE(YEAR(H1286),MONTH(I1286),DAY(H1286)),DATE(YEAR(I1286),MONTH(I1286),DAY(I1286)),1,LISTAFERIADOS!$B$2:$B$194)</f>
        <v>1</v>
      </c>
      <c r="N1286" s="170" t="str">
        <f>CONCATENATE(HOUR(Tabela13[[#This Row],[DATA INICIO]]),":",MINUTE(Tabela13[[#This Row],[DATA INICIO]]))</f>
        <v>13:21</v>
      </c>
      <c r="P1286"/>
    </row>
    <row r="1287" spans="1:16" ht="25.5" hidden="1" customHeight="1" x14ac:dyDescent="0.25">
      <c r="A1287" s="48" t="s">
        <v>6</v>
      </c>
      <c r="B1287" s="33" t="s">
        <v>789</v>
      </c>
      <c r="C1287" s="2" t="s">
        <v>270</v>
      </c>
      <c r="D1287" s="68" t="s">
        <v>1230</v>
      </c>
      <c r="E1287" s="66" t="str">
        <f>CONCATENATE(Tabela13[[#This Row],[TRAMITE_SETOR]],"_Atualiz")</f>
        <v>SLIC_Atualiz</v>
      </c>
      <c r="F1287" s="35" t="s">
        <v>927</v>
      </c>
      <c r="G1287" s="35"/>
      <c r="H1287" s="3">
        <v>41386.665972222225</v>
      </c>
      <c r="I1287" s="3">
        <v>41387.647916666669</v>
      </c>
      <c r="J1287" s="5" t="s">
        <v>180</v>
      </c>
      <c r="K1287" s="37">
        <f t="shared" si="40"/>
        <v>0.98194444444379769</v>
      </c>
      <c r="L1287" s="38">
        <f t="shared" si="41"/>
        <v>0.98194444444379769</v>
      </c>
      <c r="M1287" s="166">
        <f>NETWORKDAYS.INTL(DATE(YEAR(H1287),MONTH(I1287),DAY(H1287)),DATE(YEAR(I1287),MONTH(I1287),DAY(I1287)),1,LISTAFERIADOS!$B$2:$B$194)</f>
        <v>2</v>
      </c>
      <c r="N1287" s="170" t="str">
        <f>CONCATENATE(HOUR(Tabela13[[#This Row],[DATA INICIO]]),":",MINUTE(Tabela13[[#This Row],[DATA INICIO]]))</f>
        <v>15:59</v>
      </c>
      <c r="P1287"/>
    </row>
    <row r="1288" spans="1:16" ht="25.5" hidden="1" customHeight="1" x14ac:dyDescent="0.25">
      <c r="A1288" s="48" t="s">
        <v>6</v>
      </c>
      <c r="B1288" s="33" t="s">
        <v>789</v>
      </c>
      <c r="C1288" s="2" t="s">
        <v>270</v>
      </c>
      <c r="D1288" s="68" t="s">
        <v>1212</v>
      </c>
      <c r="E1288" s="66" t="str">
        <f>CONCATENATE(Tabela13[[#This Row],[TRAMITE_SETOR]],"_Atualiz")</f>
        <v>CPL_Atualiz</v>
      </c>
      <c r="F1288" s="35" t="s">
        <v>914</v>
      </c>
      <c r="G1288" s="35"/>
      <c r="H1288" s="3">
        <v>41387.647916666669</v>
      </c>
      <c r="I1288" s="3">
        <v>41401.673611111109</v>
      </c>
      <c r="J1288" s="5" t="s">
        <v>784</v>
      </c>
      <c r="K1288" s="37">
        <f t="shared" si="40"/>
        <v>14.025694444440887</v>
      </c>
      <c r="L1288" s="38">
        <f t="shared" si="41"/>
        <v>14.025694444440887</v>
      </c>
      <c r="M1288" s="166">
        <f>NETWORKDAYS.INTL(DATE(YEAR(H1288),MONTH(I1288),DAY(H1288)),DATE(YEAR(I1288),MONTH(I1288),DAY(I1288)),1,LISTAFERIADOS!$B$2:$B$194)</f>
        <v>-13</v>
      </c>
      <c r="N1288" s="170" t="str">
        <f>CONCATENATE(HOUR(Tabela13[[#This Row],[DATA INICIO]]),":",MINUTE(Tabela13[[#This Row],[DATA INICIO]]))</f>
        <v>15:33</v>
      </c>
      <c r="P1288"/>
    </row>
    <row r="1289" spans="1:16" ht="25.5" hidden="1" customHeight="1" x14ac:dyDescent="0.25">
      <c r="A1289" s="48" t="s">
        <v>6</v>
      </c>
      <c r="B1289" s="33" t="s">
        <v>789</v>
      </c>
      <c r="C1289" s="2" t="s">
        <v>270</v>
      </c>
      <c r="D1289" s="68" t="s">
        <v>1213</v>
      </c>
      <c r="E1289" s="66" t="str">
        <f>CONCATENATE(Tabela13[[#This Row],[TRAMITE_SETOR]],"_Atualiz")</f>
        <v>ASSDG_Atualiz</v>
      </c>
      <c r="F1289" s="35" t="s">
        <v>915</v>
      </c>
      <c r="G1289" s="35"/>
      <c r="H1289" s="3">
        <v>41401.673611111109</v>
      </c>
      <c r="I1289" s="3">
        <v>41401.843055555553</v>
      </c>
      <c r="J1289" s="5" t="s">
        <v>785</v>
      </c>
      <c r="K1289" s="37">
        <f t="shared" si="40"/>
        <v>0.16944444444379769</v>
      </c>
      <c r="L1289" s="38">
        <f t="shared" si="41"/>
        <v>0.16944444444379769</v>
      </c>
      <c r="M1289" s="166">
        <f>NETWORKDAYS.INTL(DATE(YEAR(H1289),MONTH(I1289),DAY(H1289)),DATE(YEAR(I1289),MONTH(I1289),DAY(I1289)),1,LISTAFERIADOS!$B$2:$B$194)</f>
        <v>1</v>
      </c>
      <c r="N1289" s="170" t="str">
        <f>CONCATENATE(HOUR(Tabela13[[#This Row],[DATA INICIO]]),":",MINUTE(Tabela13[[#This Row],[DATA INICIO]]))</f>
        <v>16:10</v>
      </c>
      <c r="P1289"/>
    </row>
    <row r="1290" spans="1:16" ht="25.5" hidden="1" customHeight="1" x14ac:dyDescent="0.25">
      <c r="A1290" s="48" t="s">
        <v>6</v>
      </c>
      <c r="B1290" s="33" t="s">
        <v>789</v>
      </c>
      <c r="C1290" s="2" t="s">
        <v>270</v>
      </c>
      <c r="D1290" s="68" t="s">
        <v>1202</v>
      </c>
      <c r="E1290" s="66" t="str">
        <f>CONCATENATE(Tabela13[[#This Row],[TRAMITE_SETOR]],"_Atualiz")</f>
        <v>DG_Atualiz</v>
      </c>
      <c r="F1290" s="35" t="s">
        <v>905</v>
      </c>
      <c r="G1290" s="35"/>
      <c r="H1290" s="3">
        <v>41401.843055555553</v>
      </c>
      <c r="I1290" s="3">
        <v>41402.677083333336</v>
      </c>
      <c r="J1290" s="5" t="s">
        <v>224</v>
      </c>
      <c r="K1290" s="37">
        <f t="shared" si="40"/>
        <v>0.83402777778246673</v>
      </c>
      <c r="L1290" s="38">
        <f t="shared" si="41"/>
        <v>0.83402777778246673</v>
      </c>
      <c r="M1290" s="166">
        <f>NETWORKDAYS.INTL(DATE(YEAR(H1290),MONTH(I1290),DAY(H1290)),DATE(YEAR(I1290),MONTH(I1290),DAY(I1290)),1,LISTAFERIADOS!$B$2:$B$194)</f>
        <v>2</v>
      </c>
      <c r="N1290" s="170" t="str">
        <f>CONCATENATE(HOUR(Tabela13[[#This Row],[DATA INICIO]]),":",MINUTE(Tabela13[[#This Row],[DATA INICIO]]))</f>
        <v>20:14</v>
      </c>
      <c r="P1290"/>
    </row>
    <row r="1291" spans="1:16" ht="25.5" hidden="1" customHeight="1" x14ac:dyDescent="0.25">
      <c r="A1291" s="48" t="s">
        <v>6</v>
      </c>
      <c r="B1291" s="33" t="s">
        <v>789</v>
      </c>
      <c r="C1291" s="2" t="s">
        <v>270</v>
      </c>
      <c r="D1291" s="68" t="s">
        <v>1205</v>
      </c>
      <c r="E1291" s="66" t="str">
        <f>CONCATENATE(Tabela13[[#This Row],[TRAMITE_SETOR]],"_Atualiz")</f>
        <v>SECADM_Atualiz</v>
      </c>
      <c r="F1291" s="35" t="s">
        <v>907</v>
      </c>
      <c r="G1291" s="35"/>
      <c r="H1291" s="3">
        <v>41402.677083333336</v>
      </c>
      <c r="I1291" s="3">
        <v>41403.77847222222</v>
      </c>
      <c r="J1291" s="5" t="s">
        <v>786</v>
      </c>
      <c r="K1291" s="37">
        <f t="shared" si="40"/>
        <v>1.101388888884685</v>
      </c>
      <c r="L1291" s="38">
        <f t="shared" si="41"/>
        <v>1.101388888884685</v>
      </c>
      <c r="M1291" s="166">
        <f>NETWORKDAYS.INTL(DATE(YEAR(H1291),MONTH(I1291),DAY(H1291)),DATE(YEAR(I1291),MONTH(I1291),DAY(I1291)),1,LISTAFERIADOS!$B$2:$B$194)</f>
        <v>2</v>
      </c>
      <c r="N1291" s="170" t="str">
        <f>CONCATENATE(HOUR(Tabela13[[#This Row],[DATA INICIO]]),":",MINUTE(Tabela13[[#This Row],[DATA INICIO]]))</f>
        <v>16:15</v>
      </c>
      <c r="P1291"/>
    </row>
    <row r="1292" spans="1:16" ht="25.5" hidden="1" customHeight="1" x14ac:dyDescent="0.25">
      <c r="A1292" s="48" t="s">
        <v>6</v>
      </c>
      <c r="B1292" s="33" t="s">
        <v>789</v>
      </c>
      <c r="C1292" s="2" t="s">
        <v>270</v>
      </c>
      <c r="D1292" s="68" t="s">
        <v>1209</v>
      </c>
      <c r="E1292" s="66" t="str">
        <f>CONCATENATE(Tabela13[[#This Row],[TRAMITE_SETOR]],"_Atualiz")</f>
        <v>CLC_Atualiz</v>
      </c>
      <c r="F1292" s="35" t="s">
        <v>911</v>
      </c>
      <c r="G1292" s="35"/>
      <c r="H1292" s="3">
        <v>41403.77847222222</v>
      </c>
      <c r="I1292" s="3">
        <v>41404.6</v>
      </c>
      <c r="J1292" s="5" t="s">
        <v>787</v>
      </c>
      <c r="K1292" s="37">
        <f t="shared" si="40"/>
        <v>0.82152777777810115</v>
      </c>
      <c r="L1292" s="38">
        <f t="shared" si="41"/>
        <v>0.82152777777810115</v>
      </c>
      <c r="M1292" s="166">
        <f>NETWORKDAYS.INTL(DATE(YEAR(H1292),MONTH(I1292),DAY(H1292)),DATE(YEAR(I1292),MONTH(I1292),DAY(I1292)),1,LISTAFERIADOS!$B$2:$B$194)</f>
        <v>2</v>
      </c>
      <c r="N1292" s="170" t="str">
        <f>CONCATENATE(HOUR(Tabela13[[#This Row],[DATA INICIO]]),":",MINUTE(Tabela13[[#This Row],[DATA INICIO]]))</f>
        <v>18:41</v>
      </c>
      <c r="P1292"/>
    </row>
    <row r="1293" spans="1:16" ht="25.5" hidden="1" customHeight="1" x14ac:dyDescent="0.25">
      <c r="A1293" s="48" t="s">
        <v>6</v>
      </c>
      <c r="B1293" s="33" t="s">
        <v>789</v>
      </c>
      <c r="C1293" s="2" t="s">
        <v>270</v>
      </c>
      <c r="D1293" s="68" t="s">
        <v>1230</v>
      </c>
      <c r="E1293" s="66" t="str">
        <f>CONCATENATE(Tabela13[[#This Row],[TRAMITE_SETOR]],"_Atualiz")</f>
        <v>SLIC_Atualiz</v>
      </c>
      <c r="F1293" s="35" t="s">
        <v>927</v>
      </c>
      <c r="G1293" s="35"/>
      <c r="H1293" s="3">
        <v>41404.6</v>
      </c>
      <c r="I1293" s="3">
        <v>41409.751388888886</v>
      </c>
      <c r="J1293" s="5" t="s">
        <v>787</v>
      </c>
      <c r="K1293" s="37">
        <f t="shared" si="40"/>
        <v>5.1513888888875954</v>
      </c>
      <c r="L1293" s="38">
        <f t="shared" si="41"/>
        <v>5.1513888888875954</v>
      </c>
      <c r="M1293" s="166">
        <f>NETWORKDAYS.INTL(DATE(YEAR(H1293),MONTH(I1293),DAY(H1293)),DATE(YEAR(I1293),MONTH(I1293),DAY(I1293)),1,LISTAFERIADOS!$B$2:$B$194)</f>
        <v>4</v>
      </c>
      <c r="N1293" s="170" t="str">
        <f>CONCATENATE(HOUR(Tabela13[[#This Row],[DATA INICIO]]),":",MINUTE(Tabela13[[#This Row],[DATA INICIO]]))</f>
        <v>14:24</v>
      </c>
      <c r="P1293"/>
    </row>
    <row r="1294" spans="1:16" ht="25.5" hidden="1" customHeight="1" x14ac:dyDescent="0.25">
      <c r="A1294" s="48" t="s">
        <v>6</v>
      </c>
      <c r="B1294" s="33" t="s">
        <v>789</v>
      </c>
      <c r="C1294" s="2" t="s">
        <v>270</v>
      </c>
      <c r="D1294" s="68" t="s">
        <v>1212</v>
      </c>
      <c r="E1294" s="66" t="str">
        <f>CONCATENATE(Tabela13[[#This Row],[TRAMITE_SETOR]],"_Atualiz")</f>
        <v>CPL_Atualiz</v>
      </c>
      <c r="F1294" s="35" t="s">
        <v>914</v>
      </c>
      <c r="G1294" s="35"/>
      <c r="H1294" s="3">
        <v>41409.751388888886</v>
      </c>
      <c r="I1294" s="3">
        <v>41409.765277777777</v>
      </c>
      <c r="J1294" s="5" t="s">
        <v>788</v>
      </c>
      <c r="K1294" s="37">
        <f t="shared" si="40"/>
        <v>1.3888888890505768E-2</v>
      </c>
      <c r="L1294" s="38">
        <f t="shared" si="41"/>
        <v>1.3888888890505768E-2</v>
      </c>
      <c r="M1294" s="166">
        <f>NETWORKDAYS.INTL(DATE(YEAR(H1294),MONTH(I1294),DAY(H1294)),DATE(YEAR(I1294),MONTH(I1294),DAY(I1294)),1,LISTAFERIADOS!$B$2:$B$194)</f>
        <v>1</v>
      </c>
      <c r="N1294" s="170" t="str">
        <f>CONCATENATE(HOUR(Tabela13[[#This Row],[DATA INICIO]]),":",MINUTE(Tabela13[[#This Row],[DATA INICIO]]))</f>
        <v>18:2</v>
      </c>
      <c r="P1294"/>
    </row>
    <row r="1295" spans="1:16" ht="25.5" hidden="1" customHeight="1" x14ac:dyDescent="0.25">
      <c r="A1295" s="48" t="s">
        <v>6</v>
      </c>
      <c r="B1295" s="33" t="s">
        <v>789</v>
      </c>
      <c r="C1295" s="2" t="s">
        <v>270</v>
      </c>
      <c r="D1295" s="68" t="s">
        <v>1230</v>
      </c>
      <c r="E1295" s="66" t="str">
        <f>CONCATENATE(Tabela13[[#This Row],[TRAMITE_SETOR]],"_Atualiz")</f>
        <v>SLIC_Atualiz</v>
      </c>
      <c r="F1295" s="35" t="s">
        <v>927</v>
      </c>
      <c r="G1295" s="35"/>
      <c r="H1295" s="3">
        <v>41409.765277777777</v>
      </c>
      <c r="I1295" s="3">
        <v>41415.606944444444</v>
      </c>
      <c r="J1295" s="5" t="s">
        <v>638</v>
      </c>
      <c r="K1295" s="37">
        <f t="shared" si="40"/>
        <v>5.8416666666671517</v>
      </c>
      <c r="L1295" s="38">
        <f t="shared" si="41"/>
        <v>5.8416666666671517</v>
      </c>
      <c r="M1295" s="166">
        <f>NETWORKDAYS.INTL(DATE(YEAR(H1295),MONTH(I1295),DAY(H1295)),DATE(YEAR(I1295),MONTH(I1295),DAY(I1295)),1,LISTAFERIADOS!$B$2:$B$194)</f>
        <v>5</v>
      </c>
      <c r="N1295" s="170" t="str">
        <f>CONCATENATE(HOUR(Tabela13[[#This Row],[DATA INICIO]]),":",MINUTE(Tabela13[[#This Row],[DATA INICIO]]))</f>
        <v>18:22</v>
      </c>
      <c r="P1295"/>
    </row>
    <row r="1296" spans="1:16" ht="25.5" hidden="1" customHeight="1" x14ac:dyDescent="0.25">
      <c r="A1296" s="48" t="s">
        <v>6</v>
      </c>
      <c r="B1296" s="33" t="s">
        <v>789</v>
      </c>
      <c r="C1296" s="2" t="s">
        <v>270</v>
      </c>
      <c r="D1296" s="68" t="s">
        <v>1212</v>
      </c>
      <c r="E1296" s="66" t="str">
        <f>CONCATENATE(Tabela13[[#This Row],[TRAMITE_SETOR]],"_Atualiz")</f>
        <v>CPL_Atualiz</v>
      </c>
      <c r="F1296" s="35" t="s">
        <v>914</v>
      </c>
      <c r="G1296" s="35"/>
      <c r="H1296" s="3">
        <v>41415.606944444444</v>
      </c>
      <c r="I1296" s="3">
        <v>41430.759722222225</v>
      </c>
      <c r="J1296" s="5" t="s">
        <v>181</v>
      </c>
      <c r="K1296" s="37">
        <f t="shared" si="40"/>
        <v>15.152777777781012</v>
      </c>
      <c r="L1296" s="38">
        <f t="shared" si="41"/>
        <v>15.152777777781012</v>
      </c>
      <c r="M1296" s="166">
        <f>NETWORKDAYS.INTL(DATE(YEAR(H1296),MONTH(I1296),DAY(H1296)),DATE(YEAR(I1296),MONTH(I1296),DAY(I1296)),1,LISTAFERIADOS!$B$2:$B$194)</f>
        <v>-13</v>
      </c>
      <c r="N1296" s="170" t="str">
        <f>CONCATENATE(HOUR(Tabela13[[#This Row],[DATA INICIO]]),":",MINUTE(Tabela13[[#This Row],[DATA INICIO]]))</f>
        <v>14:34</v>
      </c>
      <c r="P1296"/>
    </row>
    <row r="1297" spans="1:16" ht="25.5" hidden="1" customHeight="1" x14ac:dyDescent="0.25">
      <c r="A1297" s="48" t="s">
        <v>6</v>
      </c>
      <c r="B1297" s="33" t="s">
        <v>789</v>
      </c>
      <c r="C1297" s="2" t="s">
        <v>270</v>
      </c>
      <c r="D1297" s="68" t="s">
        <v>1213</v>
      </c>
      <c r="E1297" s="66" t="str">
        <f>CONCATENATE(Tabela13[[#This Row],[TRAMITE_SETOR]],"_Atualiz")</f>
        <v>ASSDG_Atualiz</v>
      </c>
      <c r="F1297" s="35" t="s">
        <v>915</v>
      </c>
      <c r="G1297" s="35"/>
      <c r="H1297" s="3">
        <v>41430.759722222225</v>
      </c>
      <c r="I1297" s="3">
        <v>41431.618750000001</v>
      </c>
      <c r="J1297" s="5" t="s">
        <v>391</v>
      </c>
      <c r="K1297" s="37">
        <f t="shared" si="40"/>
        <v>0.85902777777664596</v>
      </c>
      <c r="L1297" s="38">
        <f t="shared" si="41"/>
        <v>0.85902777777664596</v>
      </c>
      <c r="M1297" s="166">
        <f>NETWORKDAYS.INTL(DATE(YEAR(H1297),MONTH(I1297),DAY(H1297)),DATE(YEAR(I1297),MONTH(I1297),DAY(I1297)),1,LISTAFERIADOS!$B$2:$B$194)</f>
        <v>2</v>
      </c>
      <c r="N1297" s="170" t="str">
        <f>CONCATENATE(HOUR(Tabela13[[#This Row],[DATA INICIO]]),":",MINUTE(Tabela13[[#This Row],[DATA INICIO]]))</f>
        <v>18:14</v>
      </c>
      <c r="P1297"/>
    </row>
    <row r="1298" spans="1:16" ht="25.5" customHeight="1" x14ac:dyDescent="0.25">
      <c r="A1298" s="48" t="s">
        <v>6</v>
      </c>
      <c r="B1298" s="33" t="s">
        <v>852</v>
      </c>
      <c r="C1298" s="2" t="s">
        <v>270</v>
      </c>
      <c r="D1298" s="68" t="s">
        <v>1265</v>
      </c>
      <c r="E1298" s="66" t="str">
        <f>CONCATENATE(Tabela13[[#This Row],[TRAMITE_SETOR]],"_Atualiz")</f>
        <v>ASG_Atualiz</v>
      </c>
      <c r="F1298" s="35" t="s">
        <v>901</v>
      </c>
      <c r="G1298" s="90" t="s">
        <v>1105</v>
      </c>
      <c r="H1298" s="3">
        <v>42208.74722222222</v>
      </c>
      <c r="I1298" s="3">
        <v>42209.74722222222</v>
      </c>
      <c r="J1298" s="45" t="s">
        <v>7</v>
      </c>
      <c r="K1298" s="37">
        <f t="shared" si="40"/>
        <v>1</v>
      </c>
      <c r="L1298" s="38">
        <f t="shared" si="41"/>
        <v>1</v>
      </c>
      <c r="M1298" s="166">
        <f>NETWORKDAYS.INTL(DATE(YEAR(H1298),MONTH(I1298),DAY(H1298)),DATE(YEAR(I1298),MONTH(I1298),DAY(I1298)),1,LISTAFERIADOS!$B$2:$B$194)</f>
        <v>2</v>
      </c>
      <c r="N1298" s="170" t="str">
        <f>CONCATENATE(HOUR(Tabela13[[#This Row],[DATA INICIO]]),":",MINUTE(Tabela13[[#This Row],[DATA INICIO]]))</f>
        <v>17:56</v>
      </c>
      <c r="P1298"/>
    </row>
    <row r="1299" spans="1:16" ht="25.5" hidden="1" customHeight="1" x14ac:dyDescent="0.25">
      <c r="A1299" s="48" t="s">
        <v>6</v>
      </c>
      <c r="B1299" s="33" t="s">
        <v>852</v>
      </c>
      <c r="C1299" s="2" t="s">
        <v>270</v>
      </c>
      <c r="D1299" s="68" t="s">
        <v>1266</v>
      </c>
      <c r="E1299" s="66" t="str">
        <f>CONCATENATE(Tabela13[[#This Row],[TRAMITE_SETOR]],"_Atualiz")</f>
        <v>CCS_Atualiz</v>
      </c>
      <c r="F1299" s="35" t="s">
        <v>948</v>
      </c>
      <c r="G1299" s="35"/>
      <c r="H1299" s="3">
        <v>42209.74722222222</v>
      </c>
      <c r="I1299" s="3">
        <v>42221.647222222222</v>
      </c>
      <c r="J1299" s="45" t="s">
        <v>790</v>
      </c>
      <c r="K1299" s="37">
        <f t="shared" si="40"/>
        <v>11.900000000001455</v>
      </c>
      <c r="L1299" s="38">
        <f t="shared" si="41"/>
        <v>11.900000000001455</v>
      </c>
      <c r="M1299" s="166">
        <f>NETWORKDAYS.INTL(DATE(YEAR(H1299),MONTH(I1299),DAY(H1299)),DATE(YEAR(I1299),MONTH(I1299),DAY(I1299)),1,LISTAFERIADOS!$B$2:$B$194)</f>
        <v>-13</v>
      </c>
      <c r="N1299" s="170" t="str">
        <f>CONCATENATE(HOUR(Tabela13[[#This Row],[DATA INICIO]]),":",MINUTE(Tabela13[[#This Row],[DATA INICIO]]))</f>
        <v>17:56</v>
      </c>
      <c r="P1299"/>
    </row>
    <row r="1300" spans="1:16" ht="25.5" hidden="1" customHeight="1" x14ac:dyDescent="0.25">
      <c r="A1300" s="48" t="s">
        <v>6</v>
      </c>
      <c r="B1300" s="33" t="s">
        <v>852</v>
      </c>
      <c r="C1300" s="2" t="s">
        <v>270</v>
      </c>
      <c r="D1300" s="68" t="s">
        <v>1209</v>
      </c>
      <c r="E1300" s="66" t="str">
        <f>CONCATENATE(Tabela13[[#This Row],[TRAMITE_SETOR]],"_Atualiz")</f>
        <v>CLC_Atualiz</v>
      </c>
      <c r="F1300" s="35" t="s">
        <v>911</v>
      </c>
      <c r="G1300" s="35"/>
      <c r="H1300" s="3">
        <v>42221.647222222222</v>
      </c>
      <c r="I1300" s="3">
        <v>42222.618055555555</v>
      </c>
      <c r="J1300" s="45" t="s">
        <v>106</v>
      </c>
      <c r="K1300" s="37">
        <f t="shared" si="40"/>
        <v>0.97083333333284827</v>
      </c>
      <c r="L1300" s="38">
        <f t="shared" si="41"/>
        <v>0.97083333333284827</v>
      </c>
      <c r="M1300" s="166">
        <f>NETWORKDAYS.INTL(DATE(YEAR(H1300),MONTH(I1300),DAY(H1300)),DATE(YEAR(I1300),MONTH(I1300),DAY(I1300)),1,LISTAFERIADOS!$B$2:$B$194)</f>
        <v>2</v>
      </c>
      <c r="N1300" s="170" t="str">
        <f>CONCATENATE(HOUR(Tabela13[[#This Row],[DATA INICIO]]),":",MINUTE(Tabela13[[#This Row],[DATA INICIO]]))</f>
        <v>15:32</v>
      </c>
      <c r="P1300"/>
    </row>
    <row r="1301" spans="1:16" ht="25.5" customHeight="1" x14ac:dyDescent="0.25">
      <c r="A1301" s="48" t="s">
        <v>6</v>
      </c>
      <c r="B1301" s="33" t="s">
        <v>852</v>
      </c>
      <c r="C1301" s="2" t="s">
        <v>270</v>
      </c>
      <c r="D1301" s="68" t="s">
        <v>1265</v>
      </c>
      <c r="E1301" s="66" t="str">
        <f>CONCATENATE(Tabela13[[#This Row],[TRAMITE_SETOR]],"_Atualiz")</f>
        <v>ASG_Atualiz</v>
      </c>
      <c r="F1301" s="35" t="s">
        <v>901</v>
      </c>
      <c r="G1301" s="90" t="s">
        <v>1105</v>
      </c>
      <c r="H1301" s="3">
        <v>42222.618055555555</v>
      </c>
      <c r="I1301" s="3">
        <v>42223.543055555558</v>
      </c>
      <c r="J1301" s="45" t="s">
        <v>202</v>
      </c>
      <c r="K1301" s="37">
        <f t="shared" si="40"/>
        <v>0.92500000000291038</v>
      </c>
      <c r="L1301" s="38">
        <f t="shared" si="41"/>
        <v>0.92500000000291038</v>
      </c>
      <c r="M1301" s="166">
        <f>NETWORKDAYS.INTL(DATE(YEAR(H1301),MONTH(I1301),DAY(H1301)),DATE(YEAR(I1301),MONTH(I1301),DAY(I1301)),1,LISTAFERIADOS!$B$2:$B$194)</f>
        <v>2</v>
      </c>
      <c r="N1301" s="170" t="str">
        <f>CONCATENATE(HOUR(Tabela13[[#This Row],[DATA INICIO]]),":",MINUTE(Tabela13[[#This Row],[DATA INICIO]]))</f>
        <v>14:50</v>
      </c>
      <c r="P1301"/>
    </row>
    <row r="1302" spans="1:16" ht="25.5" hidden="1" customHeight="1" x14ac:dyDescent="0.25">
      <c r="A1302" s="48" t="s">
        <v>6</v>
      </c>
      <c r="B1302" s="33" t="s">
        <v>852</v>
      </c>
      <c r="C1302" s="2" t="s">
        <v>270</v>
      </c>
      <c r="D1302" s="68" t="s">
        <v>1266</v>
      </c>
      <c r="E1302" s="66" t="str">
        <f>CONCATENATE(Tabela13[[#This Row],[TRAMITE_SETOR]],"_Atualiz")</f>
        <v>CCS_Atualiz</v>
      </c>
      <c r="F1302" s="35" t="s">
        <v>948</v>
      </c>
      <c r="G1302" s="35"/>
      <c r="H1302" s="3">
        <v>42223.543055555558</v>
      </c>
      <c r="I1302" s="3">
        <v>42226.32708333333</v>
      </c>
      <c r="J1302" s="45" t="s">
        <v>791</v>
      </c>
      <c r="K1302" s="37">
        <f t="shared" si="40"/>
        <v>2.7840277777722804</v>
      </c>
      <c r="L1302" s="38">
        <f t="shared" si="41"/>
        <v>2.7840277777722804</v>
      </c>
      <c r="M1302" s="166">
        <f>NETWORKDAYS.INTL(DATE(YEAR(H1302),MONTH(I1302),DAY(H1302)),DATE(YEAR(I1302),MONTH(I1302),DAY(I1302)),1,LISTAFERIADOS!$B$2:$B$194)</f>
        <v>2</v>
      </c>
      <c r="N1302" s="170" t="str">
        <f>CONCATENATE(HOUR(Tabela13[[#This Row],[DATA INICIO]]),":",MINUTE(Tabela13[[#This Row],[DATA INICIO]]))</f>
        <v>13:2</v>
      </c>
      <c r="P1302"/>
    </row>
    <row r="1303" spans="1:16" ht="25.5" hidden="1" customHeight="1" x14ac:dyDescent="0.25">
      <c r="A1303" s="48" t="s">
        <v>6</v>
      </c>
      <c r="B1303" s="33" t="s">
        <v>852</v>
      </c>
      <c r="C1303" s="2" t="s">
        <v>270</v>
      </c>
      <c r="D1303" s="68" t="s">
        <v>1209</v>
      </c>
      <c r="E1303" s="66" t="str">
        <f>CONCATENATE(Tabela13[[#This Row],[TRAMITE_SETOR]],"_Atualiz")</f>
        <v>CLC_Atualiz</v>
      </c>
      <c r="F1303" s="35" t="s">
        <v>911</v>
      </c>
      <c r="G1303" s="35"/>
      <c r="H1303" s="3">
        <v>42226.32708333333</v>
      </c>
      <c r="I1303" s="3">
        <v>42228.55972222222</v>
      </c>
      <c r="J1303" s="45" t="s">
        <v>106</v>
      </c>
      <c r="K1303" s="37">
        <f t="shared" si="40"/>
        <v>2.2326388888905058</v>
      </c>
      <c r="L1303" s="38">
        <f t="shared" si="41"/>
        <v>2.2326388888905058</v>
      </c>
      <c r="M1303" s="166">
        <f>NETWORKDAYS.INTL(DATE(YEAR(H1303),MONTH(I1303),DAY(H1303)),DATE(YEAR(I1303),MONTH(I1303),DAY(I1303)),1,LISTAFERIADOS!$B$2:$B$194)</f>
        <v>2</v>
      </c>
      <c r="N1303" s="170" t="str">
        <f>CONCATENATE(HOUR(Tabela13[[#This Row],[DATA INICIO]]),":",MINUTE(Tabela13[[#This Row],[DATA INICIO]]))</f>
        <v>7:51</v>
      </c>
      <c r="P1303"/>
    </row>
    <row r="1304" spans="1:16" ht="25.5" hidden="1" customHeight="1" x14ac:dyDescent="0.25">
      <c r="A1304" s="48" t="s">
        <v>6</v>
      </c>
      <c r="B1304" s="33" t="s">
        <v>852</v>
      </c>
      <c r="C1304" s="2" t="s">
        <v>270</v>
      </c>
      <c r="D1304" s="68" t="s">
        <v>1266</v>
      </c>
      <c r="E1304" s="66" t="str">
        <f>CONCATENATE(Tabela13[[#This Row],[TRAMITE_SETOR]],"_Atualiz")</f>
        <v>CCS_Atualiz</v>
      </c>
      <c r="F1304" s="35" t="s">
        <v>948</v>
      </c>
      <c r="G1304" s="35"/>
      <c r="H1304" s="3">
        <v>42228.55972222222</v>
      </c>
      <c r="I1304" s="3">
        <v>42228.564583333333</v>
      </c>
      <c r="J1304" s="45" t="s">
        <v>253</v>
      </c>
      <c r="K1304" s="37">
        <f t="shared" si="40"/>
        <v>4.8611111124046147E-3</v>
      </c>
      <c r="L1304" s="38">
        <f t="shared" si="41"/>
        <v>4.8611111124046147E-3</v>
      </c>
      <c r="M1304" s="166">
        <f>NETWORKDAYS.INTL(DATE(YEAR(H1304),MONTH(I1304),DAY(H1304)),DATE(YEAR(I1304),MONTH(I1304),DAY(I1304)),1,LISTAFERIADOS!$B$2:$B$194)</f>
        <v>1</v>
      </c>
      <c r="N1304" s="170" t="str">
        <f>CONCATENATE(HOUR(Tabela13[[#This Row],[DATA INICIO]]),":",MINUTE(Tabela13[[#This Row],[DATA INICIO]]))</f>
        <v>13:26</v>
      </c>
      <c r="P1304"/>
    </row>
    <row r="1305" spans="1:16" ht="25.5" hidden="1" customHeight="1" x14ac:dyDescent="0.25">
      <c r="A1305" s="48" t="s">
        <v>6</v>
      </c>
      <c r="B1305" s="33" t="s">
        <v>852</v>
      </c>
      <c r="C1305" s="2" t="s">
        <v>270</v>
      </c>
      <c r="D1305" s="68" t="s">
        <v>1267</v>
      </c>
      <c r="E1305" s="66" t="str">
        <f>CONCATENATE(Tabela13[[#This Row],[TRAMITE_SETOR]],"_Atualiz")</f>
        <v>SECPEG_Atualiz</v>
      </c>
      <c r="F1305" s="35" t="s">
        <v>949</v>
      </c>
      <c r="G1305" s="35"/>
      <c r="H1305" s="3">
        <v>42228.564583333333</v>
      </c>
      <c r="I1305" s="3">
        <v>42228.797222222223</v>
      </c>
      <c r="J1305" s="45" t="s">
        <v>95</v>
      </c>
      <c r="K1305" s="37">
        <f t="shared" si="40"/>
        <v>0.23263888889050577</v>
      </c>
      <c r="L1305" s="38">
        <f t="shared" si="41"/>
        <v>0.23263888889050577</v>
      </c>
      <c r="M1305" s="166">
        <f>NETWORKDAYS.INTL(DATE(YEAR(H1305),MONTH(I1305),DAY(H1305)),DATE(YEAR(I1305),MONTH(I1305),DAY(I1305)),1,LISTAFERIADOS!$B$2:$B$194)</f>
        <v>1</v>
      </c>
      <c r="N1305" s="170" t="str">
        <f>CONCATENATE(HOUR(Tabela13[[#This Row],[DATA INICIO]]),":",MINUTE(Tabela13[[#This Row],[DATA INICIO]]))</f>
        <v>13:33</v>
      </c>
      <c r="P1305"/>
    </row>
    <row r="1306" spans="1:16" ht="25.5" hidden="1" customHeight="1" x14ac:dyDescent="0.25">
      <c r="A1306" s="48" t="s">
        <v>6</v>
      </c>
      <c r="B1306" s="33" t="s">
        <v>852</v>
      </c>
      <c r="C1306" s="2" t="s">
        <v>270</v>
      </c>
      <c r="D1306" s="68" t="s">
        <v>1205</v>
      </c>
      <c r="E1306" s="66" t="str">
        <f>CONCATENATE(Tabela13[[#This Row],[TRAMITE_SETOR]],"_Atualiz")</f>
        <v>SECADM_Atualiz</v>
      </c>
      <c r="F1306" s="35" t="s">
        <v>907</v>
      </c>
      <c r="G1306" s="35"/>
      <c r="H1306" s="3">
        <v>42228.797222222223</v>
      </c>
      <c r="I1306" s="3">
        <v>42229.816666666666</v>
      </c>
      <c r="J1306" s="45" t="s">
        <v>95</v>
      </c>
      <c r="K1306" s="37">
        <f t="shared" si="40"/>
        <v>1.0194444444423425</v>
      </c>
      <c r="L1306" s="38">
        <f t="shared" si="41"/>
        <v>1.0194444444423425</v>
      </c>
      <c r="M1306" s="166">
        <f>NETWORKDAYS.INTL(DATE(YEAR(H1306),MONTH(I1306),DAY(H1306)),DATE(YEAR(I1306),MONTH(I1306),DAY(I1306)),1,LISTAFERIADOS!$B$2:$B$194)</f>
        <v>2</v>
      </c>
      <c r="N1306" s="170" t="str">
        <f>CONCATENATE(HOUR(Tabela13[[#This Row],[DATA INICIO]]),":",MINUTE(Tabela13[[#This Row],[DATA INICIO]]))</f>
        <v>19:8</v>
      </c>
      <c r="P1306"/>
    </row>
    <row r="1307" spans="1:16" ht="25.5" hidden="1" customHeight="1" x14ac:dyDescent="0.25">
      <c r="A1307" s="48" t="s">
        <v>6</v>
      </c>
      <c r="B1307" s="33" t="s">
        <v>852</v>
      </c>
      <c r="C1307" s="2" t="s">
        <v>270</v>
      </c>
      <c r="D1307" s="68" t="s">
        <v>1209</v>
      </c>
      <c r="E1307" s="66" t="str">
        <f>CONCATENATE(Tabela13[[#This Row],[TRAMITE_SETOR]],"_Atualiz")</f>
        <v>CLC_Atualiz</v>
      </c>
      <c r="F1307" s="35" t="s">
        <v>911</v>
      </c>
      <c r="G1307" s="35"/>
      <c r="H1307" s="3">
        <v>42229.816666666666</v>
      </c>
      <c r="I1307" s="3">
        <v>42230.697916666664</v>
      </c>
      <c r="J1307" s="45" t="s">
        <v>792</v>
      </c>
      <c r="K1307" s="37">
        <f t="shared" si="40"/>
        <v>0.88124999999854481</v>
      </c>
      <c r="L1307" s="38">
        <f t="shared" si="41"/>
        <v>0.88124999999854481</v>
      </c>
      <c r="M1307" s="166">
        <f>NETWORKDAYS.INTL(DATE(YEAR(H1307),MONTH(I1307),DAY(H1307)),DATE(YEAR(I1307),MONTH(I1307),DAY(I1307)),1,LISTAFERIADOS!$B$2:$B$194)</f>
        <v>2</v>
      </c>
      <c r="N1307" s="170" t="str">
        <f>CONCATENATE(HOUR(Tabela13[[#This Row],[DATA INICIO]]),":",MINUTE(Tabela13[[#This Row],[DATA INICIO]]))</f>
        <v>19:36</v>
      </c>
      <c r="P1307"/>
    </row>
    <row r="1308" spans="1:16" ht="25.5" customHeight="1" x14ac:dyDescent="0.25">
      <c r="A1308" s="48" t="s">
        <v>6</v>
      </c>
      <c r="B1308" s="33" t="s">
        <v>852</v>
      </c>
      <c r="C1308" s="2" t="s">
        <v>270</v>
      </c>
      <c r="D1308" s="68" t="s">
        <v>1265</v>
      </c>
      <c r="E1308" s="66" t="str">
        <f>CONCATENATE(Tabela13[[#This Row],[TRAMITE_SETOR]],"_Atualiz")</f>
        <v>ASG_Atualiz</v>
      </c>
      <c r="F1308" s="35" t="s">
        <v>901</v>
      </c>
      <c r="G1308" s="90" t="s">
        <v>1105</v>
      </c>
      <c r="H1308" s="3">
        <v>42230.697916666664</v>
      </c>
      <c r="I1308" s="3">
        <v>42230.725694444445</v>
      </c>
      <c r="J1308" s="45" t="s">
        <v>793</v>
      </c>
      <c r="K1308" s="37">
        <f t="shared" si="40"/>
        <v>2.7777777781011537E-2</v>
      </c>
      <c r="L1308" s="38">
        <f t="shared" si="41"/>
        <v>2.7777777781011537E-2</v>
      </c>
      <c r="M1308" s="166">
        <f>NETWORKDAYS.INTL(DATE(YEAR(H1308),MONTH(I1308),DAY(H1308)),DATE(YEAR(I1308),MONTH(I1308),DAY(I1308)),1,LISTAFERIADOS!$B$2:$B$194)</f>
        <v>1</v>
      </c>
      <c r="N1308" s="170" t="str">
        <f>CONCATENATE(HOUR(Tabela13[[#This Row],[DATA INICIO]]),":",MINUTE(Tabela13[[#This Row],[DATA INICIO]]))</f>
        <v>16:45</v>
      </c>
      <c r="P1308"/>
    </row>
    <row r="1309" spans="1:16" ht="25.5" hidden="1" customHeight="1" x14ac:dyDescent="0.25">
      <c r="A1309" s="48" t="s">
        <v>6</v>
      </c>
      <c r="B1309" s="33" t="s">
        <v>852</v>
      </c>
      <c r="C1309" s="2" t="s">
        <v>270</v>
      </c>
      <c r="D1309" s="68" t="s">
        <v>1209</v>
      </c>
      <c r="E1309" s="66" t="str">
        <f>CONCATENATE(Tabela13[[#This Row],[TRAMITE_SETOR]],"_Atualiz")</f>
        <v>CLC_Atualiz</v>
      </c>
      <c r="F1309" s="35" t="s">
        <v>911</v>
      </c>
      <c r="G1309" s="35"/>
      <c r="H1309" s="3">
        <v>42230.725694444445</v>
      </c>
      <c r="I1309" s="3">
        <v>42240.671527777777</v>
      </c>
      <c r="J1309" s="45" t="s">
        <v>794</v>
      </c>
      <c r="K1309" s="37">
        <f t="shared" si="40"/>
        <v>9.9458333333313931</v>
      </c>
      <c r="L1309" s="38">
        <f t="shared" si="41"/>
        <v>9.9458333333313931</v>
      </c>
      <c r="M1309" s="166">
        <f>NETWORKDAYS.INTL(DATE(YEAR(H1309),MONTH(I1309),DAY(H1309)),DATE(YEAR(I1309),MONTH(I1309),DAY(I1309)),1,LISTAFERIADOS!$B$2:$B$194)</f>
        <v>7</v>
      </c>
      <c r="N1309" s="170" t="str">
        <f>CONCATENATE(HOUR(Tabela13[[#This Row],[DATA INICIO]]),":",MINUTE(Tabela13[[#This Row],[DATA INICIO]]))</f>
        <v>17:25</v>
      </c>
      <c r="P1309"/>
    </row>
    <row r="1310" spans="1:16" ht="25.5" customHeight="1" x14ac:dyDescent="0.25">
      <c r="A1310" s="48" t="s">
        <v>6</v>
      </c>
      <c r="B1310" s="33" t="s">
        <v>852</v>
      </c>
      <c r="C1310" s="2" t="s">
        <v>270</v>
      </c>
      <c r="D1310" s="68" t="s">
        <v>1265</v>
      </c>
      <c r="E1310" s="66" t="str">
        <f>CONCATENATE(Tabela13[[#This Row],[TRAMITE_SETOR]],"_Atualiz")</f>
        <v>ASG_Atualiz</v>
      </c>
      <c r="F1310" s="35" t="s">
        <v>901</v>
      </c>
      <c r="G1310" s="90" t="s">
        <v>1105</v>
      </c>
      <c r="H1310" s="3">
        <v>42240.671527777777</v>
      </c>
      <c r="I1310" s="3">
        <v>42249.785416666666</v>
      </c>
      <c r="J1310" s="45" t="s">
        <v>795</v>
      </c>
      <c r="K1310" s="37">
        <f t="shared" si="40"/>
        <v>9.1138888888890506</v>
      </c>
      <c r="L1310" s="38">
        <f t="shared" si="41"/>
        <v>9.1138888888890506</v>
      </c>
      <c r="M1310" s="166">
        <f>NETWORKDAYS.INTL(DATE(YEAR(H1310),MONTH(I1310),DAY(H1310)),DATE(YEAR(I1310),MONTH(I1310),DAY(I1310)),1,LISTAFERIADOS!$B$2:$B$194)</f>
        <v>-15</v>
      </c>
      <c r="N1310" s="170" t="str">
        <f>CONCATENATE(HOUR(Tabela13[[#This Row],[DATA INICIO]]),":",MINUTE(Tabela13[[#This Row],[DATA INICIO]]))</f>
        <v>16:7</v>
      </c>
      <c r="P1310"/>
    </row>
    <row r="1311" spans="1:16" ht="25.5" hidden="1" customHeight="1" x14ac:dyDescent="0.25">
      <c r="A1311" s="48" t="s">
        <v>6</v>
      </c>
      <c r="B1311" s="33" t="s">
        <v>852</v>
      </c>
      <c r="C1311" s="2" t="s">
        <v>270</v>
      </c>
      <c r="D1311" s="68" t="s">
        <v>1209</v>
      </c>
      <c r="E1311" s="66" t="str">
        <f>CONCATENATE(Tabela13[[#This Row],[TRAMITE_SETOR]],"_Atualiz")</f>
        <v>CLC_Atualiz</v>
      </c>
      <c r="F1311" s="35" t="s">
        <v>911</v>
      </c>
      <c r="G1311" s="35"/>
      <c r="H1311" s="3">
        <v>42249.785416666666</v>
      </c>
      <c r="I1311" s="3">
        <v>42251.767361111109</v>
      </c>
      <c r="J1311" s="45" t="s">
        <v>368</v>
      </c>
      <c r="K1311" s="37">
        <f t="shared" si="40"/>
        <v>1.9819444444437977</v>
      </c>
      <c r="L1311" s="38">
        <f t="shared" si="41"/>
        <v>1.9819444444437977</v>
      </c>
      <c r="M1311" s="166">
        <f>NETWORKDAYS.INTL(DATE(YEAR(H1311),MONTH(I1311),DAY(H1311)),DATE(YEAR(I1311),MONTH(I1311),DAY(I1311)),1,LISTAFERIADOS!$B$2:$B$194)</f>
        <v>3</v>
      </c>
      <c r="N1311" s="170" t="str">
        <f>CONCATENATE(HOUR(Tabela13[[#This Row],[DATA INICIO]]),":",MINUTE(Tabela13[[#This Row],[DATA INICIO]]))</f>
        <v>18:51</v>
      </c>
      <c r="P1311"/>
    </row>
    <row r="1312" spans="1:16" ht="25.5" hidden="1" customHeight="1" x14ac:dyDescent="0.25">
      <c r="A1312" s="48" t="s">
        <v>6</v>
      </c>
      <c r="B1312" s="33" t="s">
        <v>852</v>
      </c>
      <c r="C1312" s="2" t="s">
        <v>270</v>
      </c>
      <c r="D1312" s="68" t="s">
        <v>1210</v>
      </c>
      <c r="E1312" s="66" t="str">
        <f>CONCATENATE(Tabela13[[#This Row],[TRAMITE_SETOR]],"_Atualiz")</f>
        <v>SC_Atualiz</v>
      </c>
      <c r="F1312" s="35" t="s">
        <v>912</v>
      </c>
      <c r="G1312" s="35"/>
      <c r="H1312" s="3">
        <v>42251.767361111109</v>
      </c>
      <c r="I1312" s="3">
        <v>42263.664583333331</v>
      </c>
      <c r="J1312" s="45" t="s">
        <v>163</v>
      </c>
      <c r="K1312" s="37">
        <f t="shared" si="40"/>
        <v>11.897222222221899</v>
      </c>
      <c r="L1312" s="38">
        <f t="shared" si="41"/>
        <v>11.897222222221899</v>
      </c>
      <c r="M1312" s="166">
        <f>NETWORKDAYS.INTL(DATE(YEAR(H1312),MONTH(I1312),DAY(H1312)),DATE(YEAR(I1312),MONTH(I1312),DAY(I1312)),1,LISTAFERIADOS!$B$2:$B$194)</f>
        <v>7</v>
      </c>
      <c r="N1312" s="170" t="str">
        <f>CONCATENATE(HOUR(Tabela13[[#This Row],[DATA INICIO]]),":",MINUTE(Tabela13[[#This Row],[DATA INICIO]]))</f>
        <v>18:25</v>
      </c>
      <c r="P1312"/>
    </row>
    <row r="1313" spans="1:16" ht="25.5" hidden="1" customHeight="1" x14ac:dyDescent="0.25">
      <c r="A1313" s="48" t="s">
        <v>6</v>
      </c>
      <c r="B1313" s="33" t="s">
        <v>852</v>
      </c>
      <c r="C1313" s="2" t="s">
        <v>270</v>
      </c>
      <c r="D1313" s="68" t="s">
        <v>1209</v>
      </c>
      <c r="E1313" s="66" t="str">
        <f>CONCATENATE(Tabela13[[#This Row],[TRAMITE_SETOR]],"_Atualiz")</f>
        <v>CLC_Atualiz</v>
      </c>
      <c r="F1313" s="35" t="s">
        <v>911</v>
      </c>
      <c r="G1313" s="35"/>
      <c r="H1313" s="3">
        <v>42263.664583333331</v>
      </c>
      <c r="I1313" s="3">
        <v>42264.720138888886</v>
      </c>
      <c r="J1313" s="45" t="s">
        <v>796</v>
      </c>
      <c r="K1313" s="37">
        <f t="shared" si="40"/>
        <v>1.0555555555547471</v>
      </c>
      <c r="L1313" s="38">
        <f t="shared" si="41"/>
        <v>1.0555555555547471</v>
      </c>
      <c r="M1313" s="166">
        <f>NETWORKDAYS.INTL(DATE(YEAR(H1313),MONTH(I1313),DAY(H1313)),DATE(YEAR(I1313),MONTH(I1313),DAY(I1313)),1,LISTAFERIADOS!$B$2:$B$194)</f>
        <v>2</v>
      </c>
      <c r="N1313" s="170" t="str">
        <f>CONCATENATE(HOUR(Tabela13[[#This Row],[DATA INICIO]]),":",MINUTE(Tabela13[[#This Row],[DATA INICIO]]))</f>
        <v>15:57</v>
      </c>
      <c r="P1313"/>
    </row>
    <row r="1314" spans="1:16" ht="25.5" hidden="1" customHeight="1" x14ac:dyDescent="0.25">
      <c r="A1314" s="48" t="s">
        <v>6</v>
      </c>
      <c r="B1314" s="33" t="s">
        <v>852</v>
      </c>
      <c r="C1314" s="2" t="s">
        <v>270</v>
      </c>
      <c r="D1314" s="68" t="s">
        <v>1242</v>
      </c>
      <c r="E1314" s="66" t="str">
        <f>CONCATENATE(Tabela13[[#This Row],[TRAMITE_SETOR]],"_Atualiz")</f>
        <v>SIASG_Atualiz</v>
      </c>
      <c r="F1314" s="35" t="s">
        <v>933</v>
      </c>
      <c r="G1314" s="35"/>
      <c r="H1314" s="3">
        <v>42264.720138888886</v>
      </c>
      <c r="I1314" s="3">
        <v>42270.805555555555</v>
      </c>
      <c r="J1314" s="45" t="s">
        <v>797</v>
      </c>
      <c r="K1314" s="37">
        <f t="shared" si="40"/>
        <v>6.0854166666686069</v>
      </c>
      <c r="L1314" s="38">
        <f t="shared" si="41"/>
        <v>6.0854166666686069</v>
      </c>
      <c r="M1314" s="166">
        <f>NETWORKDAYS.INTL(DATE(YEAR(H1314),MONTH(I1314),DAY(H1314)),DATE(YEAR(I1314),MONTH(I1314),DAY(I1314)),1,LISTAFERIADOS!$B$2:$B$194)</f>
        <v>5</v>
      </c>
      <c r="N1314" s="170" t="str">
        <f>CONCATENATE(HOUR(Tabela13[[#This Row],[DATA INICIO]]),":",MINUTE(Tabela13[[#This Row],[DATA INICIO]]))</f>
        <v>17:17</v>
      </c>
      <c r="P1314"/>
    </row>
    <row r="1315" spans="1:16" ht="25.5" hidden="1" customHeight="1" x14ac:dyDescent="0.25">
      <c r="A1315" s="48" t="s">
        <v>6</v>
      </c>
      <c r="B1315" s="33" t="s">
        <v>852</v>
      </c>
      <c r="C1315" s="2" t="s">
        <v>270</v>
      </c>
      <c r="D1315" s="68" t="s">
        <v>1209</v>
      </c>
      <c r="E1315" s="66" t="str">
        <f>CONCATENATE(Tabela13[[#This Row],[TRAMITE_SETOR]],"_Atualiz")</f>
        <v>CLC_Atualiz</v>
      </c>
      <c r="F1315" s="35" t="s">
        <v>911</v>
      </c>
      <c r="G1315" s="35"/>
      <c r="H1315" s="3">
        <v>42270.805555555555</v>
      </c>
      <c r="I1315" s="3">
        <v>42271.554861111108</v>
      </c>
      <c r="J1315" s="45" t="s">
        <v>798</v>
      </c>
      <c r="K1315" s="37">
        <f t="shared" si="40"/>
        <v>0.74930555555329192</v>
      </c>
      <c r="L1315" s="38">
        <f t="shared" si="41"/>
        <v>0.74930555555329192</v>
      </c>
      <c r="M1315" s="166">
        <f>NETWORKDAYS.INTL(DATE(YEAR(H1315),MONTH(I1315),DAY(H1315)),DATE(YEAR(I1315),MONTH(I1315),DAY(I1315)),1,LISTAFERIADOS!$B$2:$B$194)</f>
        <v>2</v>
      </c>
      <c r="N1315" s="170" t="str">
        <f>CONCATENATE(HOUR(Tabela13[[#This Row],[DATA INICIO]]),":",MINUTE(Tabela13[[#This Row],[DATA INICIO]]))</f>
        <v>19:20</v>
      </c>
      <c r="P1315"/>
    </row>
    <row r="1316" spans="1:16" ht="25.5" hidden="1" customHeight="1" x14ac:dyDescent="0.25">
      <c r="A1316" s="48" t="s">
        <v>6</v>
      </c>
      <c r="B1316" s="33" t="s">
        <v>852</v>
      </c>
      <c r="C1316" s="2" t="s">
        <v>270</v>
      </c>
      <c r="D1316" s="68" t="s">
        <v>1210</v>
      </c>
      <c r="E1316" s="66" t="str">
        <f>CONCATENATE(Tabela13[[#This Row],[TRAMITE_SETOR]],"_Atualiz")</f>
        <v>SC_Atualiz</v>
      </c>
      <c r="F1316" s="35" t="s">
        <v>912</v>
      </c>
      <c r="G1316" s="35"/>
      <c r="H1316" s="3">
        <v>42271.554861111108</v>
      </c>
      <c r="I1316" s="3">
        <v>42271.711111111108</v>
      </c>
      <c r="J1316" s="45" t="s">
        <v>163</v>
      </c>
      <c r="K1316" s="37">
        <f t="shared" si="40"/>
        <v>0.15625</v>
      </c>
      <c r="L1316" s="38">
        <f t="shared" si="41"/>
        <v>0.15625</v>
      </c>
      <c r="M1316" s="166">
        <f>NETWORKDAYS.INTL(DATE(YEAR(H1316),MONTH(I1316),DAY(H1316)),DATE(YEAR(I1316),MONTH(I1316),DAY(I1316)),1,LISTAFERIADOS!$B$2:$B$194)</f>
        <v>1</v>
      </c>
      <c r="N1316" s="170" t="str">
        <f>CONCATENATE(HOUR(Tabela13[[#This Row],[DATA INICIO]]),":",MINUTE(Tabela13[[#This Row],[DATA INICIO]]))</f>
        <v>13:19</v>
      </c>
      <c r="P1316"/>
    </row>
    <row r="1317" spans="1:16" ht="25.5" hidden="1" customHeight="1" x14ac:dyDescent="0.25">
      <c r="A1317" s="48" t="s">
        <v>6</v>
      </c>
      <c r="B1317" s="33" t="s">
        <v>852</v>
      </c>
      <c r="C1317" s="2" t="s">
        <v>270</v>
      </c>
      <c r="D1317" s="68" t="s">
        <v>1242</v>
      </c>
      <c r="E1317" s="66" t="str">
        <f>CONCATENATE(Tabela13[[#This Row],[TRAMITE_SETOR]],"_Atualiz")</f>
        <v>SIASG_Atualiz</v>
      </c>
      <c r="F1317" s="35" t="s">
        <v>933</v>
      </c>
      <c r="G1317" s="35"/>
      <c r="H1317" s="3">
        <v>42271.711111111108</v>
      </c>
      <c r="I1317" s="3">
        <v>42275.600694444445</v>
      </c>
      <c r="J1317" s="45" t="s">
        <v>60</v>
      </c>
      <c r="K1317" s="37">
        <f t="shared" si="40"/>
        <v>3.8895833333372138</v>
      </c>
      <c r="L1317" s="38">
        <f t="shared" si="41"/>
        <v>3.8895833333372138</v>
      </c>
      <c r="M1317" s="166">
        <f>NETWORKDAYS.INTL(DATE(YEAR(H1317),MONTH(I1317),DAY(H1317)),DATE(YEAR(I1317),MONTH(I1317),DAY(I1317)),1,LISTAFERIADOS!$B$2:$B$194)</f>
        <v>3</v>
      </c>
      <c r="N1317" s="170" t="str">
        <f>CONCATENATE(HOUR(Tabela13[[#This Row],[DATA INICIO]]),":",MINUTE(Tabela13[[#This Row],[DATA INICIO]]))</f>
        <v>17:4</v>
      </c>
      <c r="P1317"/>
    </row>
    <row r="1318" spans="1:16" ht="25.5" hidden="1" customHeight="1" x14ac:dyDescent="0.25">
      <c r="A1318" s="48" t="s">
        <v>6</v>
      </c>
      <c r="B1318" s="33" t="s">
        <v>852</v>
      </c>
      <c r="C1318" s="2" t="s">
        <v>270</v>
      </c>
      <c r="D1318" s="68" t="s">
        <v>1209</v>
      </c>
      <c r="E1318" s="66" t="str">
        <f>CONCATENATE(Tabela13[[#This Row],[TRAMITE_SETOR]],"_Atualiz")</f>
        <v>CLC_Atualiz</v>
      </c>
      <c r="F1318" s="35" t="s">
        <v>911</v>
      </c>
      <c r="G1318" s="35"/>
      <c r="H1318" s="3">
        <v>42275.600694444445</v>
      </c>
      <c r="I1318" s="3">
        <v>42275.690972222219</v>
      </c>
      <c r="J1318" s="45" t="s">
        <v>799</v>
      </c>
      <c r="K1318" s="37">
        <f t="shared" si="40"/>
        <v>9.0277777773735579E-2</v>
      </c>
      <c r="L1318" s="38">
        <f t="shared" si="41"/>
        <v>9.0277777773735579E-2</v>
      </c>
      <c r="M1318" s="166">
        <f>NETWORKDAYS.INTL(DATE(YEAR(H1318),MONTH(I1318),DAY(H1318)),DATE(YEAR(I1318),MONTH(I1318),DAY(I1318)),1,LISTAFERIADOS!$B$2:$B$194)</f>
        <v>1</v>
      </c>
      <c r="N1318" s="170" t="str">
        <f>CONCATENATE(HOUR(Tabela13[[#This Row],[DATA INICIO]]),":",MINUTE(Tabela13[[#This Row],[DATA INICIO]]))</f>
        <v>14:25</v>
      </c>
      <c r="P1318"/>
    </row>
    <row r="1319" spans="1:16" ht="25.5" hidden="1" customHeight="1" x14ac:dyDescent="0.25">
      <c r="A1319" s="48" t="s">
        <v>6</v>
      </c>
      <c r="B1319" s="33" t="s">
        <v>852</v>
      </c>
      <c r="C1319" s="2" t="s">
        <v>270</v>
      </c>
      <c r="D1319" s="68" t="s">
        <v>1210</v>
      </c>
      <c r="E1319" s="66" t="str">
        <f>CONCATENATE(Tabela13[[#This Row],[TRAMITE_SETOR]],"_Atualiz")</f>
        <v>SC_Atualiz</v>
      </c>
      <c r="F1319" s="35" t="s">
        <v>912</v>
      </c>
      <c r="G1319" s="35"/>
      <c r="H1319" s="3">
        <v>42275.690972222219</v>
      </c>
      <c r="I1319" s="3">
        <v>42293.601388888892</v>
      </c>
      <c r="J1319" s="45" t="s">
        <v>163</v>
      </c>
      <c r="K1319" s="37">
        <f t="shared" si="40"/>
        <v>17.910416666672972</v>
      </c>
      <c r="L1319" s="38">
        <f t="shared" si="41"/>
        <v>17.910416666672972</v>
      </c>
      <c r="M1319" s="166">
        <f>NETWORKDAYS.INTL(DATE(YEAR(H1319),MONTH(I1319),DAY(H1319)),DATE(YEAR(I1319),MONTH(I1319),DAY(I1319)),1,LISTAFERIADOS!$B$2:$B$194)</f>
        <v>-9</v>
      </c>
      <c r="N1319" s="170" t="str">
        <f>CONCATENATE(HOUR(Tabela13[[#This Row],[DATA INICIO]]),":",MINUTE(Tabela13[[#This Row],[DATA INICIO]]))</f>
        <v>16:35</v>
      </c>
      <c r="P1319"/>
    </row>
    <row r="1320" spans="1:16" ht="25.5" customHeight="1" x14ac:dyDescent="0.25">
      <c r="A1320" s="48" t="s">
        <v>6</v>
      </c>
      <c r="B1320" s="33" t="s">
        <v>852</v>
      </c>
      <c r="C1320" s="2" t="s">
        <v>270</v>
      </c>
      <c r="D1320" s="68" t="s">
        <v>1265</v>
      </c>
      <c r="E1320" s="66" t="str">
        <f>CONCATENATE(Tabela13[[#This Row],[TRAMITE_SETOR]],"_Atualiz")</f>
        <v>ASG_Atualiz</v>
      </c>
      <c r="F1320" s="35" t="s">
        <v>901</v>
      </c>
      <c r="G1320" s="90" t="s">
        <v>1105</v>
      </c>
      <c r="H1320" s="3">
        <v>42293.601388888892</v>
      </c>
      <c r="I1320" s="3">
        <v>42298.67291666667</v>
      </c>
      <c r="J1320" s="45" t="s">
        <v>60</v>
      </c>
      <c r="K1320" s="37">
        <f t="shared" si="40"/>
        <v>5.0715277777781012</v>
      </c>
      <c r="L1320" s="38">
        <f t="shared" si="41"/>
        <v>5.0715277777781012</v>
      </c>
      <c r="M1320" s="166">
        <f>NETWORKDAYS.INTL(DATE(YEAR(H1320),MONTH(I1320),DAY(H1320)),DATE(YEAR(I1320),MONTH(I1320),DAY(I1320)),1,LISTAFERIADOS!$B$2:$B$194)</f>
        <v>4</v>
      </c>
      <c r="N1320" s="170" t="str">
        <f>CONCATENATE(HOUR(Tabela13[[#This Row],[DATA INICIO]]),":",MINUTE(Tabela13[[#This Row],[DATA INICIO]]))</f>
        <v>14:26</v>
      </c>
      <c r="P1320"/>
    </row>
    <row r="1321" spans="1:16" ht="25.5" hidden="1" customHeight="1" x14ac:dyDescent="0.25">
      <c r="A1321" s="48" t="s">
        <v>6</v>
      </c>
      <c r="B1321" s="33" t="s">
        <v>852</v>
      </c>
      <c r="C1321" s="2" t="s">
        <v>270</v>
      </c>
      <c r="D1321" s="68" t="s">
        <v>1210</v>
      </c>
      <c r="E1321" s="66" t="str">
        <f>CONCATENATE(Tabela13[[#This Row],[TRAMITE_SETOR]],"_Atualiz")</f>
        <v>SC_Atualiz</v>
      </c>
      <c r="F1321" s="35" t="s">
        <v>912</v>
      </c>
      <c r="G1321" s="35"/>
      <c r="H1321" s="3">
        <v>42298.67291666667</v>
      </c>
      <c r="I1321" s="3">
        <v>42313.667361111111</v>
      </c>
      <c r="J1321" s="45" t="s">
        <v>800</v>
      </c>
      <c r="K1321" s="37">
        <f t="shared" si="40"/>
        <v>14.994444444440887</v>
      </c>
      <c r="L1321" s="38">
        <f t="shared" si="41"/>
        <v>14.994444444440887</v>
      </c>
      <c r="M1321" s="166">
        <f>NETWORKDAYS.INTL(DATE(YEAR(H1321),MONTH(I1321),DAY(H1321)),DATE(YEAR(I1321),MONTH(I1321),DAY(I1321)),1,LISTAFERIADOS!$B$2:$B$194)</f>
        <v>-12</v>
      </c>
      <c r="N1321" s="170" t="str">
        <f>CONCATENATE(HOUR(Tabela13[[#This Row],[DATA INICIO]]),":",MINUTE(Tabela13[[#This Row],[DATA INICIO]]))</f>
        <v>16:9</v>
      </c>
      <c r="P1321"/>
    </row>
    <row r="1322" spans="1:16" ht="25.5" hidden="1" customHeight="1" x14ac:dyDescent="0.25">
      <c r="A1322" s="48" t="s">
        <v>6</v>
      </c>
      <c r="B1322" s="33" t="s">
        <v>852</v>
      </c>
      <c r="C1322" s="2" t="s">
        <v>270</v>
      </c>
      <c r="D1322" s="68" t="s">
        <v>1209</v>
      </c>
      <c r="E1322" s="66" t="str">
        <f>CONCATENATE(Tabela13[[#This Row],[TRAMITE_SETOR]],"_Atualiz")</f>
        <v>CLC_Atualiz</v>
      </c>
      <c r="F1322" s="35" t="s">
        <v>911</v>
      </c>
      <c r="G1322" s="35"/>
      <c r="H1322" s="3">
        <v>42313.667361111111</v>
      </c>
      <c r="I1322" s="3">
        <v>42313.712500000001</v>
      </c>
      <c r="J1322" s="45" t="s">
        <v>801</v>
      </c>
      <c r="K1322" s="37">
        <f t="shared" si="40"/>
        <v>4.5138888890505768E-2</v>
      </c>
      <c r="L1322" s="38">
        <f t="shared" si="41"/>
        <v>4.5138888890505768E-2</v>
      </c>
      <c r="M1322" s="166">
        <f>NETWORKDAYS.INTL(DATE(YEAR(H1322),MONTH(I1322),DAY(H1322)),DATE(YEAR(I1322),MONTH(I1322),DAY(I1322)),1,LISTAFERIADOS!$B$2:$B$194)</f>
        <v>1</v>
      </c>
      <c r="N1322" s="170" t="str">
        <f>CONCATENATE(HOUR(Tabela13[[#This Row],[DATA INICIO]]),":",MINUTE(Tabela13[[#This Row],[DATA INICIO]]))</f>
        <v>16:1</v>
      </c>
      <c r="P1322"/>
    </row>
    <row r="1323" spans="1:16" ht="25.5" hidden="1" customHeight="1" x14ac:dyDescent="0.25">
      <c r="A1323" s="48" t="s">
        <v>6</v>
      </c>
      <c r="B1323" s="33" t="s">
        <v>852</v>
      </c>
      <c r="C1323" s="2" t="s">
        <v>270</v>
      </c>
      <c r="D1323" s="68" t="s">
        <v>1206</v>
      </c>
      <c r="E1323" s="66" t="str">
        <f>CONCATENATE(Tabela13[[#This Row],[TRAMITE_SETOR]],"_Atualiz")</f>
        <v>SPO_Atualiz</v>
      </c>
      <c r="F1323" s="35" t="s">
        <v>908</v>
      </c>
      <c r="G1323" s="35"/>
      <c r="H1323" s="3">
        <v>42313.712500000001</v>
      </c>
      <c r="I1323" s="3">
        <v>42313.756249999999</v>
      </c>
      <c r="J1323" s="45" t="s">
        <v>284</v>
      </c>
      <c r="K1323" s="37">
        <f t="shared" si="40"/>
        <v>4.3749999997089617E-2</v>
      </c>
      <c r="L1323" s="38">
        <f t="shared" si="41"/>
        <v>4.3749999997089617E-2</v>
      </c>
      <c r="M1323" s="166">
        <f>NETWORKDAYS.INTL(DATE(YEAR(H1323),MONTH(I1323),DAY(H1323)),DATE(YEAR(I1323),MONTH(I1323),DAY(I1323)),1,LISTAFERIADOS!$B$2:$B$194)</f>
        <v>1</v>
      </c>
      <c r="N1323" s="170" t="str">
        <f>CONCATENATE(HOUR(Tabela13[[#This Row],[DATA INICIO]]),":",MINUTE(Tabela13[[#This Row],[DATA INICIO]]))</f>
        <v>17:6</v>
      </c>
      <c r="P1323"/>
    </row>
    <row r="1324" spans="1:16" ht="25.5" customHeight="1" x14ac:dyDescent="0.25">
      <c r="A1324" s="48" t="s">
        <v>6</v>
      </c>
      <c r="B1324" s="33" t="s">
        <v>852</v>
      </c>
      <c r="C1324" s="2" t="s">
        <v>270</v>
      </c>
      <c r="D1324" s="68" t="s">
        <v>1265</v>
      </c>
      <c r="E1324" s="66" t="str">
        <f>CONCATENATE(Tabela13[[#This Row],[TRAMITE_SETOR]],"_Atualiz")</f>
        <v>ASG_Atualiz</v>
      </c>
      <c r="F1324" s="35" t="s">
        <v>901</v>
      </c>
      <c r="G1324" s="90" t="s">
        <v>1105</v>
      </c>
      <c r="H1324" s="3">
        <v>42313.756249999999</v>
      </c>
      <c r="I1324" s="3">
        <v>42317.709027777775</v>
      </c>
      <c r="J1324" s="45" t="s">
        <v>14</v>
      </c>
      <c r="K1324" s="37">
        <f t="shared" si="40"/>
        <v>3.952777777776646</v>
      </c>
      <c r="L1324" s="38">
        <f t="shared" si="41"/>
        <v>3.952777777776646</v>
      </c>
      <c r="M1324" s="166">
        <f>NETWORKDAYS.INTL(DATE(YEAR(H1324),MONTH(I1324),DAY(H1324)),DATE(YEAR(I1324),MONTH(I1324),DAY(I1324)),1,LISTAFERIADOS!$B$2:$B$194)</f>
        <v>3</v>
      </c>
      <c r="N1324" s="170" t="str">
        <f>CONCATENATE(HOUR(Tabela13[[#This Row],[DATA INICIO]]),":",MINUTE(Tabela13[[#This Row],[DATA INICIO]]))</f>
        <v>18:9</v>
      </c>
      <c r="P1324"/>
    </row>
    <row r="1325" spans="1:16" ht="25.5" hidden="1" customHeight="1" x14ac:dyDescent="0.25">
      <c r="A1325" s="48" t="s">
        <v>6</v>
      </c>
      <c r="B1325" s="33" t="s">
        <v>852</v>
      </c>
      <c r="C1325" s="2" t="s">
        <v>270</v>
      </c>
      <c r="D1325" s="68" t="s">
        <v>1206</v>
      </c>
      <c r="E1325" s="66" t="str">
        <f>CONCATENATE(Tabela13[[#This Row],[TRAMITE_SETOR]],"_Atualiz")</f>
        <v>SPO_Atualiz</v>
      </c>
      <c r="F1325" s="35" t="s">
        <v>908</v>
      </c>
      <c r="G1325" s="35"/>
      <c r="H1325" s="3">
        <v>42317.709027777775</v>
      </c>
      <c r="I1325" s="3">
        <v>42317.802777777775</v>
      </c>
      <c r="J1325" s="45" t="s">
        <v>802</v>
      </c>
      <c r="K1325" s="37">
        <f t="shared" si="40"/>
        <v>9.375E-2</v>
      </c>
      <c r="L1325" s="38">
        <f t="shared" si="41"/>
        <v>9.375E-2</v>
      </c>
      <c r="M1325" s="166">
        <f>NETWORKDAYS.INTL(DATE(YEAR(H1325),MONTH(I1325),DAY(H1325)),DATE(YEAR(I1325),MONTH(I1325),DAY(I1325)),1,LISTAFERIADOS!$B$2:$B$194)</f>
        <v>1</v>
      </c>
      <c r="N1325" s="170" t="str">
        <f>CONCATENATE(HOUR(Tabela13[[#This Row],[DATA INICIO]]),":",MINUTE(Tabela13[[#This Row],[DATA INICIO]]))</f>
        <v>17:1</v>
      </c>
      <c r="P1325"/>
    </row>
    <row r="1326" spans="1:16" ht="25.5" hidden="1" customHeight="1" x14ac:dyDescent="0.25">
      <c r="A1326" s="48" t="s">
        <v>6</v>
      </c>
      <c r="B1326" s="33" t="s">
        <v>852</v>
      </c>
      <c r="C1326" s="2" t="s">
        <v>270</v>
      </c>
      <c r="D1326" s="68" t="s">
        <v>1207</v>
      </c>
      <c r="E1326" s="66" t="str">
        <f>CONCATENATE(Tabela13[[#This Row],[TRAMITE_SETOR]],"_Atualiz")</f>
        <v>CO_Atualiz</v>
      </c>
      <c r="F1326" s="35" t="s">
        <v>909</v>
      </c>
      <c r="G1326" s="35"/>
      <c r="H1326" s="3">
        <v>42317.802777777775</v>
      </c>
      <c r="I1326" s="3">
        <v>42318.557638888888</v>
      </c>
      <c r="J1326" s="45" t="s">
        <v>19</v>
      </c>
      <c r="K1326" s="37">
        <f t="shared" si="40"/>
        <v>0.75486111111240461</v>
      </c>
      <c r="L1326" s="38">
        <f t="shared" si="41"/>
        <v>0.75486111111240461</v>
      </c>
      <c r="M1326" s="166">
        <f>NETWORKDAYS.INTL(DATE(YEAR(H1326),MONTH(I1326),DAY(H1326)),DATE(YEAR(I1326),MONTH(I1326),DAY(I1326)),1,LISTAFERIADOS!$B$2:$B$194)</f>
        <v>2</v>
      </c>
      <c r="N1326" s="170" t="str">
        <f>CONCATENATE(HOUR(Tabela13[[#This Row],[DATA INICIO]]),":",MINUTE(Tabela13[[#This Row],[DATA INICIO]]))</f>
        <v>19:16</v>
      </c>
      <c r="P1326"/>
    </row>
    <row r="1327" spans="1:16" ht="25.5" hidden="1" customHeight="1" x14ac:dyDescent="0.25">
      <c r="A1327" s="48" t="s">
        <v>6</v>
      </c>
      <c r="B1327" s="33" t="s">
        <v>852</v>
      </c>
      <c r="C1327" s="2" t="s">
        <v>270</v>
      </c>
      <c r="D1327" s="68" t="s">
        <v>1208</v>
      </c>
      <c r="E1327" s="66" t="str">
        <f>CONCATENATE(Tabela13[[#This Row],[TRAMITE_SETOR]],"_Atualiz")</f>
        <v>SECOFC_Atualiz</v>
      </c>
      <c r="F1327" s="35" t="s">
        <v>910</v>
      </c>
      <c r="G1327" s="35"/>
      <c r="H1327" s="3">
        <v>42318.557638888888</v>
      </c>
      <c r="I1327" s="3">
        <v>42318.629166666666</v>
      </c>
      <c r="J1327" s="45" t="s">
        <v>20</v>
      </c>
      <c r="K1327" s="37">
        <f t="shared" si="40"/>
        <v>7.1527777778101154E-2</v>
      </c>
      <c r="L1327" s="38">
        <f t="shared" si="41"/>
        <v>7.1527777778101154E-2</v>
      </c>
      <c r="M1327" s="166">
        <f>NETWORKDAYS.INTL(DATE(YEAR(H1327),MONTH(I1327),DAY(H1327)),DATE(YEAR(I1327),MONTH(I1327),DAY(I1327)),1,LISTAFERIADOS!$B$2:$B$194)</f>
        <v>1</v>
      </c>
      <c r="N1327" s="170" t="str">
        <f>CONCATENATE(HOUR(Tabela13[[#This Row],[DATA INICIO]]),":",MINUTE(Tabela13[[#This Row],[DATA INICIO]]))</f>
        <v>13:23</v>
      </c>
      <c r="P1327"/>
    </row>
    <row r="1328" spans="1:16" ht="25.5" hidden="1" customHeight="1" x14ac:dyDescent="0.25">
      <c r="A1328" s="48" t="s">
        <v>6</v>
      </c>
      <c r="B1328" s="33" t="s">
        <v>852</v>
      </c>
      <c r="C1328" s="2" t="s">
        <v>270</v>
      </c>
      <c r="D1328" s="68" t="s">
        <v>1209</v>
      </c>
      <c r="E1328" s="66" t="str">
        <f>CONCATENATE(Tabela13[[#This Row],[TRAMITE_SETOR]],"_Atualiz")</f>
        <v>CLC_Atualiz</v>
      </c>
      <c r="F1328" s="35" t="s">
        <v>911</v>
      </c>
      <c r="G1328" s="35"/>
      <c r="H1328" s="3">
        <v>42318.629166666666</v>
      </c>
      <c r="I1328" s="3">
        <v>42318.772916666669</v>
      </c>
      <c r="J1328" s="45" t="s">
        <v>423</v>
      </c>
      <c r="K1328" s="37">
        <f t="shared" si="40"/>
        <v>0.14375000000291038</v>
      </c>
      <c r="L1328" s="38">
        <f t="shared" si="41"/>
        <v>0.14375000000291038</v>
      </c>
      <c r="M1328" s="166">
        <f>NETWORKDAYS.INTL(DATE(YEAR(H1328),MONTH(I1328),DAY(H1328)),DATE(YEAR(I1328),MONTH(I1328),DAY(I1328)),1,LISTAFERIADOS!$B$2:$B$194)</f>
        <v>1</v>
      </c>
      <c r="N1328" s="170" t="str">
        <f>CONCATENATE(HOUR(Tabela13[[#This Row],[DATA INICIO]]),":",MINUTE(Tabela13[[#This Row],[DATA INICIO]]))</f>
        <v>15:6</v>
      </c>
      <c r="P1328"/>
    </row>
    <row r="1329" spans="1:16" ht="25.5" hidden="1" customHeight="1" x14ac:dyDescent="0.25">
      <c r="A1329" s="48" t="s">
        <v>6</v>
      </c>
      <c r="B1329" s="33" t="s">
        <v>852</v>
      </c>
      <c r="C1329" s="2" t="s">
        <v>270</v>
      </c>
      <c r="D1329" s="68" t="s">
        <v>1210</v>
      </c>
      <c r="E1329" s="66" t="str">
        <f>CONCATENATE(Tabela13[[#This Row],[TRAMITE_SETOR]],"_Atualiz")</f>
        <v>SC_Atualiz</v>
      </c>
      <c r="F1329" s="35" t="s">
        <v>912</v>
      </c>
      <c r="G1329" s="35"/>
      <c r="H1329" s="3">
        <v>42318.772916666669</v>
      </c>
      <c r="I1329" s="3">
        <v>42319.676388888889</v>
      </c>
      <c r="J1329" s="45" t="s">
        <v>166</v>
      </c>
      <c r="K1329" s="37">
        <f t="shared" si="40"/>
        <v>0.90347222222044365</v>
      </c>
      <c r="L1329" s="38">
        <f t="shared" si="41"/>
        <v>0.90347222222044365</v>
      </c>
      <c r="M1329" s="166">
        <f>NETWORKDAYS.INTL(DATE(YEAR(H1329),MONTH(I1329),DAY(H1329)),DATE(YEAR(I1329),MONTH(I1329),DAY(I1329)),1,LISTAFERIADOS!$B$2:$B$194)</f>
        <v>2</v>
      </c>
      <c r="N1329" s="170" t="str">
        <f>CONCATENATE(HOUR(Tabela13[[#This Row],[DATA INICIO]]),":",MINUTE(Tabela13[[#This Row],[DATA INICIO]]))</f>
        <v>18:33</v>
      </c>
      <c r="P1329"/>
    </row>
    <row r="1330" spans="1:16" ht="25.5" hidden="1" customHeight="1" x14ac:dyDescent="0.25">
      <c r="A1330" s="48" t="s">
        <v>6</v>
      </c>
      <c r="B1330" s="33" t="s">
        <v>852</v>
      </c>
      <c r="C1330" s="2" t="s">
        <v>270</v>
      </c>
      <c r="D1330" s="68" t="s">
        <v>1209</v>
      </c>
      <c r="E1330" s="66" t="str">
        <f>CONCATENATE(Tabela13[[#This Row],[TRAMITE_SETOR]],"_Atualiz")</f>
        <v>CLC_Atualiz</v>
      </c>
      <c r="F1330" s="35" t="s">
        <v>911</v>
      </c>
      <c r="G1330" s="35"/>
      <c r="H1330" s="3">
        <v>42319.676388888889</v>
      </c>
      <c r="I1330" s="3">
        <v>42319.8</v>
      </c>
      <c r="J1330" s="45" t="s">
        <v>803</v>
      </c>
      <c r="K1330" s="37">
        <f t="shared" si="40"/>
        <v>0.12361111111385981</v>
      </c>
      <c r="L1330" s="38">
        <f t="shared" si="41"/>
        <v>0.12361111111385981</v>
      </c>
      <c r="M1330" s="166">
        <f>NETWORKDAYS.INTL(DATE(YEAR(H1330),MONTH(I1330),DAY(H1330)),DATE(YEAR(I1330),MONTH(I1330),DAY(I1330)),1,LISTAFERIADOS!$B$2:$B$194)</f>
        <v>1</v>
      </c>
      <c r="N1330" s="170" t="str">
        <f>CONCATENATE(HOUR(Tabela13[[#This Row],[DATA INICIO]]),":",MINUTE(Tabela13[[#This Row],[DATA INICIO]]))</f>
        <v>16:14</v>
      </c>
      <c r="P1330"/>
    </row>
    <row r="1331" spans="1:16" ht="25.5" hidden="1" customHeight="1" x14ac:dyDescent="0.25">
      <c r="A1331" s="48" t="s">
        <v>6</v>
      </c>
      <c r="B1331" s="33" t="s">
        <v>852</v>
      </c>
      <c r="C1331" s="2" t="s">
        <v>270</v>
      </c>
      <c r="D1331" s="68" t="s">
        <v>1205</v>
      </c>
      <c r="E1331" s="66" t="str">
        <f>CONCATENATE(Tabela13[[#This Row],[TRAMITE_SETOR]],"_Atualiz")</f>
        <v>SECADM_Atualiz</v>
      </c>
      <c r="F1331" s="35" t="s">
        <v>907</v>
      </c>
      <c r="G1331" s="35"/>
      <c r="H1331" s="3">
        <v>42319.8</v>
      </c>
      <c r="I1331" s="3">
        <v>42320.763888888891</v>
      </c>
      <c r="J1331" s="45" t="s">
        <v>804</v>
      </c>
      <c r="K1331" s="37">
        <f t="shared" si="40"/>
        <v>0.96388888888759539</v>
      </c>
      <c r="L1331" s="38">
        <f t="shared" si="41"/>
        <v>0.96388888888759539</v>
      </c>
      <c r="M1331" s="166">
        <f>NETWORKDAYS.INTL(DATE(YEAR(H1331),MONTH(I1331),DAY(H1331)),DATE(YEAR(I1331),MONTH(I1331),DAY(I1331)),1,LISTAFERIADOS!$B$2:$B$194)</f>
        <v>2</v>
      </c>
      <c r="N1331" s="170" t="str">
        <f>CONCATENATE(HOUR(Tabela13[[#This Row],[DATA INICIO]]),":",MINUTE(Tabela13[[#This Row],[DATA INICIO]]))</f>
        <v>19:12</v>
      </c>
      <c r="P1331"/>
    </row>
    <row r="1332" spans="1:16" ht="25.5" hidden="1" customHeight="1" x14ac:dyDescent="0.25">
      <c r="A1332" s="48" t="s">
        <v>6</v>
      </c>
      <c r="B1332" s="33" t="s">
        <v>852</v>
      </c>
      <c r="C1332" s="2" t="s">
        <v>270</v>
      </c>
      <c r="D1332" s="68" t="s">
        <v>1209</v>
      </c>
      <c r="E1332" s="66" t="str">
        <f>CONCATENATE(Tabela13[[#This Row],[TRAMITE_SETOR]],"_Atualiz")</f>
        <v>CLC_Atualiz</v>
      </c>
      <c r="F1332" s="35" t="s">
        <v>911</v>
      </c>
      <c r="G1332" s="35"/>
      <c r="H1332" s="3">
        <v>42320.763888888891</v>
      </c>
      <c r="I1332" s="3">
        <v>42321.626388888886</v>
      </c>
      <c r="J1332" s="45" t="s">
        <v>805</v>
      </c>
      <c r="K1332" s="37">
        <f t="shared" si="40"/>
        <v>0.86249999999563443</v>
      </c>
      <c r="L1332" s="38">
        <f t="shared" si="41"/>
        <v>0.86249999999563443</v>
      </c>
      <c r="M1332" s="166">
        <f>NETWORKDAYS.INTL(DATE(YEAR(H1332),MONTH(I1332),DAY(H1332)),DATE(YEAR(I1332),MONTH(I1332),DAY(I1332)),1,LISTAFERIADOS!$B$2:$B$194)</f>
        <v>2</v>
      </c>
      <c r="N1332" s="170" t="str">
        <f>CONCATENATE(HOUR(Tabela13[[#This Row],[DATA INICIO]]),":",MINUTE(Tabela13[[#This Row],[DATA INICIO]]))</f>
        <v>18:20</v>
      </c>
      <c r="P1332"/>
    </row>
    <row r="1333" spans="1:16" ht="25.5" hidden="1" customHeight="1" x14ac:dyDescent="0.25">
      <c r="A1333" s="48" t="s">
        <v>6</v>
      </c>
      <c r="B1333" s="33" t="s">
        <v>852</v>
      </c>
      <c r="C1333" s="2" t="s">
        <v>270</v>
      </c>
      <c r="D1333" s="68" t="s">
        <v>1230</v>
      </c>
      <c r="E1333" s="66" t="str">
        <f>CONCATENATE(Tabela13[[#This Row],[TRAMITE_SETOR]],"_Atualiz")</f>
        <v>SLIC_Atualiz</v>
      </c>
      <c r="F1333" s="35" t="s">
        <v>927</v>
      </c>
      <c r="G1333" s="35"/>
      <c r="H1333" s="3">
        <v>42321.626388888886</v>
      </c>
      <c r="I1333" s="3">
        <v>42355.732638888891</v>
      </c>
      <c r="J1333" s="45" t="s">
        <v>288</v>
      </c>
      <c r="K1333" s="37">
        <f t="shared" si="40"/>
        <v>34.106250000004366</v>
      </c>
      <c r="L1333" s="38">
        <f t="shared" si="41"/>
        <v>34.106250000004366</v>
      </c>
      <c r="M1333" s="166">
        <f>NETWORKDAYS.INTL(DATE(YEAR(H1333),MONTH(I1333),DAY(H1333)),DATE(YEAR(I1333),MONTH(I1333),DAY(I1333)),1,LISTAFERIADOS!$B$2:$B$194)</f>
        <v>4</v>
      </c>
      <c r="N1333" s="170" t="str">
        <f>CONCATENATE(HOUR(Tabela13[[#This Row],[DATA INICIO]]),":",MINUTE(Tabela13[[#This Row],[DATA INICIO]]))</f>
        <v>15:2</v>
      </c>
      <c r="P1333"/>
    </row>
    <row r="1334" spans="1:16" ht="25.5" hidden="1" customHeight="1" x14ac:dyDescent="0.25">
      <c r="A1334" s="48" t="s">
        <v>6</v>
      </c>
      <c r="B1334" s="33" t="s">
        <v>852</v>
      </c>
      <c r="C1334" s="2" t="s">
        <v>270</v>
      </c>
      <c r="D1334" s="68" t="s">
        <v>1206</v>
      </c>
      <c r="E1334" s="66" t="str">
        <f>CONCATENATE(Tabela13[[#This Row],[TRAMITE_SETOR]],"_Atualiz")</f>
        <v>SPO_Atualiz</v>
      </c>
      <c r="F1334" s="35" t="s">
        <v>908</v>
      </c>
      <c r="G1334" s="35"/>
      <c r="H1334" s="3">
        <v>42355.732638888891</v>
      </c>
      <c r="I1334" s="3">
        <v>42355.745833333334</v>
      </c>
      <c r="J1334" s="45" t="s">
        <v>806</v>
      </c>
      <c r="K1334" s="37">
        <f t="shared" si="40"/>
        <v>1.3194444443797693E-2</v>
      </c>
      <c r="L1334" s="38">
        <f t="shared" si="41"/>
        <v>1.3194444443797693E-2</v>
      </c>
      <c r="M1334" s="166">
        <f>NETWORKDAYS.INTL(DATE(YEAR(H1334),MONTH(I1334),DAY(H1334)),DATE(YEAR(I1334),MONTH(I1334),DAY(I1334)),1,LISTAFERIADOS!$B$2:$B$194)</f>
        <v>1</v>
      </c>
      <c r="N1334" s="170" t="str">
        <f>CONCATENATE(HOUR(Tabela13[[#This Row],[DATA INICIO]]),":",MINUTE(Tabela13[[#This Row],[DATA INICIO]]))</f>
        <v>17:35</v>
      </c>
      <c r="P1334"/>
    </row>
    <row r="1335" spans="1:16" ht="25.5" hidden="1" customHeight="1" x14ac:dyDescent="0.25">
      <c r="A1335" s="48" t="s">
        <v>6</v>
      </c>
      <c r="B1335" s="33" t="s">
        <v>852</v>
      </c>
      <c r="C1335" s="2" t="s">
        <v>270</v>
      </c>
      <c r="D1335" s="68" t="s">
        <v>1209</v>
      </c>
      <c r="E1335" s="66" t="str">
        <f>CONCATENATE(Tabela13[[#This Row],[TRAMITE_SETOR]],"_Atualiz")</f>
        <v>CLC_Atualiz</v>
      </c>
      <c r="F1335" s="35" t="s">
        <v>911</v>
      </c>
      <c r="G1335" s="35"/>
      <c r="H1335" s="3">
        <v>42355.745833333334</v>
      </c>
      <c r="I1335" s="3">
        <v>42355.748611111114</v>
      </c>
      <c r="J1335" s="45" t="s">
        <v>807</v>
      </c>
      <c r="K1335" s="37">
        <f t="shared" si="40"/>
        <v>2.7777777795563452E-3</v>
      </c>
      <c r="L1335" s="38">
        <f t="shared" si="41"/>
        <v>2.7777777795563452E-3</v>
      </c>
      <c r="M1335" s="166">
        <f>NETWORKDAYS.INTL(DATE(YEAR(H1335),MONTH(I1335),DAY(H1335)),DATE(YEAR(I1335),MONTH(I1335),DAY(I1335)),1,LISTAFERIADOS!$B$2:$B$194)</f>
        <v>1</v>
      </c>
      <c r="N1335" s="170" t="str">
        <f>CONCATENATE(HOUR(Tabela13[[#This Row],[DATA INICIO]]),":",MINUTE(Tabela13[[#This Row],[DATA INICIO]]))</f>
        <v>17:54</v>
      </c>
      <c r="P1335"/>
    </row>
    <row r="1336" spans="1:16" ht="25.5" hidden="1" customHeight="1" x14ac:dyDescent="0.25">
      <c r="A1336" s="48" t="s">
        <v>6</v>
      </c>
      <c r="B1336" s="33" t="s">
        <v>852</v>
      </c>
      <c r="C1336" s="2" t="s">
        <v>270</v>
      </c>
      <c r="D1336" s="68" t="s">
        <v>1206</v>
      </c>
      <c r="E1336" s="66" t="str">
        <f>CONCATENATE(Tabela13[[#This Row],[TRAMITE_SETOR]],"_Atualiz")</f>
        <v>SPO_Atualiz</v>
      </c>
      <c r="F1336" s="35" t="s">
        <v>908</v>
      </c>
      <c r="G1336" s="35"/>
      <c r="H1336" s="3">
        <v>42355.748611111114</v>
      </c>
      <c r="I1336" s="3">
        <v>42355.758333333331</v>
      </c>
      <c r="J1336" s="45" t="s">
        <v>808</v>
      </c>
      <c r="K1336" s="37">
        <f t="shared" si="40"/>
        <v>9.7222222175332718E-3</v>
      </c>
      <c r="L1336" s="38">
        <f t="shared" si="41"/>
        <v>9.7222222175332718E-3</v>
      </c>
      <c r="M1336" s="166">
        <f>NETWORKDAYS.INTL(DATE(YEAR(H1336),MONTH(I1336),DAY(H1336)),DATE(YEAR(I1336),MONTH(I1336),DAY(I1336)),1,LISTAFERIADOS!$B$2:$B$194)</f>
        <v>1</v>
      </c>
      <c r="N1336" s="170" t="str">
        <f>CONCATENATE(HOUR(Tabela13[[#This Row],[DATA INICIO]]),":",MINUTE(Tabela13[[#This Row],[DATA INICIO]]))</f>
        <v>17:58</v>
      </c>
      <c r="P1336"/>
    </row>
    <row r="1337" spans="1:16" ht="25.5" hidden="1" customHeight="1" x14ac:dyDescent="0.25">
      <c r="A1337" s="48" t="s">
        <v>6</v>
      </c>
      <c r="B1337" s="33" t="s">
        <v>852</v>
      </c>
      <c r="C1337" s="2" t="s">
        <v>270</v>
      </c>
      <c r="D1337" s="68" t="s">
        <v>1268</v>
      </c>
      <c r="E1337" s="66" t="str">
        <f>CONCATENATE(Tabela13[[#This Row],[TRAMITE_SETOR]],"_Atualiz")</f>
        <v>SSG_Atualiz</v>
      </c>
      <c r="F1337" s="35" t="s">
        <v>950</v>
      </c>
      <c r="G1337" s="35"/>
      <c r="H1337" s="3">
        <v>42355.758333333331</v>
      </c>
      <c r="I1337" s="3">
        <v>42356.727083333331</v>
      </c>
      <c r="J1337" s="45" t="s">
        <v>809</v>
      </c>
      <c r="K1337" s="37">
        <f t="shared" si="40"/>
        <v>0.96875</v>
      </c>
      <c r="L1337" s="38">
        <f t="shared" si="41"/>
        <v>0.96875</v>
      </c>
      <c r="M1337" s="166">
        <f>NETWORKDAYS.INTL(DATE(YEAR(H1337),MONTH(I1337),DAY(H1337)),DATE(YEAR(I1337),MONTH(I1337),DAY(I1337)),1,LISTAFERIADOS!$B$2:$B$194)</f>
        <v>2</v>
      </c>
      <c r="N1337" s="170" t="str">
        <f>CONCATENATE(HOUR(Tabela13[[#This Row],[DATA INICIO]]),":",MINUTE(Tabela13[[#This Row],[DATA INICIO]]))</f>
        <v>18:12</v>
      </c>
      <c r="P1337"/>
    </row>
    <row r="1338" spans="1:16" ht="25.5" hidden="1" customHeight="1" x14ac:dyDescent="0.25">
      <c r="A1338" s="48" t="s">
        <v>6</v>
      </c>
      <c r="B1338" s="33" t="s">
        <v>852</v>
      </c>
      <c r="C1338" s="2" t="s">
        <v>270</v>
      </c>
      <c r="D1338" s="68" t="s">
        <v>1206</v>
      </c>
      <c r="E1338" s="66" t="str">
        <f>CONCATENATE(Tabela13[[#This Row],[TRAMITE_SETOR]],"_Atualiz")</f>
        <v>SPO_Atualiz</v>
      </c>
      <c r="F1338" s="35" t="s">
        <v>908</v>
      </c>
      <c r="G1338" s="35"/>
      <c r="H1338" s="3">
        <v>42356.727083333331</v>
      </c>
      <c r="I1338" s="3">
        <v>42359.879166666666</v>
      </c>
      <c r="J1338" s="45" t="s">
        <v>810</v>
      </c>
      <c r="K1338" s="37">
        <f t="shared" si="40"/>
        <v>3.1520833333343035</v>
      </c>
      <c r="L1338" s="38">
        <f t="shared" si="41"/>
        <v>3.1520833333343035</v>
      </c>
      <c r="M1338" s="166">
        <f>NETWORKDAYS.INTL(DATE(YEAR(H1338),MONTH(I1338),DAY(H1338)),DATE(YEAR(I1338),MONTH(I1338),DAY(I1338)),1,LISTAFERIADOS!$B$2:$B$194)</f>
        <v>1</v>
      </c>
      <c r="N1338" s="170" t="str">
        <f>CONCATENATE(HOUR(Tabela13[[#This Row],[DATA INICIO]]),":",MINUTE(Tabela13[[#This Row],[DATA INICIO]]))</f>
        <v>17:27</v>
      </c>
      <c r="P1338"/>
    </row>
    <row r="1339" spans="1:16" ht="25.5" hidden="1" customHeight="1" x14ac:dyDescent="0.25">
      <c r="A1339" s="48" t="s">
        <v>6</v>
      </c>
      <c r="B1339" s="33" t="s">
        <v>852</v>
      </c>
      <c r="C1339" s="2" t="s">
        <v>270</v>
      </c>
      <c r="D1339" s="68" t="s">
        <v>1207</v>
      </c>
      <c r="E1339" s="66" t="str">
        <f>CONCATENATE(Tabela13[[#This Row],[TRAMITE_SETOR]],"_Atualiz")</f>
        <v>CO_Atualiz</v>
      </c>
      <c r="F1339" s="35" t="s">
        <v>909</v>
      </c>
      <c r="G1339" s="35"/>
      <c r="H1339" s="3">
        <v>42359.879166666666</v>
      </c>
      <c r="I1339" s="3">
        <v>42360.518750000003</v>
      </c>
      <c r="J1339" s="45" t="s">
        <v>19</v>
      </c>
      <c r="K1339" s="37">
        <f t="shared" si="40"/>
        <v>0.63958333333721384</v>
      </c>
      <c r="L1339" s="38">
        <f t="shared" si="41"/>
        <v>0.63958333333721384</v>
      </c>
      <c r="M1339" s="166">
        <f>NETWORKDAYS.INTL(DATE(YEAR(H1339),MONTH(I1339),DAY(H1339)),DATE(YEAR(I1339),MONTH(I1339),DAY(I1339)),1,LISTAFERIADOS!$B$2:$B$194)</f>
        <v>0</v>
      </c>
      <c r="N1339" s="170" t="str">
        <f>CONCATENATE(HOUR(Tabela13[[#This Row],[DATA INICIO]]),":",MINUTE(Tabela13[[#This Row],[DATA INICIO]]))</f>
        <v>21:6</v>
      </c>
      <c r="P1339"/>
    </row>
    <row r="1340" spans="1:16" ht="25.5" hidden="1" customHeight="1" x14ac:dyDescent="0.25">
      <c r="A1340" s="48" t="s">
        <v>6</v>
      </c>
      <c r="B1340" s="33" t="s">
        <v>852</v>
      </c>
      <c r="C1340" s="2" t="s">
        <v>270</v>
      </c>
      <c r="D1340" s="68" t="s">
        <v>1208</v>
      </c>
      <c r="E1340" s="66" t="str">
        <f>CONCATENATE(Tabela13[[#This Row],[TRAMITE_SETOR]],"_Atualiz")</f>
        <v>SECOFC_Atualiz</v>
      </c>
      <c r="F1340" s="35" t="s">
        <v>910</v>
      </c>
      <c r="G1340" s="35"/>
      <c r="H1340" s="3">
        <v>42360.518750000003</v>
      </c>
      <c r="I1340" s="3">
        <v>42360.588194444441</v>
      </c>
      <c r="J1340" s="45" t="s">
        <v>20</v>
      </c>
      <c r="K1340" s="37">
        <f t="shared" si="40"/>
        <v>6.9444444437976927E-2</v>
      </c>
      <c r="L1340" s="38">
        <f t="shared" si="41"/>
        <v>6.9444444437976927E-2</v>
      </c>
      <c r="M1340" s="166">
        <f>NETWORKDAYS.INTL(DATE(YEAR(H1340),MONTH(I1340),DAY(H1340)),DATE(YEAR(I1340),MONTH(I1340),DAY(I1340)),1,LISTAFERIADOS!$B$2:$B$194)</f>
        <v>0</v>
      </c>
      <c r="N1340" s="170" t="str">
        <f>CONCATENATE(HOUR(Tabela13[[#This Row],[DATA INICIO]]),":",MINUTE(Tabela13[[#This Row],[DATA INICIO]]))</f>
        <v>12:27</v>
      </c>
      <c r="P1340"/>
    </row>
    <row r="1341" spans="1:16" ht="25.5" hidden="1" customHeight="1" x14ac:dyDescent="0.25">
      <c r="A1341" s="48" t="s">
        <v>6</v>
      </c>
      <c r="B1341" s="33" t="s">
        <v>852</v>
      </c>
      <c r="C1341" s="2" t="s">
        <v>270</v>
      </c>
      <c r="D1341" s="68" t="s">
        <v>1202</v>
      </c>
      <c r="E1341" s="66" t="str">
        <f>CONCATENATE(Tabela13[[#This Row],[TRAMITE_SETOR]],"_Atualiz")</f>
        <v>DG_Atualiz</v>
      </c>
      <c r="F1341" s="35" t="s">
        <v>905</v>
      </c>
      <c r="G1341" s="35"/>
      <c r="H1341" s="3">
        <v>42360.588194444441</v>
      </c>
      <c r="I1341" s="3">
        <v>42360.638888888891</v>
      </c>
      <c r="J1341" s="45" t="s">
        <v>21</v>
      </c>
      <c r="K1341" s="37">
        <f t="shared" si="40"/>
        <v>5.0694444449618459E-2</v>
      </c>
      <c r="L1341" s="38">
        <f t="shared" si="41"/>
        <v>5.0694444449618459E-2</v>
      </c>
      <c r="M1341" s="166">
        <f>NETWORKDAYS.INTL(DATE(YEAR(H1341),MONTH(I1341),DAY(H1341)),DATE(YEAR(I1341),MONTH(I1341),DAY(I1341)),1,LISTAFERIADOS!$B$2:$B$194)</f>
        <v>0</v>
      </c>
      <c r="N1341" s="170" t="str">
        <f>CONCATENATE(HOUR(Tabela13[[#This Row],[DATA INICIO]]),":",MINUTE(Tabela13[[#This Row],[DATA INICIO]]))</f>
        <v>14:7</v>
      </c>
      <c r="P1341"/>
    </row>
    <row r="1342" spans="1:16" ht="25.5" hidden="1" customHeight="1" x14ac:dyDescent="0.25">
      <c r="A1342" s="48" t="s">
        <v>6</v>
      </c>
      <c r="B1342" s="33" t="s">
        <v>852</v>
      </c>
      <c r="C1342" s="2" t="s">
        <v>270</v>
      </c>
      <c r="D1342" s="68" t="s">
        <v>1209</v>
      </c>
      <c r="E1342" s="66" t="str">
        <f>CONCATENATE(Tabela13[[#This Row],[TRAMITE_SETOR]],"_Atualiz")</f>
        <v>CLC_Atualiz</v>
      </c>
      <c r="F1342" s="35" t="s">
        <v>911</v>
      </c>
      <c r="G1342" s="35"/>
      <c r="H1342" s="3">
        <v>42360.638888888891</v>
      </c>
      <c r="I1342" s="3">
        <v>42360.734722222223</v>
      </c>
      <c r="J1342" s="45" t="s">
        <v>202</v>
      </c>
      <c r="K1342" s="37">
        <f t="shared" si="40"/>
        <v>9.5833333332848269E-2</v>
      </c>
      <c r="L1342" s="38">
        <f t="shared" si="41"/>
        <v>9.5833333332848269E-2</v>
      </c>
      <c r="M1342" s="166">
        <f>NETWORKDAYS.INTL(DATE(YEAR(H1342),MONTH(I1342),DAY(H1342)),DATE(YEAR(I1342),MONTH(I1342),DAY(I1342)),1,LISTAFERIADOS!$B$2:$B$194)</f>
        <v>0</v>
      </c>
      <c r="N1342" s="170" t="str">
        <f>CONCATENATE(HOUR(Tabela13[[#This Row],[DATA INICIO]]),":",MINUTE(Tabela13[[#This Row],[DATA INICIO]]))</f>
        <v>15:20</v>
      </c>
      <c r="P1342"/>
    </row>
    <row r="1343" spans="1:16" ht="25.5" hidden="1" customHeight="1" x14ac:dyDescent="0.25">
      <c r="A1343" s="48" t="s">
        <v>6</v>
      </c>
      <c r="B1343" s="33" t="s">
        <v>852</v>
      </c>
      <c r="C1343" s="2" t="s">
        <v>270</v>
      </c>
      <c r="D1343" s="68" t="s">
        <v>1230</v>
      </c>
      <c r="E1343" s="66" t="str">
        <f>CONCATENATE(Tabela13[[#This Row],[TRAMITE_SETOR]],"_Atualiz")</f>
        <v>SLIC_Atualiz</v>
      </c>
      <c r="F1343" s="35" t="s">
        <v>927</v>
      </c>
      <c r="G1343" s="35"/>
      <c r="H1343" s="3">
        <v>42360.734722222223</v>
      </c>
      <c r="I1343" s="3">
        <v>42361.588888888888</v>
      </c>
      <c r="J1343" s="45" t="s">
        <v>811</v>
      </c>
      <c r="K1343" s="37">
        <f t="shared" si="40"/>
        <v>0.85416666666424135</v>
      </c>
      <c r="L1343" s="38">
        <f t="shared" si="41"/>
        <v>0.85416666666424135</v>
      </c>
      <c r="M1343" s="166">
        <f>NETWORKDAYS.INTL(DATE(YEAR(H1343),MONTH(I1343),DAY(H1343)),DATE(YEAR(I1343),MONTH(I1343),DAY(I1343)),1,LISTAFERIADOS!$B$2:$B$194)</f>
        <v>0</v>
      </c>
      <c r="N1343" s="170" t="str">
        <f>CONCATENATE(HOUR(Tabela13[[#This Row],[DATA INICIO]]),":",MINUTE(Tabela13[[#This Row],[DATA INICIO]]))</f>
        <v>17:38</v>
      </c>
      <c r="P1343"/>
    </row>
    <row r="1344" spans="1:16" ht="25.5" hidden="1" customHeight="1" x14ac:dyDescent="0.25">
      <c r="A1344" s="48" t="s">
        <v>6</v>
      </c>
      <c r="B1344" s="33" t="s">
        <v>852</v>
      </c>
      <c r="C1344" s="2" t="s">
        <v>270</v>
      </c>
      <c r="D1344" s="68" t="s">
        <v>1211</v>
      </c>
      <c r="E1344" s="66" t="str">
        <f>CONCATENATE(Tabela13[[#This Row],[TRAMITE_SETOR]],"_Atualiz")</f>
        <v>SCON_Atualiz</v>
      </c>
      <c r="F1344" s="35" t="s">
        <v>913</v>
      </c>
      <c r="G1344" s="35"/>
      <c r="H1344" s="3">
        <v>42361.588888888888</v>
      </c>
      <c r="I1344" s="3">
        <v>42377.692361111112</v>
      </c>
      <c r="J1344" s="45" t="s">
        <v>737</v>
      </c>
      <c r="K1344" s="37">
        <f t="shared" si="40"/>
        <v>16.103472222224809</v>
      </c>
      <c r="L1344" s="38">
        <f t="shared" si="41"/>
        <v>16.103472222224809</v>
      </c>
      <c r="M1344" s="166">
        <f>NETWORKDAYS.INTL(DATE(YEAR(H1344),MONTH(I1344),DAY(H1344)),DATE(YEAR(I1344),MONTH(I1344),DAY(I1344)),1,LISTAFERIADOS!$B$2:$B$194)</f>
        <v>223</v>
      </c>
      <c r="N1344" s="170" t="str">
        <f>CONCATENATE(HOUR(Tabela13[[#This Row],[DATA INICIO]]),":",MINUTE(Tabela13[[#This Row],[DATA INICIO]]))</f>
        <v>14:8</v>
      </c>
      <c r="P1344"/>
    </row>
    <row r="1345" spans="1:16" ht="25.5" hidden="1" customHeight="1" x14ac:dyDescent="0.25">
      <c r="A1345" s="48" t="s">
        <v>6</v>
      </c>
      <c r="B1345" s="33" t="s">
        <v>852</v>
      </c>
      <c r="C1345" s="2" t="s">
        <v>270</v>
      </c>
      <c r="D1345" s="68" t="s">
        <v>1230</v>
      </c>
      <c r="E1345" s="66" t="str">
        <f>CONCATENATE(Tabela13[[#This Row],[TRAMITE_SETOR]],"_Atualiz")</f>
        <v>SLIC_Atualiz</v>
      </c>
      <c r="F1345" s="35" t="s">
        <v>927</v>
      </c>
      <c r="G1345" s="35"/>
      <c r="H1345" s="3">
        <v>42377.692361111112</v>
      </c>
      <c r="I1345" s="3">
        <v>42377.702777777777</v>
      </c>
      <c r="J1345" s="45" t="s">
        <v>812</v>
      </c>
      <c r="K1345" s="37">
        <f t="shared" si="40"/>
        <v>1.0416666664241347E-2</v>
      </c>
      <c r="L1345" s="38">
        <f t="shared" si="41"/>
        <v>1.0416666664241347E-2</v>
      </c>
      <c r="M1345" s="166">
        <f>NETWORKDAYS.INTL(DATE(YEAR(H1345),MONTH(I1345),DAY(H1345)),DATE(YEAR(I1345),MONTH(I1345),DAY(I1345)),1,LISTAFERIADOS!$B$2:$B$194)</f>
        <v>1</v>
      </c>
      <c r="N1345" s="170" t="str">
        <f>CONCATENATE(HOUR(Tabela13[[#This Row],[DATA INICIO]]),":",MINUTE(Tabela13[[#This Row],[DATA INICIO]]))</f>
        <v>16:37</v>
      </c>
      <c r="P1345"/>
    </row>
    <row r="1346" spans="1:16" ht="25.5" hidden="1" customHeight="1" x14ac:dyDescent="0.25">
      <c r="A1346" s="48" t="s">
        <v>6</v>
      </c>
      <c r="B1346" s="33" t="s">
        <v>852</v>
      </c>
      <c r="C1346" s="2" t="s">
        <v>270</v>
      </c>
      <c r="D1346" s="68" t="s">
        <v>1211</v>
      </c>
      <c r="E1346" s="66" t="str">
        <f>CONCATENATE(Tabela13[[#This Row],[TRAMITE_SETOR]],"_Atualiz")</f>
        <v>SCON_Atualiz</v>
      </c>
      <c r="F1346" s="35" t="s">
        <v>913</v>
      </c>
      <c r="G1346" s="35"/>
      <c r="H1346" s="3">
        <v>42377.702777777777</v>
      </c>
      <c r="I1346" s="3">
        <v>42377.703472222223</v>
      </c>
      <c r="J1346" s="45" t="s">
        <v>813</v>
      </c>
      <c r="K1346" s="37">
        <f t="shared" si="40"/>
        <v>6.944444467080757E-4</v>
      </c>
      <c r="L1346" s="38">
        <f t="shared" si="41"/>
        <v>6.944444467080757E-4</v>
      </c>
      <c r="M1346" s="166">
        <f>NETWORKDAYS.INTL(DATE(YEAR(H1346),MONTH(I1346),DAY(H1346)),DATE(YEAR(I1346),MONTH(I1346),DAY(I1346)),1,LISTAFERIADOS!$B$2:$B$194)</f>
        <v>1</v>
      </c>
      <c r="N1346" s="170" t="str">
        <f>CONCATENATE(HOUR(Tabela13[[#This Row],[DATA INICIO]]),":",MINUTE(Tabela13[[#This Row],[DATA INICIO]]))</f>
        <v>16:52</v>
      </c>
      <c r="P1346"/>
    </row>
    <row r="1347" spans="1:16" ht="25.5" hidden="1" customHeight="1" x14ac:dyDescent="0.25">
      <c r="A1347" s="48" t="s">
        <v>6</v>
      </c>
      <c r="B1347" s="33" t="s">
        <v>852</v>
      </c>
      <c r="C1347" s="2" t="s">
        <v>270</v>
      </c>
      <c r="D1347" s="68" t="s">
        <v>1230</v>
      </c>
      <c r="E1347" s="66" t="str">
        <f>CONCATENATE(Tabela13[[#This Row],[TRAMITE_SETOR]],"_Atualiz")</f>
        <v>SLIC_Atualiz</v>
      </c>
      <c r="F1347" s="35" t="s">
        <v>927</v>
      </c>
      <c r="G1347" s="35"/>
      <c r="H1347" s="3">
        <v>42377.703472222223</v>
      </c>
      <c r="I1347" s="3">
        <v>42380.578472222223</v>
      </c>
      <c r="J1347" s="45" t="s">
        <v>813</v>
      </c>
      <c r="K1347" s="37">
        <f t="shared" ref="K1347:K1410" si="42">IF(OR(H1347="-",I1347="-"),0,I1347-H1347)</f>
        <v>2.875</v>
      </c>
      <c r="L1347" s="38">
        <f t="shared" ref="L1347:L1410" si="43">K1347</f>
        <v>2.875</v>
      </c>
      <c r="M1347" s="166">
        <f>NETWORKDAYS.INTL(DATE(YEAR(H1347),MONTH(I1347),DAY(H1347)),DATE(YEAR(I1347),MONTH(I1347),DAY(I1347)),1,LISTAFERIADOS!$B$2:$B$194)</f>
        <v>2</v>
      </c>
      <c r="N1347" s="170" t="str">
        <f>CONCATENATE(HOUR(Tabela13[[#This Row],[DATA INICIO]]),":",MINUTE(Tabela13[[#This Row],[DATA INICIO]]))</f>
        <v>16:53</v>
      </c>
      <c r="P1347"/>
    </row>
    <row r="1348" spans="1:16" ht="25.5" hidden="1" customHeight="1" x14ac:dyDescent="0.25">
      <c r="A1348" s="48" t="s">
        <v>6</v>
      </c>
      <c r="B1348" s="33" t="s">
        <v>852</v>
      </c>
      <c r="C1348" s="2" t="s">
        <v>270</v>
      </c>
      <c r="D1348" s="68" t="s">
        <v>1209</v>
      </c>
      <c r="E1348" s="66" t="str">
        <f>CONCATENATE(Tabela13[[#This Row],[TRAMITE_SETOR]],"_Atualiz")</f>
        <v>CLC_Atualiz</v>
      </c>
      <c r="F1348" s="35" t="s">
        <v>911</v>
      </c>
      <c r="G1348" s="35"/>
      <c r="H1348" s="3">
        <v>42380.578472222223</v>
      </c>
      <c r="I1348" s="3">
        <v>42380.645138888889</v>
      </c>
      <c r="J1348" s="45" t="s">
        <v>814</v>
      </c>
      <c r="K1348" s="37">
        <f t="shared" si="42"/>
        <v>6.6666666665696539E-2</v>
      </c>
      <c r="L1348" s="38">
        <f t="shared" si="43"/>
        <v>6.6666666665696539E-2</v>
      </c>
      <c r="M1348" s="166">
        <f>NETWORKDAYS.INTL(DATE(YEAR(H1348),MONTH(I1348),DAY(H1348)),DATE(YEAR(I1348),MONTH(I1348),DAY(I1348)),1,LISTAFERIADOS!$B$2:$B$194)</f>
        <v>1</v>
      </c>
      <c r="N1348" s="170" t="str">
        <f>CONCATENATE(HOUR(Tabela13[[#This Row],[DATA INICIO]]),":",MINUTE(Tabela13[[#This Row],[DATA INICIO]]))</f>
        <v>13:53</v>
      </c>
      <c r="P1348"/>
    </row>
    <row r="1349" spans="1:16" ht="25.5" hidden="1" customHeight="1" x14ac:dyDescent="0.25">
      <c r="A1349" s="48" t="s">
        <v>6</v>
      </c>
      <c r="B1349" s="33" t="s">
        <v>852</v>
      </c>
      <c r="C1349" s="2" t="s">
        <v>270</v>
      </c>
      <c r="D1349" s="68" t="s">
        <v>1205</v>
      </c>
      <c r="E1349" s="66" t="str">
        <f>CONCATENATE(Tabela13[[#This Row],[TRAMITE_SETOR]],"_Atualiz")</f>
        <v>SECADM_Atualiz</v>
      </c>
      <c r="F1349" s="35" t="s">
        <v>907</v>
      </c>
      <c r="G1349" s="35"/>
      <c r="H1349" s="3">
        <v>42380.645138888889</v>
      </c>
      <c r="I1349" s="3">
        <v>42381.727083333331</v>
      </c>
      <c r="J1349" s="45" t="s">
        <v>815</v>
      </c>
      <c r="K1349" s="37">
        <f t="shared" si="42"/>
        <v>1.0819444444423425</v>
      </c>
      <c r="L1349" s="38">
        <f t="shared" si="43"/>
        <v>1.0819444444423425</v>
      </c>
      <c r="M1349" s="166">
        <f>NETWORKDAYS.INTL(DATE(YEAR(H1349),MONTH(I1349),DAY(H1349)),DATE(YEAR(I1349),MONTH(I1349),DAY(I1349)),1,LISTAFERIADOS!$B$2:$B$194)</f>
        <v>2</v>
      </c>
      <c r="N1349" s="170" t="str">
        <f>CONCATENATE(HOUR(Tabela13[[#This Row],[DATA INICIO]]),":",MINUTE(Tabela13[[#This Row],[DATA INICIO]]))</f>
        <v>15:29</v>
      </c>
      <c r="P1349"/>
    </row>
    <row r="1350" spans="1:16" ht="25.5" hidden="1" customHeight="1" x14ac:dyDescent="0.25">
      <c r="A1350" s="48" t="s">
        <v>6</v>
      </c>
      <c r="B1350" s="33" t="s">
        <v>852</v>
      </c>
      <c r="C1350" s="2" t="s">
        <v>270</v>
      </c>
      <c r="D1350" s="68" t="s">
        <v>1209</v>
      </c>
      <c r="E1350" s="66" t="str">
        <f>CONCATENATE(Tabela13[[#This Row],[TRAMITE_SETOR]],"_Atualiz")</f>
        <v>CLC_Atualiz</v>
      </c>
      <c r="F1350" s="35" t="s">
        <v>911</v>
      </c>
      <c r="G1350" s="35"/>
      <c r="H1350" s="3">
        <v>42381.727083333331</v>
      </c>
      <c r="I1350" s="3">
        <v>42387.706944444442</v>
      </c>
      <c r="J1350" s="45" t="s">
        <v>26</v>
      </c>
      <c r="K1350" s="37">
        <f t="shared" si="42"/>
        <v>5.9798611111109494</v>
      </c>
      <c r="L1350" s="38">
        <f t="shared" si="43"/>
        <v>5.9798611111109494</v>
      </c>
      <c r="M1350" s="166">
        <f>NETWORKDAYS.INTL(DATE(YEAR(H1350),MONTH(I1350),DAY(H1350)),DATE(YEAR(I1350),MONTH(I1350),DAY(I1350)),1,LISTAFERIADOS!$B$2:$B$194)</f>
        <v>5</v>
      </c>
      <c r="N1350" s="170" t="str">
        <f>CONCATENATE(HOUR(Tabela13[[#This Row],[DATA INICIO]]),":",MINUTE(Tabela13[[#This Row],[DATA INICIO]]))</f>
        <v>17:27</v>
      </c>
      <c r="P1350"/>
    </row>
    <row r="1351" spans="1:16" ht="25.5" hidden="1" customHeight="1" x14ac:dyDescent="0.25">
      <c r="A1351" s="48" t="s">
        <v>6</v>
      </c>
      <c r="B1351" s="33" t="s">
        <v>852</v>
      </c>
      <c r="C1351" s="2" t="s">
        <v>270</v>
      </c>
      <c r="D1351" s="68" t="s">
        <v>1268</v>
      </c>
      <c r="E1351" s="66" t="str">
        <f>CONCATENATE(Tabela13[[#This Row],[TRAMITE_SETOR]],"_Atualiz")</f>
        <v>SSG_Atualiz</v>
      </c>
      <c r="F1351" s="35" t="s">
        <v>950</v>
      </c>
      <c r="G1351" s="35"/>
      <c r="H1351" s="3">
        <v>42387.706944444442</v>
      </c>
      <c r="I1351" s="3">
        <v>42402.756249999999</v>
      </c>
      <c r="J1351" s="45" t="s">
        <v>93</v>
      </c>
      <c r="K1351" s="37">
        <f t="shared" si="42"/>
        <v>15.049305555556202</v>
      </c>
      <c r="L1351" s="38">
        <f t="shared" si="43"/>
        <v>15.049305555556202</v>
      </c>
      <c r="M1351" s="166">
        <f>NETWORKDAYS.INTL(DATE(YEAR(H1351),MONTH(I1351),DAY(H1351)),DATE(YEAR(I1351),MONTH(I1351),DAY(I1351)),1,LISTAFERIADOS!$B$2:$B$194)</f>
        <v>-11</v>
      </c>
      <c r="N1351" s="170" t="str">
        <f>CONCATENATE(HOUR(Tabela13[[#This Row],[DATA INICIO]]),":",MINUTE(Tabela13[[#This Row],[DATA INICIO]]))</f>
        <v>16:58</v>
      </c>
      <c r="P1351"/>
    </row>
    <row r="1352" spans="1:16" ht="25.5" hidden="1" customHeight="1" x14ac:dyDescent="0.25">
      <c r="A1352" s="48" t="s">
        <v>6</v>
      </c>
      <c r="B1352" s="33" t="s">
        <v>852</v>
      </c>
      <c r="C1352" s="2" t="s">
        <v>270</v>
      </c>
      <c r="D1352" s="68" t="s">
        <v>1209</v>
      </c>
      <c r="E1352" s="66" t="str">
        <f>CONCATENATE(Tabela13[[#This Row],[TRAMITE_SETOR]],"_Atualiz")</f>
        <v>CLC_Atualiz</v>
      </c>
      <c r="F1352" s="35" t="s">
        <v>911</v>
      </c>
      <c r="G1352" s="35"/>
      <c r="H1352" s="3">
        <v>42402.756249999999</v>
      </c>
      <c r="I1352" s="3">
        <v>42403.611111111109</v>
      </c>
      <c r="J1352" s="45" t="s">
        <v>816</v>
      </c>
      <c r="K1352" s="37">
        <f t="shared" si="42"/>
        <v>0.85486111111094942</v>
      </c>
      <c r="L1352" s="38">
        <f t="shared" si="43"/>
        <v>0.85486111111094942</v>
      </c>
      <c r="M1352" s="166">
        <f>NETWORKDAYS.INTL(DATE(YEAR(H1352),MONTH(I1352),DAY(H1352)),DATE(YEAR(I1352),MONTH(I1352),DAY(I1352)),1,LISTAFERIADOS!$B$2:$B$194)</f>
        <v>2</v>
      </c>
      <c r="N1352" s="170" t="str">
        <f>CONCATENATE(HOUR(Tabela13[[#This Row],[DATA INICIO]]),":",MINUTE(Tabela13[[#This Row],[DATA INICIO]]))</f>
        <v>18:9</v>
      </c>
      <c r="P1352"/>
    </row>
    <row r="1353" spans="1:16" ht="25.5" hidden="1" customHeight="1" x14ac:dyDescent="0.25">
      <c r="A1353" s="48" t="s">
        <v>6</v>
      </c>
      <c r="B1353" s="33" t="s">
        <v>852</v>
      </c>
      <c r="C1353" s="2" t="s">
        <v>270</v>
      </c>
      <c r="D1353" s="68" t="s">
        <v>1205</v>
      </c>
      <c r="E1353" s="66" t="str">
        <f>CONCATENATE(Tabela13[[#This Row],[TRAMITE_SETOR]],"_Atualiz")</f>
        <v>SECADM_Atualiz</v>
      </c>
      <c r="F1353" s="35" t="s">
        <v>907</v>
      </c>
      <c r="G1353" s="35"/>
      <c r="H1353" s="3">
        <v>42403.611111111109</v>
      </c>
      <c r="I1353" s="3">
        <v>42411.560416666667</v>
      </c>
      <c r="J1353" s="45" t="s">
        <v>17</v>
      </c>
      <c r="K1353" s="37">
        <f t="shared" si="42"/>
        <v>7.9493055555576575</v>
      </c>
      <c r="L1353" s="38">
        <f t="shared" si="43"/>
        <v>7.9493055555576575</v>
      </c>
      <c r="M1353" s="166">
        <f>NETWORKDAYS.INTL(DATE(YEAR(H1353),MONTH(I1353),DAY(H1353)),DATE(YEAR(I1353),MONTH(I1353),DAY(I1353)),1,LISTAFERIADOS!$B$2:$B$194)</f>
        <v>5</v>
      </c>
      <c r="N1353" s="170" t="str">
        <f>CONCATENATE(HOUR(Tabela13[[#This Row],[DATA INICIO]]),":",MINUTE(Tabela13[[#This Row],[DATA INICIO]]))</f>
        <v>14:40</v>
      </c>
      <c r="P1353"/>
    </row>
    <row r="1354" spans="1:16" ht="25.5" hidden="1" customHeight="1" x14ac:dyDescent="0.25">
      <c r="A1354" s="48" t="s">
        <v>6</v>
      </c>
      <c r="B1354" s="33" t="s">
        <v>852</v>
      </c>
      <c r="C1354" s="2" t="s">
        <v>270</v>
      </c>
      <c r="D1354" s="68" t="s">
        <v>1212</v>
      </c>
      <c r="E1354" s="66" t="str">
        <f>CONCATENATE(Tabela13[[#This Row],[TRAMITE_SETOR]],"_Atualiz")</f>
        <v>CPL_Atualiz</v>
      </c>
      <c r="F1354" s="35" t="s">
        <v>914</v>
      </c>
      <c r="G1354" s="35"/>
      <c r="H1354" s="3">
        <v>42411.560416666667</v>
      </c>
      <c r="I1354" s="3">
        <v>42411.819444444445</v>
      </c>
      <c r="J1354" s="45" t="s">
        <v>817</v>
      </c>
      <c r="K1354" s="37">
        <f t="shared" si="42"/>
        <v>0.25902777777810115</v>
      </c>
      <c r="L1354" s="38">
        <f t="shared" si="43"/>
        <v>0.25902777777810115</v>
      </c>
      <c r="M1354" s="166">
        <f>NETWORKDAYS.INTL(DATE(YEAR(H1354),MONTH(I1354),DAY(H1354)),DATE(YEAR(I1354),MONTH(I1354),DAY(I1354)),1,LISTAFERIADOS!$B$2:$B$194)</f>
        <v>1</v>
      </c>
      <c r="N1354" s="170" t="str">
        <f>CONCATENATE(HOUR(Tabela13[[#This Row],[DATA INICIO]]),":",MINUTE(Tabela13[[#This Row],[DATA INICIO]]))</f>
        <v>13:27</v>
      </c>
      <c r="P1354"/>
    </row>
    <row r="1355" spans="1:16" ht="25.5" hidden="1" customHeight="1" x14ac:dyDescent="0.25">
      <c r="A1355" s="48" t="s">
        <v>6</v>
      </c>
      <c r="B1355" s="33" t="s">
        <v>852</v>
      </c>
      <c r="C1355" s="2" t="s">
        <v>270</v>
      </c>
      <c r="D1355" s="68" t="s">
        <v>1213</v>
      </c>
      <c r="E1355" s="66" t="str">
        <f>CONCATENATE(Tabela13[[#This Row],[TRAMITE_SETOR]],"_Atualiz")</f>
        <v>ASSDG_Atualiz</v>
      </c>
      <c r="F1355" s="35" t="s">
        <v>915</v>
      </c>
      <c r="G1355" s="35"/>
      <c r="H1355" s="3">
        <v>42411.819444444445</v>
      </c>
      <c r="I1355" s="3">
        <v>42412.661805555559</v>
      </c>
      <c r="J1355" s="45" t="s">
        <v>213</v>
      </c>
      <c r="K1355" s="37">
        <f t="shared" si="42"/>
        <v>0.84236111111385981</v>
      </c>
      <c r="L1355" s="38">
        <f t="shared" si="43"/>
        <v>0.84236111111385981</v>
      </c>
      <c r="M1355" s="166">
        <f>NETWORKDAYS.INTL(DATE(YEAR(H1355),MONTH(I1355),DAY(H1355)),DATE(YEAR(I1355),MONTH(I1355),DAY(I1355)),1,LISTAFERIADOS!$B$2:$B$194)</f>
        <v>2</v>
      </c>
      <c r="N1355" s="170" t="str">
        <f>CONCATENATE(HOUR(Tabela13[[#This Row],[DATA INICIO]]),":",MINUTE(Tabela13[[#This Row],[DATA INICIO]]))</f>
        <v>19:40</v>
      </c>
      <c r="P1355"/>
    </row>
    <row r="1356" spans="1:16" ht="25.5" hidden="1" customHeight="1" x14ac:dyDescent="0.25">
      <c r="A1356" s="48" t="s">
        <v>6</v>
      </c>
      <c r="B1356" s="33" t="s">
        <v>852</v>
      </c>
      <c r="C1356" s="2" t="s">
        <v>270</v>
      </c>
      <c r="D1356" s="68" t="s">
        <v>1202</v>
      </c>
      <c r="E1356" s="66" t="str">
        <f>CONCATENATE(Tabela13[[#This Row],[TRAMITE_SETOR]],"_Atualiz")</f>
        <v>DG_Atualiz</v>
      </c>
      <c r="F1356" s="35" t="s">
        <v>905</v>
      </c>
      <c r="G1356" s="35"/>
      <c r="H1356" s="3">
        <v>42412.661805555559</v>
      </c>
      <c r="I1356" s="3">
        <v>42412.679166666669</v>
      </c>
      <c r="J1356" s="45" t="s">
        <v>752</v>
      </c>
      <c r="K1356" s="37">
        <f t="shared" si="42"/>
        <v>1.7361111109494232E-2</v>
      </c>
      <c r="L1356" s="38">
        <f t="shared" si="43"/>
        <v>1.7361111109494232E-2</v>
      </c>
      <c r="M1356" s="166">
        <f>NETWORKDAYS.INTL(DATE(YEAR(H1356),MONTH(I1356),DAY(H1356)),DATE(YEAR(I1356),MONTH(I1356),DAY(I1356)),1,LISTAFERIADOS!$B$2:$B$194)</f>
        <v>1</v>
      </c>
      <c r="N1356" s="170" t="str">
        <f>CONCATENATE(HOUR(Tabela13[[#This Row],[DATA INICIO]]),":",MINUTE(Tabela13[[#This Row],[DATA INICIO]]))</f>
        <v>15:53</v>
      </c>
      <c r="P1356"/>
    </row>
    <row r="1357" spans="1:16" ht="25.5" hidden="1" customHeight="1" x14ac:dyDescent="0.25">
      <c r="A1357" s="48" t="s">
        <v>6</v>
      </c>
      <c r="B1357" s="33" t="s">
        <v>852</v>
      </c>
      <c r="C1357" s="2" t="s">
        <v>270</v>
      </c>
      <c r="D1357" s="68" t="s">
        <v>1230</v>
      </c>
      <c r="E1357" s="66" t="str">
        <f>CONCATENATE(Tabela13[[#This Row],[TRAMITE_SETOR]],"_Atualiz")</f>
        <v>SLIC_Atualiz</v>
      </c>
      <c r="F1357" s="35" t="s">
        <v>927</v>
      </c>
      <c r="G1357" s="35"/>
      <c r="H1357" s="3">
        <v>42412.679166666669</v>
      </c>
      <c r="I1357" s="3">
        <v>42417.720833333333</v>
      </c>
      <c r="J1357" s="45" t="s">
        <v>215</v>
      </c>
      <c r="K1357" s="37">
        <f t="shared" si="42"/>
        <v>5.0416666666642413</v>
      </c>
      <c r="L1357" s="38">
        <f t="shared" si="43"/>
        <v>5.0416666666642413</v>
      </c>
      <c r="M1357" s="166">
        <f>NETWORKDAYS.INTL(DATE(YEAR(H1357),MONTH(I1357),DAY(H1357)),DATE(YEAR(I1357),MONTH(I1357),DAY(I1357)),1,LISTAFERIADOS!$B$2:$B$194)</f>
        <v>4</v>
      </c>
      <c r="N1357" s="170" t="str">
        <f>CONCATENATE(HOUR(Tabela13[[#This Row],[DATA INICIO]]),":",MINUTE(Tabela13[[#This Row],[DATA INICIO]]))</f>
        <v>16:18</v>
      </c>
      <c r="P1357"/>
    </row>
    <row r="1358" spans="1:16" ht="25.5" hidden="1" customHeight="1" x14ac:dyDescent="0.25">
      <c r="A1358" s="48" t="s">
        <v>6</v>
      </c>
      <c r="B1358" s="33" t="s">
        <v>852</v>
      </c>
      <c r="C1358" s="2" t="s">
        <v>270</v>
      </c>
      <c r="D1358" s="68" t="s">
        <v>1209</v>
      </c>
      <c r="E1358" s="66" t="str">
        <f>CONCATENATE(Tabela13[[#This Row],[TRAMITE_SETOR]],"_Atualiz")</f>
        <v>CLC_Atualiz</v>
      </c>
      <c r="F1358" s="35" t="s">
        <v>911</v>
      </c>
      <c r="G1358" s="35"/>
      <c r="H1358" s="3">
        <v>42417.720833333333</v>
      </c>
      <c r="I1358" s="3">
        <v>42417.847916666666</v>
      </c>
      <c r="J1358" s="45" t="s">
        <v>70</v>
      </c>
      <c r="K1358" s="37">
        <f t="shared" si="42"/>
        <v>0.12708333333284827</v>
      </c>
      <c r="L1358" s="38">
        <f t="shared" si="43"/>
        <v>0.12708333333284827</v>
      </c>
      <c r="M1358" s="166">
        <f>NETWORKDAYS.INTL(DATE(YEAR(H1358),MONTH(I1358),DAY(H1358)),DATE(YEAR(I1358),MONTH(I1358),DAY(I1358)),1,LISTAFERIADOS!$B$2:$B$194)</f>
        <v>1</v>
      </c>
      <c r="N1358" s="170" t="str">
        <f>CONCATENATE(HOUR(Tabela13[[#This Row],[DATA INICIO]]),":",MINUTE(Tabela13[[#This Row],[DATA INICIO]]))</f>
        <v>17:18</v>
      </c>
      <c r="P1358"/>
    </row>
    <row r="1359" spans="1:16" ht="25.5" hidden="1" customHeight="1" x14ac:dyDescent="0.25">
      <c r="A1359" s="48" t="s">
        <v>6</v>
      </c>
      <c r="B1359" s="33" t="s">
        <v>852</v>
      </c>
      <c r="C1359" s="2" t="s">
        <v>270</v>
      </c>
      <c r="D1359" s="68" t="s">
        <v>1268</v>
      </c>
      <c r="E1359" s="66" t="str">
        <f>CONCATENATE(Tabela13[[#This Row],[TRAMITE_SETOR]],"_Atualiz")</f>
        <v>SSG_Atualiz</v>
      </c>
      <c r="F1359" s="35" t="s">
        <v>950</v>
      </c>
      <c r="G1359" s="35"/>
      <c r="H1359" s="3">
        <v>42417.847916666666</v>
      </c>
      <c r="I1359" s="3">
        <v>42431.736805555556</v>
      </c>
      <c r="J1359" s="45" t="s">
        <v>818</v>
      </c>
      <c r="K1359" s="37">
        <f t="shared" si="42"/>
        <v>13.888888888890506</v>
      </c>
      <c r="L1359" s="38">
        <f t="shared" si="43"/>
        <v>13.888888888890506</v>
      </c>
      <c r="M1359" s="166">
        <f>NETWORKDAYS.INTL(DATE(YEAR(H1359),MONTH(I1359),DAY(H1359)),DATE(YEAR(I1359),MONTH(I1359),DAY(I1359)),1,LISTAFERIADOS!$B$2:$B$194)</f>
        <v>-12</v>
      </c>
      <c r="N1359" s="170" t="str">
        <f>CONCATENATE(HOUR(Tabela13[[#This Row],[DATA INICIO]]),":",MINUTE(Tabela13[[#This Row],[DATA INICIO]]))</f>
        <v>20:21</v>
      </c>
      <c r="P1359"/>
    </row>
    <row r="1360" spans="1:16" ht="25.5" hidden="1" customHeight="1" x14ac:dyDescent="0.25">
      <c r="A1360" s="48" t="s">
        <v>6</v>
      </c>
      <c r="B1360" s="33" t="s">
        <v>852</v>
      </c>
      <c r="C1360" s="2" t="s">
        <v>270</v>
      </c>
      <c r="D1360" s="68" t="s">
        <v>1209</v>
      </c>
      <c r="E1360" s="66" t="str">
        <f>CONCATENATE(Tabela13[[#This Row],[TRAMITE_SETOR]],"_Atualiz")</f>
        <v>CLC_Atualiz</v>
      </c>
      <c r="F1360" s="35" t="s">
        <v>911</v>
      </c>
      <c r="G1360" s="35"/>
      <c r="H1360" s="3">
        <v>42431.736805555556</v>
      </c>
      <c r="I1360" s="3">
        <v>42433.759027777778</v>
      </c>
      <c r="J1360" s="45" t="s">
        <v>819</v>
      </c>
      <c r="K1360" s="37">
        <f t="shared" si="42"/>
        <v>2.0222222222218988</v>
      </c>
      <c r="L1360" s="38">
        <f t="shared" si="43"/>
        <v>2.0222222222218988</v>
      </c>
      <c r="M1360" s="166">
        <f>NETWORKDAYS.INTL(DATE(YEAR(H1360),MONTH(I1360),DAY(H1360)),DATE(YEAR(I1360),MONTH(I1360),DAY(I1360)),1,LISTAFERIADOS!$B$2:$B$194)</f>
        <v>3</v>
      </c>
      <c r="N1360" s="170" t="str">
        <f>CONCATENATE(HOUR(Tabela13[[#This Row],[DATA INICIO]]),":",MINUTE(Tabela13[[#This Row],[DATA INICIO]]))</f>
        <v>17:41</v>
      </c>
      <c r="P1360"/>
    </row>
    <row r="1361" spans="1:16" ht="25.5" hidden="1" customHeight="1" x14ac:dyDescent="0.25">
      <c r="A1361" s="48" t="s">
        <v>6</v>
      </c>
      <c r="B1361" s="33" t="s">
        <v>852</v>
      </c>
      <c r="C1361" s="2" t="s">
        <v>270</v>
      </c>
      <c r="D1361" s="68" t="s">
        <v>1268</v>
      </c>
      <c r="E1361" s="66" t="str">
        <f>CONCATENATE(Tabela13[[#This Row],[TRAMITE_SETOR]],"_Atualiz")</f>
        <v>SSG_Atualiz</v>
      </c>
      <c r="F1361" s="35" t="s">
        <v>950</v>
      </c>
      <c r="G1361" s="35"/>
      <c r="H1361" s="3">
        <v>42433.759027777778</v>
      </c>
      <c r="I1361" s="3">
        <v>42440.668055555558</v>
      </c>
      <c r="J1361" s="45" t="s">
        <v>820</v>
      </c>
      <c r="K1361" s="37">
        <f t="shared" si="42"/>
        <v>6.9090277777795563</v>
      </c>
      <c r="L1361" s="38">
        <f t="shared" si="43"/>
        <v>6.9090277777795563</v>
      </c>
      <c r="M1361" s="166">
        <f>NETWORKDAYS.INTL(DATE(YEAR(H1361),MONTH(I1361),DAY(H1361)),DATE(YEAR(I1361),MONTH(I1361),DAY(I1361)),1,LISTAFERIADOS!$B$2:$B$194)</f>
        <v>6</v>
      </c>
      <c r="N1361" s="170" t="str">
        <f>CONCATENATE(HOUR(Tabela13[[#This Row],[DATA INICIO]]),":",MINUTE(Tabela13[[#This Row],[DATA INICIO]]))</f>
        <v>18:13</v>
      </c>
      <c r="P1361"/>
    </row>
    <row r="1362" spans="1:16" ht="25.5" hidden="1" customHeight="1" x14ac:dyDescent="0.25">
      <c r="A1362" s="48" t="s">
        <v>6</v>
      </c>
      <c r="B1362" s="33" t="s">
        <v>852</v>
      </c>
      <c r="C1362" s="2" t="s">
        <v>270</v>
      </c>
      <c r="D1362" s="68" t="s">
        <v>1205</v>
      </c>
      <c r="E1362" s="66" t="str">
        <f>CONCATENATE(Tabela13[[#This Row],[TRAMITE_SETOR]],"_Atualiz")</f>
        <v>SECADM_Atualiz</v>
      </c>
      <c r="F1362" s="35" t="s">
        <v>907</v>
      </c>
      <c r="G1362" s="35"/>
      <c r="H1362" s="3">
        <v>42440.668055555558</v>
      </c>
      <c r="I1362" s="3">
        <v>42443.89166666667</v>
      </c>
      <c r="J1362" s="45" t="s">
        <v>821</v>
      </c>
      <c r="K1362" s="37">
        <f t="shared" si="42"/>
        <v>3.2236111111124046</v>
      </c>
      <c r="L1362" s="38">
        <f t="shared" si="43"/>
        <v>3.2236111111124046</v>
      </c>
      <c r="M1362" s="166">
        <f>NETWORKDAYS.INTL(DATE(YEAR(H1362),MONTH(I1362),DAY(H1362)),DATE(YEAR(I1362),MONTH(I1362),DAY(I1362)),1,LISTAFERIADOS!$B$2:$B$194)</f>
        <v>2</v>
      </c>
      <c r="N1362" s="170" t="str">
        <f>CONCATENATE(HOUR(Tabela13[[#This Row],[DATA INICIO]]),":",MINUTE(Tabela13[[#This Row],[DATA INICIO]]))</f>
        <v>16:2</v>
      </c>
      <c r="P1362"/>
    </row>
    <row r="1363" spans="1:16" ht="25.5" hidden="1" customHeight="1" x14ac:dyDescent="0.25">
      <c r="A1363" s="48" t="s">
        <v>6</v>
      </c>
      <c r="B1363" s="33" t="s">
        <v>852</v>
      </c>
      <c r="C1363" s="2" t="s">
        <v>270</v>
      </c>
      <c r="D1363" s="68" t="s">
        <v>1268</v>
      </c>
      <c r="E1363" s="66" t="str">
        <f>CONCATENATE(Tabela13[[#This Row],[TRAMITE_SETOR]],"_Atualiz")</f>
        <v>SSG_Atualiz</v>
      </c>
      <c r="F1363" s="35" t="s">
        <v>950</v>
      </c>
      <c r="G1363" s="35"/>
      <c r="H1363" s="3">
        <v>42443.89166666667</v>
      </c>
      <c r="I1363" s="3">
        <v>42445.578472222223</v>
      </c>
      <c r="J1363" s="45" t="s">
        <v>822</v>
      </c>
      <c r="K1363" s="37">
        <f t="shared" si="42"/>
        <v>1.6868055555532919</v>
      </c>
      <c r="L1363" s="38">
        <f t="shared" si="43"/>
        <v>1.6868055555532919</v>
      </c>
      <c r="M1363" s="166">
        <f>NETWORKDAYS.INTL(DATE(YEAR(H1363),MONTH(I1363),DAY(H1363)),DATE(YEAR(I1363),MONTH(I1363),DAY(I1363)),1,LISTAFERIADOS!$B$2:$B$194)</f>
        <v>3</v>
      </c>
      <c r="N1363" s="170" t="str">
        <f>CONCATENATE(HOUR(Tabela13[[#This Row],[DATA INICIO]]),":",MINUTE(Tabela13[[#This Row],[DATA INICIO]]))</f>
        <v>21:24</v>
      </c>
      <c r="P1363"/>
    </row>
    <row r="1364" spans="1:16" ht="25.5" hidden="1" customHeight="1" x14ac:dyDescent="0.25">
      <c r="A1364" s="48" t="s">
        <v>6</v>
      </c>
      <c r="B1364" s="33" t="s">
        <v>852</v>
      </c>
      <c r="C1364" s="2" t="s">
        <v>270</v>
      </c>
      <c r="D1364" s="68" t="s">
        <v>1205</v>
      </c>
      <c r="E1364" s="66" t="str">
        <f>CONCATENATE(Tabela13[[#This Row],[TRAMITE_SETOR]],"_Atualiz")</f>
        <v>SECADM_Atualiz</v>
      </c>
      <c r="F1364" s="35" t="s">
        <v>907</v>
      </c>
      <c r="G1364" s="35"/>
      <c r="H1364" s="3">
        <v>42445.578472222223</v>
      </c>
      <c r="I1364" s="3">
        <v>42452.677083333336</v>
      </c>
      <c r="J1364" s="45" t="s">
        <v>823</v>
      </c>
      <c r="K1364" s="37">
        <f t="shared" si="42"/>
        <v>7.0986111111124046</v>
      </c>
      <c r="L1364" s="38">
        <f t="shared" si="43"/>
        <v>7.0986111111124046</v>
      </c>
      <c r="M1364" s="166">
        <f>NETWORKDAYS.INTL(DATE(YEAR(H1364),MONTH(I1364),DAY(H1364)),DATE(YEAR(I1364),MONTH(I1364),DAY(I1364)),1,LISTAFERIADOS!$B$2:$B$194)</f>
        <v>5</v>
      </c>
      <c r="N1364" s="170" t="str">
        <f>CONCATENATE(HOUR(Tabela13[[#This Row],[DATA INICIO]]),":",MINUTE(Tabela13[[#This Row],[DATA INICIO]]))</f>
        <v>13:53</v>
      </c>
      <c r="P1364"/>
    </row>
    <row r="1365" spans="1:16" ht="25.5" hidden="1" customHeight="1" x14ac:dyDescent="0.25">
      <c r="A1365" s="48" t="s">
        <v>6</v>
      </c>
      <c r="B1365" s="33" t="s">
        <v>852</v>
      </c>
      <c r="C1365" s="2" t="s">
        <v>270</v>
      </c>
      <c r="D1365" s="68" t="s">
        <v>1268</v>
      </c>
      <c r="E1365" s="66" t="str">
        <f>CONCATENATE(Tabela13[[#This Row],[TRAMITE_SETOR]],"_Atualiz")</f>
        <v>SSG_Atualiz</v>
      </c>
      <c r="F1365" s="35" t="s">
        <v>950</v>
      </c>
      <c r="G1365" s="35"/>
      <c r="H1365" s="3">
        <v>42452.677083333336</v>
      </c>
      <c r="I1365" s="3">
        <v>42472.568749999999</v>
      </c>
      <c r="J1365" s="45" t="s">
        <v>824</v>
      </c>
      <c r="K1365" s="37">
        <f t="shared" si="42"/>
        <v>19.891666666662786</v>
      </c>
      <c r="L1365" s="38">
        <f t="shared" si="43"/>
        <v>19.891666666662786</v>
      </c>
      <c r="M1365" s="166">
        <f>NETWORKDAYS.INTL(DATE(YEAR(H1365),MONTH(I1365),DAY(H1365)),DATE(YEAR(I1365),MONTH(I1365),DAY(I1365)),1,LISTAFERIADOS!$B$2:$B$194)</f>
        <v>-8</v>
      </c>
      <c r="N1365" s="170" t="str">
        <f>CONCATENATE(HOUR(Tabela13[[#This Row],[DATA INICIO]]),":",MINUTE(Tabela13[[#This Row],[DATA INICIO]]))</f>
        <v>16:15</v>
      </c>
      <c r="P1365"/>
    </row>
    <row r="1366" spans="1:16" ht="25.5" hidden="1" customHeight="1" x14ac:dyDescent="0.25">
      <c r="A1366" s="48" t="s">
        <v>6</v>
      </c>
      <c r="B1366" s="33" t="s">
        <v>852</v>
      </c>
      <c r="C1366" s="2" t="s">
        <v>270</v>
      </c>
      <c r="D1366" s="68" t="s">
        <v>1205</v>
      </c>
      <c r="E1366" s="66" t="str">
        <f>CONCATENATE(Tabela13[[#This Row],[TRAMITE_SETOR]],"_Atualiz")</f>
        <v>SECADM_Atualiz</v>
      </c>
      <c r="F1366" s="35" t="s">
        <v>907</v>
      </c>
      <c r="G1366" s="35"/>
      <c r="H1366" s="3">
        <v>42472.568749999999</v>
      </c>
      <c r="I1366" s="3">
        <v>42472.67083333333</v>
      </c>
      <c r="J1366" s="45" t="s">
        <v>825</v>
      </c>
      <c r="K1366" s="37">
        <f t="shared" si="42"/>
        <v>0.10208333333139308</v>
      </c>
      <c r="L1366" s="38">
        <f t="shared" si="43"/>
        <v>0.10208333333139308</v>
      </c>
      <c r="M1366" s="166">
        <f>NETWORKDAYS.INTL(DATE(YEAR(H1366),MONTH(I1366),DAY(H1366)),DATE(YEAR(I1366),MONTH(I1366),DAY(I1366)),1,LISTAFERIADOS!$B$2:$B$194)</f>
        <v>1</v>
      </c>
      <c r="N1366" s="170" t="str">
        <f>CONCATENATE(HOUR(Tabela13[[#This Row],[DATA INICIO]]),":",MINUTE(Tabela13[[#This Row],[DATA INICIO]]))</f>
        <v>13:39</v>
      </c>
      <c r="P1366"/>
    </row>
    <row r="1367" spans="1:16" ht="25.5" hidden="1" customHeight="1" x14ac:dyDescent="0.25">
      <c r="A1367" s="48" t="s">
        <v>6</v>
      </c>
      <c r="B1367" s="33" t="s">
        <v>852</v>
      </c>
      <c r="C1367" s="2" t="s">
        <v>270</v>
      </c>
      <c r="D1367" s="68" t="s">
        <v>1209</v>
      </c>
      <c r="E1367" s="66" t="str">
        <f>CONCATENATE(Tabela13[[#This Row],[TRAMITE_SETOR]],"_Atualiz")</f>
        <v>CLC_Atualiz</v>
      </c>
      <c r="F1367" s="35" t="s">
        <v>911</v>
      </c>
      <c r="G1367" s="35"/>
      <c r="H1367" s="3">
        <v>42472.67083333333</v>
      </c>
      <c r="I1367" s="3">
        <v>42474.711805555555</v>
      </c>
      <c r="J1367" s="45" t="s">
        <v>826</v>
      </c>
      <c r="K1367" s="37">
        <f t="shared" si="42"/>
        <v>2.0409722222248092</v>
      </c>
      <c r="L1367" s="38">
        <f t="shared" si="43"/>
        <v>2.0409722222248092</v>
      </c>
      <c r="M1367" s="166">
        <f>NETWORKDAYS.INTL(DATE(YEAR(H1367),MONTH(I1367),DAY(H1367)),DATE(YEAR(I1367),MONTH(I1367),DAY(I1367)),1,LISTAFERIADOS!$B$2:$B$194)</f>
        <v>3</v>
      </c>
      <c r="N1367" s="170" t="str">
        <f>CONCATENATE(HOUR(Tabela13[[#This Row],[DATA INICIO]]),":",MINUTE(Tabela13[[#This Row],[DATA INICIO]]))</f>
        <v>16:6</v>
      </c>
      <c r="P1367"/>
    </row>
    <row r="1368" spans="1:16" ht="25.5" hidden="1" customHeight="1" x14ac:dyDescent="0.25">
      <c r="A1368" s="48" t="s">
        <v>6</v>
      </c>
      <c r="B1368" s="33" t="s">
        <v>852</v>
      </c>
      <c r="C1368" s="2" t="s">
        <v>270</v>
      </c>
      <c r="D1368" s="68" t="s">
        <v>1221</v>
      </c>
      <c r="E1368" s="66" t="str">
        <f>CONCATENATE(Tabela13[[#This Row],[TRAMITE_SETOR]],"_Atualiz")</f>
        <v>SASG_Atualiz</v>
      </c>
      <c r="F1368" s="35" t="s">
        <v>920</v>
      </c>
      <c r="G1368" s="35"/>
      <c r="H1368" s="3">
        <v>42474.711805555555</v>
      </c>
      <c r="I1368" s="3">
        <v>42479.704861111109</v>
      </c>
      <c r="J1368" s="45" t="s">
        <v>827</v>
      </c>
      <c r="K1368" s="37">
        <f t="shared" si="42"/>
        <v>4.9930555555547471</v>
      </c>
      <c r="L1368" s="38">
        <f t="shared" si="43"/>
        <v>4.9930555555547471</v>
      </c>
      <c r="M1368" s="166">
        <f>NETWORKDAYS.INTL(DATE(YEAR(H1368),MONTH(I1368),DAY(H1368)),DATE(YEAR(I1368),MONTH(I1368),DAY(I1368)),1,LISTAFERIADOS!$B$2:$B$194)</f>
        <v>4</v>
      </c>
      <c r="N1368" s="170" t="str">
        <f>CONCATENATE(HOUR(Tabela13[[#This Row],[DATA INICIO]]),":",MINUTE(Tabela13[[#This Row],[DATA INICIO]]))</f>
        <v>17:5</v>
      </c>
      <c r="P1368"/>
    </row>
    <row r="1369" spans="1:16" ht="25.5" hidden="1" customHeight="1" x14ac:dyDescent="0.25">
      <c r="A1369" s="48" t="s">
        <v>6</v>
      </c>
      <c r="B1369" s="33" t="s">
        <v>852</v>
      </c>
      <c r="C1369" s="2" t="s">
        <v>270</v>
      </c>
      <c r="D1369" s="68" t="s">
        <v>1210</v>
      </c>
      <c r="E1369" s="66" t="str">
        <f>CONCATENATE(Tabela13[[#This Row],[TRAMITE_SETOR]],"_Atualiz")</f>
        <v>SC_Atualiz</v>
      </c>
      <c r="F1369" s="35" t="s">
        <v>912</v>
      </c>
      <c r="G1369" s="35"/>
      <c r="H1369" s="3">
        <v>42479.704861111109</v>
      </c>
      <c r="I1369" s="3">
        <v>42482.692361111112</v>
      </c>
      <c r="J1369" s="45" t="s">
        <v>163</v>
      </c>
      <c r="K1369" s="37">
        <f t="shared" si="42"/>
        <v>2.9875000000029104</v>
      </c>
      <c r="L1369" s="38">
        <f t="shared" si="43"/>
        <v>2.9875000000029104</v>
      </c>
      <c r="M1369" s="166">
        <f>NETWORKDAYS.INTL(DATE(YEAR(H1369),MONTH(I1369),DAY(H1369)),DATE(YEAR(I1369),MONTH(I1369),DAY(I1369)),1,LISTAFERIADOS!$B$2:$B$194)</f>
        <v>3</v>
      </c>
      <c r="N1369" s="170" t="str">
        <f>CONCATENATE(HOUR(Tabela13[[#This Row],[DATA INICIO]]),":",MINUTE(Tabela13[[#This Row],[DATA INICIO]]))</f>
        <v>16:55</v>
      </c>
      <c r="P1369"/>
    </row>
    <row r="1370" spans="1:16" ht="25.5" hidden="1" customHeight="1" x14ac:dyDescent="0.25">
      <c r="A1370" s="48" t="s">
        <v>6</v>
      </c>
      <c r="B1370" s="33" t="s">
        <v>852</v>
      </c>
      <c r="C1370" s="2" t="s">
        <v>270</v>
      </c>
      <c r="D1370" s="68" t="s">
        <v>1221</v>
      </c>
      <c r="E1370" s="66" t="str">
        <f>CONCATENATE(Tabela13[[#This Row],[TRAMITE_SETOR]],"_Atualiz")</f>
        <v>SASG_Atualiz</v>
      </c>
      <c r="F1370" s="35" t="s">
        <v>920</v>
      </c>
      <c r="G1370" s="35"/>
      <c r="H1370" s="3">
        <v>42482.692361111112</v>
      </c>
      <c r="I1370" s="3">
        <v>42489.5625</v>
      </c>
      <c r="J1370" s="45" t="s">
        <v>828</v>
      </c>
      <c r="K1370" s="37">
        <f t="shared" si="42"/>
        <v>6.8701388888875954</v>
      </c>
      <c r="L1370" s="38">
        <f t="shared" si="43"/>
        <v>6.8701388888875954</v>
      </c>
      <c r="M1370" s="166">
        <f>NETWORKDAYS.INTL(DATE(YEAR(H1370),MONTH(I1370),DAY(H1370)),DATE(YEAR(I1370),MONTH(I1370),DAY(I1370)),1,LISTAFERIADOS!$B$2:$B$194)</f>
        <v>6</v>
      </c>
      <c r="N1370" s="170" t="str">
        <f>CONCATENATE(HOUR(Tabela13[[#This Row],[DATA INICIO]]),":",MINUTE(Tabela13[[#This Row],[DATA INICIO]]))</f>
        <v>16:37</v>
      </c>
      <c r="P1370"/>
    </row>
    <row r="1371" spans="1:16" ht="25.5" hidden="1" customHeight="1" x14ac:dyDescent="0.25">
      <c r="A1371" s="48" t="s">
        <v>6</v>
      </c>
      <c r="B1371" s="33" t="s">
        <v>852</v>
      </c>
      <c r="C1371" s="2" t="s">
        <v>270</v>
      </c>
      <c r="D1371" s="68" t="s">
        <v>1210</v>
      </c>
      <c r="E1371" s="66" t="str">
        <f>CONCATENATE(Tabela13[[#This Row],[TRAMITE_SETOR]],"_Atualiz")</f>
        <v>SC_Atualiz</v>
      </c>
      <c r="F1371" s="35" t="s">
        <v>912</v>
      </c>
      <c r="G1371" s="35"/>
      <c r="H1371" s="3">
        <v>42489.5625</v>
      </c>
      <c r="I1371" s="3">
        <v>42493.732638888891</v>
      </c>
      <c r="J1371" s="45" t="s">
        <v>829</v>
      </c>
      <c r="K1371" s="37">
        <f t="shared" si="42"/>
        <v>4.1701388888905058</v>
      </c>
      <c r="L1371" s="38">
        <f t="shared" si="43"/>
        <v>4.1701388888905058</v>
      </c>
      <c r="M1371" s="166">
        <f>NETWORKDAYS.INTL(DATE(YEAR(H1371),MONTH(I1371),DAY(H1371)),DATE(YEAR(I1371),MONTH(I1371),DAY(I1371)),1,LISTAFERIADOS!$B$2:$B$194)</f>
        <v>-17</v>
      </c>
      <c r="N1371" s="170" t="str">
        <f>CONCATENATE(HOUR(Tabela13[[#This Row],[DATA INICIO]]),":",MINUTE(Tabela13[[#This Row],[DATA INICIO]]))</f>
        <v>13:30</v>
      </c>
      <c r="P1371"/>
    </row>
    <row r="1372" spans="1:16" ht="25.5" hidden="1" customHeight="1" x14ac:dyDescent="0.25">
      <c r="A1372" s="48" t="s">
        <v>6</v>
      </c>
      <c r="B1372" s="33" t="s">
        <v>852</v>
      </c>
      <c r="C1372" s="2" t="s">
        <v>270</v>
      </c>
      <c r="D1372" s="68" t="s">
        <v>1268</v>
      </c>
      <c r="E1372" s="66" t="str">
        <f>CONCATENATE(Tabela13[[#This Row],[TRAMITE_SETOR]],"_Atualiz")</f>
        <v>SSG_Atualiz</v>
      </c>
      <c r="F1372" s="35" t="s">
        <v>950</v>
      </c>
      <c r="G1372" s="35"/>
      <c r="H1372" s="3">
        <v>42493.732638888891</v>
      </c>
      <c r="I1372" s="3">
        <v>42493.765972222223</v>
      </c>
      <c r="J1372" s="45" t="s">
        <v>12</v>
      </c>
      <c r="K1372" s="37">
        <f t="shared" si="42"/>
        <v>3.3333333332848269E-2</v>
      </c>
      <c r="L1372" s="38">
        <f t="shared" si="43"/>
        <v>3.3333333332848269E-2</v>
      </c>
      <c r="M1372" s="166">
        <f>NETWORKDAYS.INTL(DATE(YEAR(H1372),MONTH(I1372),DAY(H1372)),DATE(YEAR(I1372),MONTH(I1372),DAY(I1372)),1,LISTAFERIADOS!$B$2:$B$194)</f>
        <v>1</v>
      </c>
      <c r="N1372" s="170" t="str">
        <f>CONCATENATE(HOUR(Tabela13[[#This Row],[DATA INICIO]]),":",MINUTE(Tabela13[[#This Row],[DATA INICIO]]))</f>
        <v>17:35</v>
      </c>
      <c r="P1372"/>
    </row>
    <row r="1373" spans="1:16" ht="25.5" hidden="1" customHeight="1" x14ac:dyDescent="0.25">
      <c r="A1373" s="48" t="s">
        <v>6</v>
      </c>
      <c r="B1373" s="33" t="s">
        <v>852</v>
      </c>
      <c r="C1373" s="2" t="s">
        <v>270</v>
      </c>
      <c r="D1373" s="68" t="s">
        <v>1210</v>
      </c>
      <c r="E1373" s="66" t="str">
        <f>CONCATENATE(Tabela13[[#This Row],[TRAMITE_SETOR]],"_Atualiz")</f>
        <v>SC_Atualiz</v>
      </c>
      <c r="F1373" s="35" t="s">
        <v>912</v>
      </c>
      <c r="G1373" s="35"/>
      <c r="H1373" s="3">
        <v>42493.765972222223</v>
      </c>
      <c r="I1373" s="3">
        <v>42494.662499999999</v>
      </c>
      <c r="J1373" s="45" t="s">
        <v>830</v>
      </c>
      <c r="K1373" s="37">
        <f t="shared" si="42"/>
        <v>0.89652777777519077</v>
      </c>
      <c r="L1373" s="38">
        <f t="shared" si="43"/>
        <v>0.89652777777519077</v>
      </c>
      <c r="M1373" s="166">
        <f>NETWORKDAYS.INTL(DATE(YEAR(H1373),MONTH(I1373),DAY(H1373)),DATE(YEAR(I1373),MONTH(I1373),DAY(I1373)),1,LISTAFERIADOS!$B$2:$B$194)</f>
        <v>2</v>
      </c>
      <c r="N1373" s="170" t="str">
        <f>CONCATENATE(HOUR(Tabela13[[#This Row],[DATA INICIO]]),":",MINUTE(Tabela13[[#This Row],[DATA INICIO]]))</f>
        <v>18:23</v>
      </c>
      <c r="P1373"/>
    </row>
    <row r="1374" spans="1:16" ht="25.5" hidden="1" customHeight="1" x14ac:dyDescent="0.25">
      <c r="A1374" s="48" t="s">
        <v>6</v>
      </c>
      <c r="B1374" s="33" t="s">
        <v>852</v>
      </c>
      <c r="C1374" s="2" t="s">
        <v>270</v>
      </c>
      <c r="D1374" s="68" t="s">
        <v>1221</v>
      </c>
      <c r="E1374" s="66" t="str">
        <f>CONCATENATE(Tabela13[[#This Row],[TRAMITE_SETOR]],"_Atualiz")</f>
        <v>SASG_Atualiz</v>
      </c>
      <c r="F1374" s="35" t="s">
        <v>920</v>
      </c>
      <c r="G1374" s="35"/>
      <c r="H1374" s="3">
        <v>42494.662499999999</v>
      </c>
      <c r="I1374" s="3">
        <v>42494.728472222225</v>
      </c>
      <c r="J1374" s="45" t="s">
        <v>831</v>
      </c>
      <c r="K1374" s="37">
        <f t="shared" si="42"/>
        <v>6.5972222226264421E-2</v>
      </c>
      <c r="L1374" s="38">
        <f t="shared" si="43"/>
        <v>6.5972222226264421E-2</v>
      </c>
      <c r="M1374" s="166">
        <f>NETWORKDAYS.INTL(DATE(YEAR(H1374),MONTH(I1374),DAY(H1374)),DATE(YEAR(I1374),MONTH(I1374),DAY(I1374)),1,LISTAFERIADOS!$B$2:$B$194)</f>
        <v>1</v>
      </c>
      <c r="N1374" s="170" t="str">
        <f>CONCATENATE(HOUR(Tabela13[[#This Row],[DATA INICIO]]),":",MINUTE(Tabela13[[#This Row],[DATA INICIO]]))</f>
        <v>15:54</v>
      </c>
      <c r="P1374"/>
    </row>
    <row r="1375" spans="1:16" ht="25.5" hidden="1" customHeight="1" x14ac:dyDescent="0.25">
      <c r="A1375" s="48" t="s">
        <v>6</v>
      </c>
      <c r="B1375" s="33" t="s">
        <v>852</v>
      </c>
      <c r="C1375" s="2" t="s">
        <v>270</v>
      </c>
      <c r="D1375" s="68" t="s">
        <v>1210</v>
      </c>
      <c r="E1375" s="66" t="str">
        <f>CONCATENATE(Tabela13[[#This Row],[TRAMITE_SETOR]],"_Atualiz")</f>
        <v>SC_Atualiz</v>
      </c>
      <c r="F1375" s="35" t="s">
        <v>912</v>
      </c>
      <c r="G1375" s="35"/>
      <c r="H1375" s="3">
        <v>42494.728472222225</v>
      </c>
      <c r="I1375" s="3">
        <v>42521.677083333336</v>
      </c>
      <c r="J1375" s="45" t="s">
        <v>832</v>
      </c>
      <c r="K1375" s="37">
        <f t="shared" si="42"/>
        <v>26.948611111110949</v>
      </c>
      <c r="L1375" s="38">
        <f t="shared" si="43"/>
        <v>26.948611111110949</v>
      </c>
      <c r="M1375" s="166">
        <f>NETWORKDAYS.INTL(DATE(YEAR(H1375),MONTH(I1375),DAY(H1375)),DATE(YEAR(I1375),MONTH(I1375),DAY(I1375)),1,LISTAFERIADOS!$B$2:$B$194)</f>
        <v>18</v>
      </c>
      <c r="N1375" s="170" t="str">
        <f>CONCATENATE(HOUR(Tabela13[[#This Row],[DATA INICIO]]),":",MINUTE(Tabela13[[#This Row],[DATA INICIO]]))</f>
        <v>17:29</v>
      </c>
      <c r="P1375"/>
    </row>
    <row r="1376" spans="1:16" ht="25.5" hidden="1" customHeight="1" x14ac:dyDescent="0.25">
      <c r="A1376" s="48" t="s">
        <v>6</v>
      </c>
      <c r="B1376" s="33" t="s">
        <v>852</v>
      </c>
      <c r="C1376" s="2" t="s">
        <v>270</v>
      </c>
      <c r="D1376" s="68" t="s">
        <v>1209</v>
      </c>
      <c r="E1376" s="66" t="str">
        <f>CONCATENATE(Tabela13[[#This Row],[TRAMITE_SETOR]],"_Atualiz")</f>
        <v>CLC_Atualiz</v>
      </c>
      <c r="F1376" s="35" t="s">
        <v>911</v>
      </c>
      <c r="G1376" s="35"/>
      <c r="H1376" s="3">
        <v>42521.677083333336</v>
      </c>
      <c r="I1376" s="3">
        <v>42522.69027777778</v>
      </c>
      <c r="J1376" s="45" t="s">
        <v>833</v>
      </c>
      <c r="K1376" s="37">
        <f t="shared" si="42"/>
        <v>1.0131944444437977</v>
      </c>
      <c r="L1376" s="38">
        <f t="shared" si="43"/>
        <v>1.0131944444437977</v>
      </c>
      <c r="M1376" s="166">
        <f>NETWORKDAYS.INTL(DATE(YEAR(H1376),MONTH(I1376),DAY(H1376)),DATE(YEAR(I1376),MONTH(I1376),DAY(I1376)),1,LISTAFERIADOS!$B$2:$B$194)</f>
        <v>-23</v>
      </c>
      <c r="N1376" s="170" t="str">
        <f>CONCATENATE(HOUR(Tabela13[[#This Row],[DATA INICIO]]),":",MINUTE(Tabela13[[#This Row],[DATA INICIO]]))</f>
        <v>16:15</v>
      </c>
      <c r="P1376"/>
    </row>
    <row r="1377" spans="1:16" ht="25.5" hidden="1" customHeight="1" x14ac:dyDescent="0.25">
      <c r="A1377" s="48" t="s">
        <v>6</v>
      </c>
      <c r="B1377" s="33" t="s">
        <v>852</v>
      </c>
      <c r="C1377" s="2" t="s">
        <v>270</v>
      </c>
      <c r="D1377" s="68" t="s">
        <v>1206</v>
      </c>
      <c r="E1377" s="66" t="str">
        <f>CONCATENATE(Tabela13[[#This Row],[TRAMITE_SETOR]],"_Atualiz")</f>
        <v>SPO_Atualiz</v>
      </c>
      <c r="F1377" s="35" t="s">
        <v>908</v>
      </c>
      <c r="G1377" s="35"/>
      <c r="H1377" s="3">
        <v>42522.69027777778</v>
      </c>
      <c r="I1377" s="3">
        <v>42527.520833333336</v>
      </c>
      <c r="J1377" s="45" t="s">
        <v>18</v>
      </c>
      <c r="K1377" s="37">
        <f t="shared" si="42"/>
        <v>4.8305555555562023</v>
      </c>
      <c r="L1377" s="38">
        <f t="shared" si="43"/>
        <v>4.8305555555562023</v>
      </c>
      <c r="M1377" s="166">
        <f>NETWORKDAYS.INTL(DATE(YEAR(H1377),MONTH(I1377),DAY(H1377)),DATE(YEAR(I1377),MONTH(I1377),DAY(I1377)),1,LISTAFERIADOS!$B$2:$B$194)</f>
        <v>4</v>
      </c>
      <c r="N1377" s="170" t="str">
        <f>CONCATENATE(HOUR(Tabela13[[#This Row],[DATA INICIO]]),":",MINUTE(Tabela13[[#This Row],[DATA INICIO]]))</f>
        <v>16:34</v>
      </c>
      <c r="P1377"/>
    </row>
    <row r="1378" spans="1:16" ht="25.5" hidden="1" customHeight="1" x14ac:dyDescent="0.25">
      <c r="A1378" s="48" t="s">
        <v>6</v>
      </c>
      <c r="B1378" s="33" t="s">
        <v>852</v>
      </c>
      <c r="C1378" s="2" t="s">
        <v>270</v>
      </c>
      <c r="D1378" s="68" t="s">
        <v>1207</v>
      </c>
      <c r="E1378" s="66" t="str">
        <f>CONCATENATE(Tabela13[[#This Row],[TRAMITE_SETOR]],"_Atualiz")</f>
        <v>CO_Atualiz</v>
      </c>
      <c r="F1378" s="35" t="s">
        <v>909</v>
      </c>
      <c r="G1378" s="35"/>
      <c r="H1378" s="3">
        <v>42527.520833333336</v>
      </c>
      <c r="I1378" s="3">
        <v>42527.717361111114</v>
      </c>
      <c r="J1378" s="45" t="s">
        <v>382</v>
      </c>
      <c r="K1378" s="37">
        <f t="shared" si="42"/>
        <v>0.19652777777810115</v>
      </c>
      <c r="L1378" s="38">
        <f t="shared" si="43"/>
        <v>0.19652777777810115</v>
      </c>
      <c r="M1378" s="166">
        <f>NETWORKDAYS.INTL(DATE(YEAR(H1378),MONTH(I1378),DAY(H1378)),DATE(YEAR(I1378),MONTH(I1378),DAY(I1378)),1,LISTAFERIADOS!$B$2:$B$194)</f>
        <v>1</v>
      </c>
      <c r="N1378" s="170" t="str">
        <f>CONCATENATE(HOUR(Tabela13[[#This Row],[DATA INICIO]]),":",MINUTE(Tabela13[[#This Row],[DATA INICIO]]))</f>
        <v>12:30</v>
      </c>
      <c r="P1378"/>
    </row>
    <row r="1379" spans="1:16" ht="25.5" hidden="1" customHeight="1" x14ac:dyDescent="0.25">
      <c r="A1379" s="48" t="s">
        <v>6</v>
      </c>
      <c r="B1379" s="33" t="s">
        <v>852</v>
      </c>
      <c r="C1379" s="2" t="s">
        <v>270</v>
      </c>
      <c r="D1379" s="68" t="s">
        <v>1208</v>
      </c>
      <c r="E1379" s="66" t="str">
        <f>CONCATENATE(Tabela13[[#This Row],[TRAMITE_SETOR]],"_Atualiz")</f>
        <v>SECOFC_Atualiz</v>
      </c>
      <c r="F1379" s="35" t="s">
        <v>910</v>
      </c>
      <c r="G1379" s="35"/>
      <c r="H1379" s="3">
        <v>42527.717361111114</v>
      </c>
      <c r="I1379" s="3">
        <v>42527.847222222219</v>
      </c>
      <c r="J1379" s="45" t="s">
        <v>20</v>
      </c>
      <c r="K1379" s="37">
        <f t="shared" si="42"/>
        <v>0.12986111110512866</v>
      </c>
      <c r="L1379" s="38">
        <f t="shared" si="43"/>
        <v>0.12986111110512866</v>
      </c>
      <c r="M1379" s="166">
        <f>NETWORKDAYS.INTL(DATE(YEAR(H1379),MONTH(I1379),DAY(H1379)),DATE(YEAR(I1379),MONTH(I1379),DAY(I1379)),1,LISTAFERIADOS!$B$2:$B$194)</f>
        <v>1</v>
      </c>
      <c r="N1379" s="170" t="str">
        <f>CONCATENATE(HOUR(Tabela13[[#This Row],[DATA INICIO]]),":",MINUTE(Tabela13[[#This Row],[DATA INICIO]]))</f>
        <v>17:13</v>
      </c>
      <c r="P1379"/>
    </row>
    <row r="1380" spans="1:16" ht="25.5" hidden="1" customHeight="1" x14ac:dyDescent="0.25">
      <c r="A1380" s="48" t="s">
        <v>6</v>
      </c>
      <c r="B1380" s="33" t="s">
        <v>852</v>
      </c>
      <c r="C1380" s="2" t="s">
        <v>270</v>
      </c>
      <c r="D1380" s="68" t="s">
        <v>1209</v>
      </c>
      <c r="E1380" s="66" t="str">
        <f>CONCATENATE(Tabela13[[#This Row],[TRAMITE_SETOR]],"_Atualiz")</f>
        <v>CLC_Atualiz</v>
      </c>
      <c r="F1380" s="35" t="s">
        <v>911</v>
      </c>
      <c r="G1380" s="35"/>
      <c r="H1380" s="3">
        <v>42527.847222222219</v>
      </c>
      <c r="I1380" s="3">
        <v>42544.809027777781</v>
      </c>
      <c r="J1380" s="45" t="s">
        <v>423</v>
      </c>
      <c r="K1380" s="37">
        <f t="shared" si="42"/>
        <v>16.961805555562023</v>
      </c>
      <c r="L1380" s="38">
        <f t="shared" si="43"/>
        <v>16.961805555562023</v>
      </c>
      <c r="M1380" s="166">
        <f>NETWORKDAYS.INTL(DATE(YEAR(H1380),MONTH(I1380),DAY(H1380)),DATE(YEAR(I1380),MONTH(I1380),DAY(I1380)),1,LISTAFERIADOS!$B$2:$B$194)</f>
        <v>14</v>
      </c>
      <c r="N1380" s="170" t="str">
        <f>CONCATENATE(HOUR(Tabela13[[#This Row],[DATA INICIO]]),":",MINUTE(Tabela13[[#This Row],[DATA INICIO]]))</f>
        <v>20:20</v>
      </c>
      <c r="P1380"/>
    </row>
    <row r="1381" spans="1:16" ht="25.5" hidden="1" customHeight="1" x14ac:dyDescent="0.25">
      <c r="A1381" s="48" t="s">
        <v>6</v>
      </c>
      <c r="B1381" s="33" t="s">
        <v>852</v>
      </c>
      <c r="C1381" s="2" t="s">
        <v>270</v>
      </c>
      <c r="D1381" s="68" t="s">
        <v>1205</v>
      </c>
      <c r="E1381" s="66" t="str">
        <f>CONCATENATE(Tabela13[[#This Row],[TRAMITE_SETOR]],"_Atualiz")</f>
        <v>SECADM_Atualiz</v>
      </c>
      <c r="F1381" s="35" t="s">
        <v>907</v>
      </c>
      <c r="G1381" s="35"/>
      <c r="H1381" s="3">
        <v>42544.809027777781</v>
      </c>
      <c r="I1381" s="3">
        <v>42545.731944444444</v>
      </c>
      <c r="J1381" s="45" t="s">
        <v>834</v>
      </c>
      <c r="K1381" s="37">
        <f t="shared" si="42"/>
        <v>0.92291666666278616</v>
      </c>
      <c r="L1381" s="38">
        <f t="shared" si="43"/>
        <v>0.92291666666278616</v>
      </c>
      <c r="M1381" s="166">
        <f>NETWORKDAYS.INTL(DATE(YEAR(H1381),MONTH(I1381),DAY(H1381)),DATE(YEAR(I1381),MONTH(I1381),DAY(I1381)),1,LISTAFERIADOS!$B$2:$B$194)</f>
        <v>2</v>
      </c>
      <c r="N1381" s="170" t="str">
        <f>CONCATENATE(HOUR(Tabela13[[#This Row],[DATA INICIO]]),":",MINUTE(Tabela13[[#This Row],[DATA INICIO]]))</f>
        <v>19:25</v>
      </c>
      <c r="P1381"/>
    </row>
    <row r="1382" spans="1:16" ht="25.5" customHeight="1" x14ac:dyDescent="0.25">
      <c r="A1382" s="48" t="s">
        <v>6</v>
      </c>
      <c r="B1382" s="33" t="s">
        <v>852</v>
      </c>
      <c r="C1382" s="2" t="s">
        <v>270</v>
      </c>
      <c r="D1382" s="68" t="s">
        <v>1219</v>
      </c>
      <c r="E1382" s="66" t="str">
        <f>CONCATENATE(Tabela13[[#This Row],[TRAMITE_SETOR]],"_Atualiz")</f>
        <v>CSTA_Atualiz</v>
      </c>
      <c r="F1382" s="35" t="s">
        <v>895</v>
      </c>
      <c r="G1382" s="90" t="s">
        <v>1105</v>
      </c>
      <c r="H1382" s="3">
        <v>42545.731944444444</v>
      </c>
      <c r="I1382" s="3">
        <v>42548.669444444444</v>
      </c>
      <c r="J1382" s="45" t="s">
        <v>835</v>
      </c>
      <c r="K1382" s="37">
        <f t="shared" si="42"/>
        <v>2.9375</v>
      </c>
      <c r="L1382" s="38">
        <f t="shared" si="43"/>
        <v>2.9375</v>
      </c>
      <c r="M1382" s="166">
        <f>NETWORKDAYS.INTL(DATE(YEAR(H1382),MONTH(I1382),DAY(H1382)),DATE(YEAR(I1382),MONTH(I1382),DAY(I1382)),1,LISTAFERIADOS!$B$2:$B$194)</f>
        <v>2</v>
      </c>
      <c r="N1382" s="170" t="str">
        <f>CONCATENATE(HOUR(Tabela13[[#This Row],[DATA INICIO]]),":",MINUTE(Tabela13[[#This Row],[DATA INICIO]]))</f>
        <v>17:34</v>
      </c>
      <c r="P1382"/>
    </row>
    <row r="1383" spans="1:16" ht="25.5" hidden="1" customHeight="1" x14ac:dyDescent="0.25">
      <c r="A1383" s="48" t="s">
        <v>6</v>
      </c>
      <c r="B1383" s="33" t="s">
        <v>852</v>
      </c>
      <c r="C1383" s="2" t="s">
        <v>270</v>
      </c>
      <c r="D1383" s="68" t="s">
        <v>1268</v>
      </c>
      <c r="E1383" s="66" t="str">
        <f>CONCATENATE(Tabela13[[#This Row],[TRAMITE_SETOR]],"_Atualiz")</f>
        <v>SSG_Atualiz</v>
      </c>
      <c r="F1383" s="35" t="s">
        <v>950</v>
      </c>
      <c r="G1383" s="35"/>
      <c r="H1383" s="3">
        <v>42548.669444444444</v>
      </c>
      <c r="I1383" s="3">
        <v>42549.683333333334</v>
      </c>
      <c r="J1383" s="45" t="s">
        <v>93</v>
      </c>
      <c r="K1383" s="37">
        <f t="shared" si="42"/>
        <v>1.0138888888905058</v>
      </c>
      <c r="L1383" s="38">
        <f t="shared" si="43"/>
        <v>1.0138888888905058</v>
      </c>
      <c r="M1383" s="166">
        <f>NETWORKDAYS.INTL(DATE(YEAR(H1383),MONTH(I1383),DAY(H1383)),DATE(YEAR(I1383),MONTH(I1383),DAY(I1383)),1,LISTAFERIADOS!$B$2:$B$194)</f>
        <v>2</v>
      </c>
      <c r="N1383" s="170" t="str">
        <f>CONCATENATE(HOUR(Tabela13[[#This Row],[DATA INICIO]]),":",MINUTE(Tabela13[[#This Row],[DATA INICIO]]))</f>
        <v>16:4</v>
      </c>
      <c r="P1383"/>
    </row>
    <row r="1384" spans="1:16" ht="25.5" customHeight="1" x14ac:dyDescent="0.25">
      <c r="A1384" s="48" t="s">
        <v>6</v>
      </c>
      <c r="B1384" s="33" t="s">
        <v>852</v>
      </c>
      <c r="C1384" s="2" t="s">
        <v>270</v>
      </c>
      <c r="D1384" s="68" t="s">
        <v>1219</v>
      </c>
      <c r="E1384" s="66" t="str">
        <f>CONCATENATE(Tabela13[[#This Row],[TRAMITE_SETOR]],"_Atualiz")</f>
        <v>CSTA_Atualiz</v>
      </c>
      <c r="F1384" s="35" t="s">
        <v>895</v>
      </c>
      <c r="G1384" s="90" t="s">
        <v>1105</v>
      </c>
      <c r="H1384" s="3">
        <v>42549.683333333334</v>
      </c>
      <c r="I1384" s="3">
        <v>42601.622916666667</v>
      </c>
      <c r="J1384" s="45" t="s">
        <v>632</v>
      </c>
      <c r="K1384" s="37">
        <f t="shared" si="42"/>
        <v>51.939583333332848</v>
      </c>
      <c r="L1384" s="38">
        <f t="shared" si="43"/>
        <v>51.939583333332848</v>
      </c>
      <c r="M1384" s="166">
        <f>NETWORKDAYS.INTL(DATE(YEAR(H1384),MONTH(I1384),DAY(H1384)),DATE(YEAR(I1384),MONTH(I1384),DAY(I1384)),1,LISTAFERIADOS!$B$2:$B$194)</f>
        <v>-6</v>
      </c>
      <c r="N1384" s="170" t="str">
        <f>CONCATENATE(HOUR(Tabela13[[#This Row],[DATA INICIO]]),":",MINUTE(Tabela13[[#This Row],[DATA INICIO]]))</f>
        <v>16:24</v>
      </c>
      <c r="P1384"/>
    </row>
    <row r="1385" spans="1:16" ht="25.5" hidden="1" customHeight="1" x14ac:dyDescent="0.25">
      <c r="A1385" s="48" t="s">
        <v>6</v>
      </c>
      <c r="B1385" s="33" t="s">
        <v>852</v>
      </c>
      <c r="C1385" s="2" t="s">
        <v>270</v>
      </c>
      <c r="D1385" s="68" t="s">
        <v>1206</v>
      </c>
      <c r="E1385" s="66" t="str">
        <f>CONCATENATE(Tabela13[[#This Row],[TRAMITE_SETOR]],"_Atualiz")</f>
        <v>SPO_Atualiz</v>
      </c>
      <c r="F1385" s="35" t="s">
        <v>908</v>
      </c>
      <c r="G1385" s="35"/>
      <c r="H1385" s="3">
        <v>42601.622916666667</v>
      </c>
      <c r="I1385" s="3">
        <v>42601.650694444441</v>
      </c>
      <c r="J1385" s="45" t="s">
        <v>836</v>
      </c>
      <c r="K1385" s="37">
        <f t="shared" si="42"/>
        <v>2.7777777773735579E-2</v>
      </c>
      <c r="L1385" s="38">
        <f t="shared" si="43"/>
        <v>2.7777777773735579E-2</v>
      </c>
      <c r="M1385" s="166">
        <f>NETWORKDAYS.INTL(DATE(YEAR(H1385),MONTH(I1385),DAY(H1385)),DATE(YEAR(I1385),MONTH(I1385),DAY(I1385)),1,LISTAFERIADOS!$B$2:$B$194)</f>
        <v>1</v>
      </c>
      <c r="N1385" s="170" t="str">
        <f>CONCATENATE(HOUR(Tabela13[[#This Row],[DATA INICIO]]),":",MINUTE(Tabela13[[#This Row],[DATA INICIO]]))</f>
        <v>14:57</v>
      </c>
      <c r="P1385"/>
    </row>
    <row r="1386" spans="1:16" ht="25.5" hidden="1" customHeight="1" x14ac:dyDescent="0.25">
      <c r="A1386" s="48" t="s">
        <v>6</v>
      </c>
      <c r="B1386" s="33" t="s">
        <v>852</v>
      </c>
      <c r="C1386" s="2" t="s">
        <v>270</v>
      </c>
      <c r="D1386" s="68" t="s">
        <v>1207</v>
      </c>
      <c r="E1386" s="66" t="str">
        <f>CONCATENATE(Tabela13[[#This Row],[TRAMITE_SETOR]],"_Atualiz")</f>
        <v>CO_Atualiz</v>
      </c>
      <c r="F1386" s="35" t="s">
        <v>909</v>
      </c>
      <c r="G1386" s="35"/>
      <c r="H1386" s="3">
        <v>42601.650694444441</v>
      </c>
      <c r="I1386" s="3">
        <v>42601.772222222222</v>
      </c>
      <c r="J1386" s="45" t="s">
        <v>344</v>
      </c>
      <c r="K1386" s="37">
        <f t="shared" si="42"/>
        <v>0.12152777778101154</v>
      </c>
      <c r="L1386" s="38">
        <f t="shared" si="43"/>
        <v>0.12152777778101154</v>
      </c>
      <c r="M1386" s="166">
        <f>NETWORKDAYS.INTL(DATE(YEAR(H1386),MONTH(I1386),DAY(H1386)),DATE(YEAR(I1386),MONTH(I1386),DAY(I1386)),1,LISTAFERIADOS!$B$2:$B$194)</f>
        <v>1</v>
      </c>
      <c r="N1386" s="170" t="str">
        <f>CONCATENATE(HOUR(Tabela13[[#This Row],[DATA INICIO]]),":",MINUTE(Tabela13[[#This Row],[DATA INICIO]]))</f>
        <v>15:37</v>
      </c>
      <c r="P1386"/>
    </row>
    <row r="1387" spans="1:16" ht="25.5" customHeight="1" x14ac:dyDescent="0.25">
      <c r="A1387" s="48" t="s">
        <v>6</v>
      </c>
      <c r="B1387" s="33" t="s">
        <v>852</v>
      </c>
      <c r="C1387" s="2" t="s">
        <v>270</v>
      </c>
      <c r="D1387" s="68" t="s">
        <v>1219</v>
      </c>
      <c r="E1387" s="66" t="str">
        <f>CONCATENATE(Tabela13[[#This Row],[TRAMITE_SETOR]],"_Atualiz")</f>
        <v>CSTA_Atualiz</v>
      </c>
      <c r="F1387" s="35" t="s">
        <v>895</v>
      </c>
      <c r="G1387" s="90" t="s">
        <v>1105</v>
      </c>
      <c r="H1387" s="3">
        <v>42601.772222222222</v>
      </c>
      <c r="I1387" s="3">
        <v>42622.741666666669</v>
      </c>
      <c r="J1387" s="45" t="s">
        <v>837</v>
      </c>
      <c r="K1387" s="37">
        <f t="shared" si="42"/>
        <v>20.969444444446708</v>
      </c>
      <c r="L1387" s="38">
        <f t="shared" si="43"/>
        <v>20.969444444446708</v>
      </c>
      <c r="M1387" s="166">
        <f>NETWORKDAYS.INTL(DATE(YEAR(H1387),MONTH(I1387),DAY(H1387)),DATE(YEAR(I1387),MONTH(I1387),DAY(I1387)),1,LISTAFERIADOS!$B$2:$B$194)</f>
        <v>-7</v>
      </c>
      <c r="N1387" s="170" t="str">
        <f>CONCATENATE(HOUR(Tabela13[[#This Row],[DATA INICIO]]),":",MINUTE(Tabela13[[#This Row],[DATA INICIO]]))</f>
        <v>18:32</v>
      </c>
      <c r="P1387"/>
    </row>
    <row r="1388" spans="1:16" ht="25.5" customHeight="1" x14ac:dyDescent="0.25">
      <c r="A1388" s="6" t="s">
        <v>278</v>
      </c>
      <c r="B1388" s="33" t="s">
        <v>852</v>
      </c>
      <c r="C1388" s="2" t="s">
        <v>270</v>
      </c>
      <c r="D1388" s="68" t="s">
        <v>1220</v>
      </c>
      <c r="E1388" s="66" t="str">
        <f>CONCATENATE(Tabela13[[#This Row],[TRAMITE_SETOR]],"_Atualiz")</f>
        <v>SECGS_Atualiz</v>
      </c>
      <c r="F1388" s="35" t="s">
        <v>885</v>
      </c>
      <c r="G1388" s="90" t="s">
        <v>1105</v>
      </c>
      <c r="H1388" s="3">
        <v>42622.741666666669</v>
      </c>
      <c r="I1388" s="3">
        <v>42625.663194444445</v>
      </c>
      <c r="J1388" s="45" t="s">
        <v>12</v>
      </c>
      <c r="K1388" s="37">
        <f t="shared" si="42"/>
        <v>2.921527777776646</v>
      </c>
      <c r="L1388" s="38">
        <f t="shared" si="43"/>
        <v>2.921527777776646</v>
      </c>
      <c r="M1388" s="166">
        <f>NETWORKDAYS.INTL(DATE(YEAR(H1388),MONTH(I1388),DAY(H1388)),DATE(YEAR(I1388),MONTH(I1388),DAY(I1388)),1,LISTAFERIADOS!$B$2:$B$194)</f>
        <v>2</v>
      </c>
      <c r="N1388" s="170" t="str">
        <f>CONCATENATE(HOUR(Tabela13[[#This Row],[DATA INICIO]]),":",MINUTE(Tabela13[[#This Row],[DATA INICIO]]))</f>
        <v>17:48</v>
      </c>
      <c r="P1388"/>
    </row>
    <row r="1389" spans="1:16" ht="25.5" customHeight="1" x14ac:dyDescent="0.25">
      <c r="A1389" s="48" t="s">
        <v>6</v>
      </c>
      <c r="B1389" s="33" t="s">
        <v>852</v>
      </c>
      <c r="C1389" s="2" t="s">
        <v>270</v>
      </c>
      <c r="D1389" s="68" t="s">
        <v>1219</v>
      </c>
      <c r="E1389" s="66" t="str">
        <f>CONCATENATE(Tabela13[[#This Row],[TRAMITE_SETOR]],"_Atualiz")</f>
        <v>CSTA_Atualiz</v>
      </c>
      <c r="F1389" s="35" t="s">
        <v>895</v>
      </c>
      <c r="G1389" s="90" t="s">
        <v>1105</v>
      </c>
      <c r="H1389" s="3">
        <v>42625.663194444445</v>
      </c>
      <c r="I1389" s="3">
        <v>42632.644444444442</v>
      </c>
      <c r="J1389" s="45" t="s">
        <v>838</v>
      </c>
      <c r="K1389" s="37">
        <f t="shared" si="42"/>
        <v>6.9812499999970896</v>
      </c>
      <c r="L1389" s="38">
        <f t="shared" si="43"/>
        <v>6.9812499999970896</v>
      </c>
      <c r="M1389" s="166">
        <f>NETWORKDAYS.INTL(DATE(YEAR(H1389),MONTH(I1389),DAY(H1389)),DATE(YEAR(I1389),MONTH(I1389),DAY(I1389)),1,LISTAFERIADOS!$B$2:$B$194)</f>
        <v>6</v>
      </c>
      <c r="N1389" s="170" t="str">
        <f>CONCATENATE(HOUR(Tabela13[[#This Row],[DATA INICIO]]),":",MINUTE(Tabela13[[#This Row],[DATA INICIO]]))</f>
        <v>15:55</v>
      </c>
      <c r="P1389"/>
    </row>
    <row r="1390" spans="1:16" ht="25.5" customHeight="1" x14ac:dyDescent="0.25">
      <c r="A1390" s="6" t="s">
        <v>278</v>
      </c>
      <c r="B1390" s="33" t="s">
        <v>852</v>
      </c>
      <c r="C1390" s="2" t="s">
        <v>270</v>
      </c>
      <c r="D1390" s="68" t="s">
        <v>1220</v>
      </c>
      <c r="E1390" s="66" t="str">
        <f>CONCATENATE(Tabela13[[#This Row],[TRAMITE_SETOR]],"_Atualiz")</f>
        <v>SECGS_Atualiz</v>
      </c>
      <c r="F1390" s="35" t="s">
        <v>885</v>
      </c>
      <c r="G1390" s="90" t="s">
        <v>1105</v>
      </c>
      <c r="H1390" s="3">
        <v>42632.644444444442</v>
      </c>
      <c r="I1390" s="3">
        <v>42632.686805555553</v>
      </c>
      <c r="J1390" s="45" t="s">
        <v>839</v>
      </c>
      <c r="K1390" s="37">
        <f t="shared" si="42"/>
        <v>4.2361111110949423E-2</v>
      </c>
      <c r="L1390" s="38">
        <f t="shared" si="43"/>
        <v>4.2361111110949423E-2</v>
      </c>
      <c r="M1390" s="166">
        <f>NETWORKDAYS.INTL(DATE(YEAR(H1390),MONTH(I1390),DAY(H1390)),DATE(YEAR(I1390),MONTH(I1390),DAY(I1390)),1,LISTAFERIADOS!$B$2:$B$194)</f>
        <v>1</v>
      </c>
      <c r="N1390" s="170" t="str">
        <f>CONCATENATE(HOUR(Tabela13[[#This Row],[DATA INICIO]]),":",MINUTE(Tabela13[[#This Row],[DATA INICIO]]))</f>
        <v>15:28</v>
      </c>
      <c r="P1390"/>
    </row>
    <row r="1391" spans="1:16" ht="25.5" hidden="1" customHeight="1" x14ac:dyDescent="0.25">
      <c r="A1391" s="48" t="s">
        <v>6</v>
      </c>
      <c r="B1391" s="33" t="s">
        <v>852</v>
      </c>
      <c r="C1391" s="2" t="s">
        <v>270</v>
      </c>
      <c r="D1391" s="68" t="s">
        <v>1209</v>
      </c>
      <c r="E1391" s="66" t="str">
        <f>CONCATENATE(Tabela13[[#This Row],[TRAMITE_SETOR]],"_Atualiz")</f>
        <v>CLC_Atualiz</v>
      </c>
      <c r="F1391" s="35" t="s">
        <v>911</v>
      </c>
      <c r="G1391" s="35"/>
      <c r="H1391" s="3">
        <v>42632.686805555553</v>
      </c>
      <c r="I1391" s="3">
        <v>42635.751388888886</v>
      </c>
      <c r="J1391" s="45" t="s">
        <v>840</v>
      </c>
      <c r="K1391" s="37">
        <f t="shared" si="42"/>
        <v>3.0645833333328483</v>
      </c>
      <c r="L1391" s="38">
        <f t="shared" si="43"/>
        <v>3.0645833333328483</v>
      </c>
      <c r="M1391" s="166">
        <f>NETWORKDAYS.INTL(DATE(YEAR(H1391),MONTH(I1391),DAY(H1391)),DATE(YEAR(I1391),MONTH(I1391),DAY(I1391)),1,LISTAFERIADOS!$B$2:$B$194)</f>
        <v>4</v>
      </c>
      <c r="N1391" s="170" t="str">
        <f>CONCATENATE(HOUR(Tabela13[[#This Row],[DATA INICIO]]),":",MINUTE(Tabela13[[#This Row],[DATA INICIO]]))</f>
        <v>16:29</v>
      </c>
      <c r="P1391"/>
    </row>
    <row r="1392" spans="1:16" ht="25.5" customHeight="1" x14ac:dyDescent="0.25">
      <c r="A1392" s="48" t="s">
        <v>6</v>
      </c>
      <c r="B1392" s="33" t="s">
        <v>852</v>
      </c>
      <c r="C1392" s="2" t="s">
        <v>270</v>
      </c>
      <c r="D1392" s="68" t="s">
        <v>1219</v>
      </c>
      <c r="E1392" s="66" t="str">
        <f>CONCATENATE(Tabela13[[#This Row],[TRAMITE_SETOR]],"_Atualiz")</f>
        <v>CSTA_Atualiz</v>
      </c>
      <c r="F1392" s="35" t="s">
        <v>895</v>
      </c>
      <c r="G1392" s="90" t="s">
        <v>1105</v>
      </c>
      <c r="H1392" s="3">
        <v>42635.751388888886</v>
      </c>
      <c r="I1392" s="3">
        <v>42638.630555555559</v>
      </c>
      <c r="J1392" s="45" t="s">
        <v>841</v>
      </c>
      <c r="K1392" s="37">
        <f t="shared" si="42"/>
        <v>2.8791666666729725</v>
      </c>
      <c r="L1392" s="38">
        <f t="shared" si="43"/>
        <v>2.8791666666729725</v>
      </c>
      <c r="M1392" s="166">
        <f>NETWORKDAYS.INTL(DATE(YEAR(H1392),MONTH(I1392),DAY(H1392)),DATE(YEAR(I1392),MONTH(I1392),DAY(I1392)),1,LISTAFERIADOS!$B$2:$B$194)</f>
        <v>2</v>
      </c>
      <c r="N1392" s="170" t="str">
        <f>CONCATENATE(HOUR(Tabela13[[#This Row],[DATA INICIO]]),":",MINUTE(Tabela13[[#This Row],[DATA INICIO]]))</f>
        <v>18:2</v>
      </c>
      <c r="P1392"/>
    </row>
    <row r="1393" spans="1:16" ht="25.5" customHeight="1" x14ac:dyDescent="0.25">
      <c r="A1393" s="6" t="s">
        <v>278</v>
      </c>
      <c r="B1393" s="33" t="s">
        <v>852</v>
      </c>
      <c r="C1393" s="2" t="s">
        <v>270</v>
      </c>
      <c r="D1393" s="68" t="s">
        <v>1220</v>
      </c>
      <c r="E1393" s="66" t="str">
        <f>CONCATENATE(Tabela13[[#This Row],[TRAMITE_SETOR]],"_Atualiz")</f>
        <v>SECGS_Atualiz</v>
      </c>
      <c r="F1393" s="35" t="s">
        <v>885</v>
      </c>
      <c r="G1393" s="90" t="s">
        <v>1105</v>
      </c>
      <c r="H1393" s="3">
        <v>42638.630555555559</v>
      </c>
      <c r="I1393" s="3">
        <v>42639.508333333331</v>
      </c>
      <c r="J1393" s="45" t="s">
        <v>70</v>
      </c>
      <c r="K1393" s="37">
        <f t="shared" si="42"/>
        <v>0.87777777777228039</v>
      </c>
      <c r="L1393" s="38">
        <f t="shared" si="43"/>
        <v>0.87777777777228039</v>
      </c>
      <c r="M1393" s="166">
        <f>NETWORKDAYS.INTL(DATE(YEAR(H1393),MONTH(I1393),DAY(H1393)),DATE(YEAR(I1393),MONTH(I1393),DAY(I1393)),1,LISTAFERIADOS!$B$2:$B$194)</f>
        <v>1</v>
      </c>
      <c r="N1393" s="170" t="str">
        <f>CONCATENATE(HOUR(Tabela13[[#This Row],[DATA INICIO]]),":",MINUTE(Tabela13[[#This Row],[DATA INICIO]]))</f>
        <v>15:8</v>
      </c>
      <c r="P1393"/>
    </row>
    <row r="1394" spans="1:16" ht="25.5" customHeight="1" x14ac:dyDescent="0.25">
      <c r="A1394" s="48" t="s">
        <v>6</v>
      </c>
      <c r="B1394" s="33" t="s">
        <v>852</v>
      </c>
      <c r="C1394" s="2" t="s">
        <v>270</v>
      </c>
      <c r="D1394" s="68" t="s">
        <v>1219</v>
      </c>
      <c r="E1394" s="66" t="str">
        <f>CONCATENATE(Tabela13[[#This Row],[TRAMITE_SETOR]],"_Atualiz")</f>
        <v>CSTA_Atualiz</v>
      </c>
      <c r="F1394" s="35" t="s">
        <v>895</v>
      </c>
      <c r="G1394" s="90" t="s">
        <v>1105</v>
      </c>
      <c r="H1394" s="3">
        <v>42639.508333333331</v>
      </c>
      <c r="I1394" s="3">
        <v>42639.520833333336</v>
      </c>
      <c r="J1394" s="45" t="s">
        <v>842</v>
      </c>
      <c r="K1394" s="37">
        <f t="shared" si="42"/>
        <v>1.2500000004365575E-2</v>
      </c>
      <c r="L1394" s="38">
        <f t="shared" si="43"/>
        <v>1.2500000004365575E-2</v>
      </c>
      <c r="M1394" s="166">
        <f>NETWORKDAYS.INTL(DATE(YEAR(H1394),MONTH(I1394),DAY(H1394)),DATE(YEAR(I1394),MONTH(I1394),DAY(I1394)),1,LISTAFERIADOS!$B$2:$B$194)</f>
        <v>1</v>
      </c>
      <c r="N1394" s="170" t="str">
        <f>CONCATENATE(HOUR(Tabela13[[#This Row],[DATA INICIO]]),":",MINUTE(Tabela13[[#This Row],[DATA INICIO]]))</f>
        <v>12:12</v>
      </c>
      <c r="P1394"/>
    </row>
    <row r="1395" spans="1:16" ht="25.5" customHeight="1" x14ac:dyDescent="0.25">
      <c r="A1395" s="6" t="s">
        <v>278</v>
      </c>
      <c r="B1395" s="33" t="s">
        <v>852</v>
      </c>
      <c r="C1395" s="2" t="s">
        <v>270</v>
      </c>
      <c r="D1395" s="68" t="s">
        <v>1220</v>
      </c>
      <c r="E1395" s="66" t="str">
        <f>CONCATENATE(Tabela13[[#This Row],[TRAMITE_SETOR]],"_Atualiz")</f>
        <v>SECGS_Atualiz</v>
      </c>
      <c r="F1395" s="35" t="s">
        <v>885</v>
      </c>
      <c r="G1395" s="90" t="s">
        <v>1105</v>
      </c>
      <c r="H1395" s="3">
        <v>42639.520833333336</v>
      </c>
      <c r="I1395" s="3">
        <v>42639.568749999999</v>
      </c>
      <c r="J1395" s="45" t="s">
        <v>843</v>
      </c>
      <c r="K1395" s="37">
        <f t="shared" si="42"/>
        <v>4.7916666662786156E-2</v>
      </c>
      <c r="L1395" s="38">
        <f t="shared" si="43"/>
        <v>4.7916666662786156E-2</v>
      </c>
      <c r="M1395" s="166">
        <f>NETWORKDAYS.INTL(DATE(YEAR(H1395),MONTH(I1395),DAY(H1395)),DATE(YEAR(I1395),MONTH(I1395),DAY(I1395)),1,LISTAFERIADOS!$B$2:$B$194)</f>
        <v>1</v>
      </c>
      <c r="N1395" s="170" t="str">
        <f>CONCATENATE(HOUR(Tabela13[[#This Row],[DATA INICIO]]),":",MINUTE(Tabela13[[#This Row],[DATA INICIO]]))</f>
        <v>12:30</v>
      </c>
      <c r="P1395"/>
    </row>
    <row r="1396" spans="1:16" ht="25.5" customHeight="1" x14ac:dyDescent="0.25">
      <c r="A1396" s="48" t="s">
        <v>6</v>
      </c>
      <c r="B1396" s="33" t="s">
        <v>852</v>
      </c>
      <c r="C1396" s="2" t="s">
        <v>270</v>
      </c>
      <c r="D1396" s="68" t="s">
        <v>1219</v>
      </c>
      <c r="E1396" s="66" t="str">
        <f>CONCATENATE(Tabela13[[#This Row],[TRAMITE_SETOR]],"_Atualiz")</f>
        <v>CSTA_Atualiz</v>
      </c>
      <c r="F1396" s="35" t="s">
        <v>895</v>
      </c>
      <c r="G1396" s="90" t="s">
        <v>1105</v>
      </c>
      <c r="H1396" s="3">
        <v>42639.568749999999</v>
      </c>
      <c r="I1396" s="3">
        <v>42639.613194444442</v>
      </c>
      <c r="J1396" s="45" t="s">
        <v>157</v>
      </c>
      <c r="K1396" s="37">
        <f t="shared" si="42"/>
        <v>4.4444444443797693E-2</v>
      </c>
      <c r="L1396" s="38">
        <f t="shared" si="43"/>
        <v>4.4444444443797693E-2</v>
      </c>
      <c r="M1396" s="166">
        <f>NETWORKDAYS.INTL(DATE(YEAR(H1396),MONTH(I1396),DAY(H1396)),DATE(YEAR(I1396),MONTH(I1396),DAY(I1396)),1,LISTAFERIADOS!$B$2:$B$194)</f>
        <v>1</v>
      </c>
      <c r="N1396" s="170" t="str">
        <f>CONCATENATE(HOUR(Tabela13[[#This Row],[DATA INICIO]]),":",MINUTE(Tabela13[[#This Row],[DATA INICIO]]))</f>
        <v>13:39</v>
      </c>
      <c r="P1396"/>
    </row>
    <row r="1397" spans="1:16" ht="25.5" customHeight="1" x14ac:dyDescent="0.25">
      <c r="A1397" s="6" t="s">
        <v>278</v>
      </c>
      <c r="B1397" s="33" t="s">
        <v>852</v>
      </c>
      <c r="C1397" s="2" t="s">
        <v>270</v>
      </c>
      <c r="D1397" s="68" t="s">
        <v>1220</v>
      </c>
      <c r="E1397" s="66" t="str">
        <f>CONCATENATE(Tabela13[[#This Row],[TRAMITE_SETOR]],"_Atualiz")</f>
        <v>SECGS_Atualiz</v>
      </c>
      <c r="F1397" s="35" t="s">
        <v>885</v>
      </c>
      <c r="G1397" s="90" t="s">
        <v>1105</v>
      </c>
      <c r="H1397" s="3">
        <v>42639.613194444442</v>
      </c>
      <c r="I1397" s="3">
        <v>42639.75277777778</v>
      </c>
      <c r="J1397" s="45" t="s">
        <v>12</v>
      </c>
      <c r="K1397" s="37">
        <f t="shared" si="42"/>
        <v>0.13958333333721384</v>
      </c>
      <c r="L1397" s="38">
        <f t="shared" si="43"/>
        <v>0.13958333333721384</v>
      </c>
      <c r="M1397" s="166">
        <f>NETWORKDAYS.INTL(DATE(YEAR(H1397),MONTH(I1397),DAY(H1397)),DATE(YEAR(I1397),MONTH(I1397),DAY(I1397)),1,LISTAFERIADOS!$B$2:$B$194)</f>
        <v>1</v>
      </c>
      <c r="N1397" s="170" t="str">
        <f>CONCATENATE(HOUR(Tabela13[[#This Row],[DATA INICIO]]),":",MINUTE(Tabela13[[#This Row],[DATA INICIO]]))</f>
        <v>14:43</v>
      </c>
      <c r="P1397"/>
    </row>
    <row r="1398" spans="1:16" ht="25.5" hidden="1" customHeight="1" x14ac:dyDescent="0.25">
      <c r="A1398" s="48" t="s">
        <v>6</v>
      </c>
      <c r="B1398" s="33" t="s">
        <v>852</v>
      </c>
      <c r="C1398" s="2" t="s">
        <v>270</v>
      </c>
      <c r="D1398" s="68" t="s">
        <v>1209</v>
      </c>
      <c r="E1398" s="66" t="str">
        <f>CONCATENATE(Tabela13[[#This Row],[TRAMITE_SETOR]],"_Atualiz")</f>
        <v>CLC_Atualiz</v>
      </c>
      <c r="F1398" s="35" t="s">
        <v>911</v>
      </c>
      <c r="G1398" s="35"/>
      <c r="H1398" s="3">
        <v>42639.75277777778</v>
      </c>
      <c r="I1398" s="3">
        <v>42641.777777777781</v>
      </c>
      <c r="J1398" s="45" t="s">
        <v>844</v>
      </c>
      <c r="K1398" s="37">
        <f t="shared" si="42"/>
        <v>2.0250000000014552</v>
      </c>
      <c r="L1398" s="38">
        <f t="shared" si="43"/>
        <v>2.0250000000014552</v>
      </c>
      <c r="M1398" s="166">
        <f>NETWORKDAYS.INTL(DATE(YEAR(H1398),MONTH(I1398),DAY(H1398)),DATE(YEAR(I1398),MONTH(I1398),DAY(I1398)),1,LISTAFERIADOS!$B$2:$B$194)</f>
        <v>3</v>
      </c>
      <c r="N1398" s="170" t="str">
        <f>CONCATENATE(HOUR(Tabela13[[#This Row],[DATA INICIO]]),":",MINUTE(Tabela13[[#This Row],[DATA INICIO]]))</f>
        <v>18:4</v>
      </c>
      <c r="P1398"/>
    </row>
    <row r="1399" spans="1:16" ht="25.5" hidden="1" customHeight="1" x14ac:dyDescent="0.25">
      <c r="A1399" s="48" t="s">
        <v>6</v>
      </c>
      <c r="B1399" s="33" t="s">
        <v>852</v>
      </c>
      <c r="C1399" s="2" t="s">
        <v>270</v>
      </c>
      <c r="D1399" s="68" t="s">
        <v>1221</v>
      </c>
      <c r="E1399" s="66" t="str">
        <f>CONCATENATE(Tabela13[[#This Row],[TRAMITE_SETOR]],"_Atualiz")</f>
        <v>SASG_Atualiz</v>
      </c>
      <c r="F1399" s="35" t="s">
        <v>920</v>
      </c>
      <c r="G1399" s="35"/>
      <c r="H1399" s="3">
        <v>42641.777777777781</v>
      </c>
      <c r="I1399" s="3">
        <v>42642.643750000003</v>
      </c>
      <c r="J1399" s="45" t="s">
        <v>845</v>
      </c>
      <c r="K1399" s="37">
        <f t="shared" si="42"/>
        <v>0.86597222222189885</v>
      </c>
      <c r="L1399" s="38">
        <f t="shared" si="43"/>
        <v>0.86597222222189885</v>
      </c>
      <c r="M1399" s="166">
        <f>NETWORKDAYS.INTL(DATE(YEAR(H1399),MONTH(I1399),DAY(H1399)),DATE(YEAR(I1399),MONTH(I1399),DAY(I1399)),1,LISTAFERIADOS!$B$2:$B$194)</f>
        <v>2</v>
      </c>
      <c r="N1399" s="170" t="str">
        <f>CONCATENATE(HOUR(Tabela13[[#This Row],[DATA INICIO]]),":",MINUTE(Tabela13[[#This Row],[DATA INICIO]]))</f>
        <v>18:40</v>
      </c>
      <c r="P1399"/>
    </row>
    <row r="1400" spans="1:16" ht="25.5" customHeight="1" x14ac:dyDescent="0.25">
      <c r="A1400" s="48" t="s">
        <v>6</v>
      </c>
      <c r="B1400" s="33" t="s">
        <v>852</v>
      </c>
      <c r="C1400" s="2" t="s">
        <v>270</v>
      </c>
      <c r="D1400" s="68" t="s">
        <v>1219</v>
      </c>
      <c r="E1400" s="66" t="str">
        <f>CONCATENATE(Tabela13[[#This Row],[TRAMITE_SETOR]],"_Atualiz")</f>
        <v>CSTA_Atualiz</v>
      </c>
      <c r="F1400" s="35" t="s">
        <v>895</v>
      </c>
      <c r="G1400" s="90" t="s">
        <v>1105</v>
      </c>
      <c r="H1400" s="3">
        <v>42642.643750000003</v>
      </c>
      <c r="I1400" s="3">
        <v>42648.654861111114</v>
      </c>
      <c r="J1400" s="45" t="s">
        <v>846</v>
      </c>
      <c r="K1400" s="37">
        <f t="shared" si="42"/>
        <v>6.0111111111109494</v>
      </c>
      <c r="L1400" s="38">
        <f t="shared" si="43"/>
        <v>6.0111111111109494</v>
      </c>
      <c r="M1400" s="166">
        <f>NETWORKDAYS.INTL(DATE(YEAR(H1400),MONTH(I1400),DAY(H1400)),DATE(YEAR(I1400),MONTH(I1400),DAY(I1400)),1,LISTAFERIADOS!$B$2:$B$194)</f>
        <v>-17</v>
      </c>
      <c r="N1400" s="170" t="str">
        <f>CONCATENATE(HOUR(Tabela13[[#This Row],[DATA INICIO]]),":",MINUTE(Tabela13[[#This Row],[DATA INICIO]]))</f>
        <v>15:27</v>
      </c>
      <c r="P1400"/>
    </row>
    <row r="1401" spans="1:16" ht="25.5" customHeight="1" x14ac:dyDescent="0.25">
      <c r="A1401" s="6" t="s">
        <v>278</v>
      </c>
      <c r="B1401" s="33" t="s">
        <v>852</v>
      </c>
      <c r="C1401" s="2" t="s">
        <v>270</v>
      </c>
      <c r="D1401" s="68" t="s">
        <v>1220</v>
      </c>
      <c r="E1401" s="66" t="str">
        <f>CONCATENATE(Tabela13[[#This Row],[TRAMITE_SETOR]],"_Atualiz")</f>
        <v>SECGS_Atualiz</v>
      </c>
      <c r="F1401" s="35" t="s">
        <v>885</v>
      </c>
      <c r="G1401" s="90" t="s">
        <v>1105</v>
      </c>
      <c r="H1401" s="3">
        <v>42648.654861111114</v>
      </c>
      <c r="I1401" s="3">
        <v>42649.517361111109</v>
      </c>
      <c r="J1401" s="45" t="s">
        <v>12</v>
      </c>
      <c r="K1401" s="37">
        <f t="shared" si="42"/>
        <v>0.86249999999563443</v>
      </c>
      <c r="L1401" s="38">
        <f t="shared" si="43"/>
        <v>0.86249999999563443</v>
      </c>
      <c r="M1401" s="166">
        <f>NETWORKDAYS.INTL(DATE(YEAR(H1401),MONTH(I1401),DAY(H1401)),DATE(YEAR(I1401),MONTH(I1401),DAY(I1401)),1,LISTAFERIADOS!$B$2:$B$194)</f>
        <v>2</v>
      </c>
      <c r="N1401" s="170" t="str">
        <f>CONCATENATE(HOUR(Tabela13[[#This Row],[DATA INICIO]]),":",MINUTE(Tabela13[[#This Row],[DATA INICIO]]))</f>
        <v>15:43</v>
      </c>
      <c r="P1401"/>
    </row>
    <row r="1402" spans="1:16" ht="25.5" hidden="1" customHeight="1" x14ac:dyDescent="0.25">
      <c r="A1402" s="48" t="s">
        <v>6</v>
      </c>
      <c r="B1402" s="33" t="s">
        <v>852</v>
      </c>
      <c r="C1402" s="2" t="s">
        <v>270</v>
      </c>
      <c r="D1402" s="68" t="s">
        <v>1221</v>
      </c>
      <c r="E1402" s="66" t="str">
        <f>CONCATENATE(Tabela13[[#This Row],[TRAMITE_SETOR]],"_Atualiz")</f>
        <v>SASG_Atualiz</v>
      </c>
      <c r="F1402" s="35" t="s">
        <v>920</v>
      </c>
      <c r="G1402" s="35"/>
      <c r="H1402" s="3">
        <v>42649.517361111109</v>
      </c>
      <c r="I1402" s="3">
        <v>42661.788888888892</v>
      </c>
      <c r="J1402" s="45" t="s">
        <v>847</v>
      </c>
      <c r="K1402" s="37">
        <f t="shared" si="42"/>
        <v>12.271527777782467</v>
      </c>
      <c r="L1402" s="38">
        <f t="shared" si="43"/>
        <v>12.271527777782467</v>
      </c>
      <c r="M1402" s="166">
        <f>NETWORKDAYS.INTL(DATE(YEAR(H1402),MONTH(I1402),DAY(H1402)),DATE(YEAR(I1402),MONTH(I1402),DAY(I1402)),1,LISTAFERIADOS!$B$2:$B$194)</f>
        <v>8</v>
      </c>
      <c r="N1402" s="170" t="str">
        <f>CONCATENATE(HOUR(Tabela13[[#This Row],[DATA INICIO]]),":",MINUTE(Tabela13[[#This Row],[DATA INICIO]]))</f>
        <v>12:25</v>
      </c>
      <c r="P1402"/>
    </row>
    <row r="1403" spans="1:16" ht="25.5" hidden="1" customHeight="1" x14ac:dyDescent="0.25">
      <c r="A1403" s="48" t="s">
        <v>6</v>
      </c>
      <c r="B1403" s="33" t="s">
        <v>852</v>
      </c>
      <c r="C1403" s="2" t="s">
        <v>270</v>
      </c>
      <c r="D1403" s="68" t="s">
        <v>1209</v>
      </c>
      <c r="E1403" s="66" t="str">
        <f>CONCATENATE(Tabela13[[#This Row],[TRAMITE_SETOR]],"_Atualiz")</f>
        <v>CLC_Atualiz</v>
      </c>
      <c r="F1403" s="35" t="s">
        <v>911</v>
      </c>
      <c r="G1403" s="35"/>
      <c r="H1403" s="3">
        <v>42661.788888888892</v>
      </c>
      <c r="I1403" s="3">
        <v>42683.629861111112</v>
      </c>
      <c r="J1403" s="45" t="s">
        <v>848</v>
      </c>
      <c r="K1403" s="37">
        <f t="shared" si="42"/>
        <v>21.840972222220444</v>
      </c>
      <c r="L1403" s="38">
        <f t="shared" si="43"/>
        <v>21.840972222220444</v>
      </c>
      <c r="M1403" s="166">
        <f>NETWORKDAYS.INTL(DATE(YEAR(H1403),MONTH(I1403),DAY(H1403)),DATE(YEAR(I1403),MONTH(I1403),DAY(I1403)),1,LISTAFERIADOS!$B$2:$B$194)</f>
        <v>-6</v>
      </c>
      <c r="N1403" s="170" t="str">
        <f>CONCATENATE(HOUR(Tabela13[[#This Row],[DATA INICIO]]),":",MINUTE(Tabela13[[#This Row],[DATA INICIO]]))</f>
        <v>18:56</v>
      </c>
      <c r="P1403"/>
    </row>
    <row r="1404" spans="1:16" ht="25.5" customHeight="1" x14ac:dyDescent="0.25">
      <c r="A1404" s="48" t="s">
        <v>6</v>
      </c>
      <c r="B1404" s="33" t="s">
        <v>852</v>
      </c>
      <c r="C1404" s="2" t="s">
        <v>270</v>
      </c>
      <c r="D1404" s="68" t="s">
        <v>1219</v>
      </c>
      <c r="E1404" s="66" t="str">
        <f>CONCATENATE(Tabela13[[#This Row],[TRAMITE_SETOR]],"_Atualiz")</f>
        <v>CSTA_Atualiz</v>
      </c>
      <c r="F1404" s="35" t="s">
        <v>895</v>
      </c>
      <c r="G1404" s="90" t="s">
        <v>1105</v>
      </c>
      <c r="H1404" s="3">
        <v>42683.629861111112</v>
      </c>
      <c r="I1404" s="3">
        <v>42683.707638888889</v>
      </c>
      <c r="J1404" s="45" t="s">
        <v>849</v>
      </c>
      <c r="K1404" s="37">
        <f t="shared" si="42"/>
        <v>7.7777777776645962E-2</v>
      </c>
      <c r="L1404" s="38">
        <f t="shared" si="43"/>
        <v>7.7777777776645962E-2</v>
      </c>
      <c r="M1404" s="166">
        <f>NETWORKDAYS.INTL(DATE(YEAR(H1404),MONTH(I1404),DAY(H1404)),DATE(YEAR(I1404),MONTH(I1404),DAY(I1404)),1,LISTAFERIADOS!$B$2:$B$194)</f>
        <v>1</v>
      </c>
      <c r="N1404" s="170" t="str">
        <f>CONCATENATE(HOUR(Tabela13[[#This Row],[DATA INICIO]]),":",MINUTE(Tabela13[[#This Row],[DATA INICIO]]))</f>
        <v>15:7</v>
      </c>
      <c r="P1404"/>
    </row>
    <row r="1405" spans="1:16" ht="25.5" customHeight="1" x14ac:dyDescent="0.25">
      <c r="A1405" s="6" t="s">
        <v>278</v>
      </c>
      <c r="B1405" s="33" t="s">
        <v>852</v>
      </c>
      <c r="C1405" s="2" t="s">
        <v>270</v>
      </c>
      <c r="D1405" s="68" t="s">
        <v>1220</v>
      </c>
      <c r="E1405" s="66" t="str">
        <f>CONCATENATE(Tabela13[[#This Row],[TRAMITE_SETOR]],"_Atualiz")</f>
        <v>SECGS_Atualiz</v>
      </c>
      <c r="F1405" s="35" t="s">
        <v>885</v>
      </c>
      <c r="G1405" s="90" t="s">
        <v>1105</v>
      </c>
      <c r="H1405" s="3">
        <v>42683.707638888889</v>
      </c>
      <c r="I1405" s="3">
        <v>42683.718055555553</v>
      </c>
      <c r="J1405" s="45" t="s">
        <v>12</v>
      </c>
      <c r="K1405" s="37">
        <f t="shared" si="42"/>
        <v>1.0416666664241347E-2</v>
      </c>
      <c r="L1405" s="38">
        <f t="shared" si="43"/>
        <v>1.0416666664241347E-2</v>
      </c>
      <c r="M1405" s="166">
        <f>NETWORKDAYS.INTL(DATE(YEAR(H1405),MONTH(I1405),DAY(H1405)),DATE(YEAR(I1405),MONTH(I1405),DAY(I1405)),1,LISTAFERIADOS!$B$2:$B$194)</f>
        <v>1</v>
      </c>
      <c r="N1405" s="170" t="str">
        <f>CONCATENATE(HOUR(Tabela13[[#This Row],[DATA INICIO]]),":",MINUTE(Tabela13[[#This Row],[DATA INICIO]]))</f>
        <v>16:59</v>
      </c>
      <c r="P1405"/>
    </row>
    <row r="1406" spans="1:16" ht="25.5" hidden="1" customHeight="1" x14ac:dyDescent="0.25">
      <c r="A1406" s="48" t="s">
        <v>6</v>
      </c>
      <c r="B1406" s="33" t="s">
        <v>852</v>
      </c>
      <c r="C1406" s="2" t="s">
        <v>270</v>
      </c>
      <c r="D1406" s="68" t="s">
        <v>1222</v>
      </c>
      <c r="E1406" s="66" t="str">
        <f>CONCATENATE(Tabela13[[#This Row],[TRAMITE_SETOR]],"_Atualiz")</f>
        <v>SECGA_Atualiz</v>
      </c>
      <c r="F1406" s="35" t="s">
        <v>853</v>
      </c>
      <c r="G1406" s="35"/>
      <c r="H1406" s="3">
        <v>42683.718055555553</v>
      </c>
      <c r="I1406" s="3">
        <v>42683.851388888892</v>
      </c>
      <c r="J1406" s="45" t="s">
        <v>850</v>
      </c>
      <c r="K1406" s="37">
        <f t="shared" si="42"/>
        <v>0.13333333333866904</v>
      </c>
      <c r="L1406" s="38">
        <f t="shared" si="43"/>
        <v>0.13333333333866904</v>
      </c>
      <c r="M1406" s="166">
        <f>NETWORKDAYS.INTL(DATE(YEAR(H1406),MONTH(I1406),DAY(H1406)),DATE(YEAR(I1406),MONTH(I1406),DAY(I1406)),1,LISTAFERIADOS!$B$2:$B$194)</f>
        <v>1</v>
      </c>
      <c r="N1406" s="170" t="str">
        <f>CONCATENATE(HOUR(Tabela13[[#This Row],[DATA INICIO]]),":",MINUTE(Tabela13[[#This Row],[DATA INICIO]]))</f>
        <v>17:14</v>
      </c>
      <c r="P1406"/>
    </row>
    <row r="1407" spans="1:16" ht="25.5" hidden="1" customHeight="1" x14ac:dyDescent="0.25">
      <c r="A1407" s="49" t="s">
        <v>6</v>
      </c>
      <c r="B1407" s="50" t="s">
        <v>852</v>
      </c>
      <c r="C1407" s="7" t="s">
        <v>270</v>
      </c>
      <c r="D1407" s="68" t="s">
        <v>1209</v>
      </c>
      <c r="E1407" s="66" t="str">
        <f>CONCATENATE(Tabela13[[#This Row],[TRAMITE_SETOR]],"_Atualiz")</f>
        <v>CLC_Atualiz</v>
      </c>
      <c r="F1407" s="35" t="s">
        <v>911</v>
      </c>
      <c r="G1407" s="35"/>
      <c r="H1407" s="51">
        <v>42683.851388888892</v>
      </c>
      <c r="I1407" s="7" t="s">
        <v>7</v>
      </c>
      <c r="J1407" s="52" t="s">
        <v>851</v>
      </c>
      <c r="K1407" s="19">
        <f t="shared" si="42"/>
        <v>0</v>
      </c>
      <c r="L1407" s="38">
        <f t="shared" si="43"/>
        <v>0</v>
      </c>
      <c r="M1407" s="166" t="e">
        <f>NETWORKDAYS.INTL(DATE(YEAR(H1407),MONTH(I1407),DAY(H1407)),DATE(YEAR(I1407),MONTH(I1407),DAY(I1407)),1,LISTAFERIADOS!$B$2:$B$194)</f>
        <v>#VALUE!</v>
      </c>
      <c r="N1407" s="170" t="str">
        <f>CONCATENATE(HOUR(Tabela13[[#This Row],[DATA INICIO]]),":",MINUTE(Tabela13[[#This Row],[DATA INICIO]]))</f>
        <v>20:26</v>
      </c>
      <c r="P1407"/>
    </row>
    <row r="1408" spans="1:16" ht="25.5" customHeight="1" x14ac:dyDescent="0.25">
      <c r="A1408" s="21" t="s">
        <v>278</v>
      </c>
      <c r="B1408" s="53" t="s">
        <v>883</v>
      </c>
      <c r="C1408" s="17" t="s">
        <v>270</v>
      </c>
      <c r="D1408" s="114" t="s">
        <v>1231</v>
      </c>
      <c r="E1408" s="66" t="str">
        <f>CONCATENATE(Tabela13[[#This Row],[TRAMITE_SETOR]],"_Atualiz")</f>
        <v>SMIC_Atualiz</v>
      </c>
      <c r="F1408" s="35" t="s">
        <v>891</v>
      </c>
      <c r="G1408" s="90" t="s">
        <v>1105</v>
      </c>
      <c r="H1408" s="54">
        <v>42376.779166666667</v>
      </c>
      <c r="I1408" s="54">
        <v>42439.779166666667</v>
      </c>
      <c r="J1408" s="55" t="s">
        <v>7</v>
      </c>
      <c r="K1408" s="19">
        <f t="shared" si="42"/>
        <v>63</v>
      </c>
      <c r="L1408" s="38">
        <f t="shared" si="43"/>
        <v>63</v>
      </c>
      <c r="M1408" s="166">
        <f>NETWORKDAYS.INTL(DATE(YEAR(H1408),MONTH(I1408),DAY(H1408)),DATE(YEAR(I1408),MONTH(I1408),DAY(I1408)),1,LISTAFERIADOS!$B$2:$B$194)</f>
        <v>4</v>
      </c>
      <c r="N1408" s="170" t="str">
        <f>CONCATENATE(HOUR(Tabela13[[#This Row],[DATA INICIO]]),":",MINUTE(Tabela13[[#This Row],[DATA INICIO]]))</f>
        <v>18:42</v>
      </c>
      <c r="P1408"/>
    </row>
    <row r="1409" spans="1:16" ht="25.5" customHeight="1" x14ac:dyDescent="0.25">
      <c r="A1409" s="21" t="s">
        <v>278</v>
      </c>
      <c r="B1409" s="53" t="s">
        <v>883</v>
      </c>
      <c r="C1409" s="17" t="s">
        <v>270</v>
      </c>
      <c r="D1409" s="114" t="s">
        <v>1226</v>
      </c>
      <c r="E1409" s="66" t="str">
        <f>CONCATENATE(Tabela13[[#This Row],[TRAMITE_SETOR]],"_Atualiz")</f>
        <v>CIP_Atualiz</v>
      </c>
      <c r="F1409" s="35" t="s">
        <v>884</v>
      </c>
      <c r="G1409" s="90" t="s">
        <v>1105</v>
      </c>
      <c r="H1409" s="54">
        <v>42439.779166666667</v>
      </c>
      <c r="I1409" s="54">
        <v>42446.602083333331</v>
      </c>
      <c r="J1409" s="55" t="s">
        <v>857</v>
      </c>
      <c r="K1409" s="19">
        <f t="shared" si="42"/>
        <v>6.8229166666642413</v>
      </c>
      <c r="L1409" s="38">
        <f t="shared" si="43"/>
        <v>6.8229166666642413</v>
      </c>
      <c r="M1409" s="166">
        <f>NETWORKDAYS.INTL(DATE(YEAR(H1409),MONTH(I1409),DAY(H1409)),DATE(YEAR(I1409),MONTH(I1409),DAY(I1409)),1,LISTAFERIADOS!$B$2:$B$194)</f>
        <v>6</v>
      </c>
      <c r="N1409" s="170" t="str">
        <f>CONCATENATE(HOUR(Tabela13[[#This Row],[DATA INICIO]]),":",MINUTE(Tabela13[[#This Row],[DATA INICIO]]))</f>
        <v>18:42</v>
      </c>
      <c r="P1409"/>
    </row>
    <row r="1410" spans="1:16" ht="25.5" customHeight="1" x14ac:dyDescent="0.25">
      <c r="A1410" s="21" t="s">
        <v>278</v>
      </c>
      <c r="B1410" s="53" t="s">
        <v>883</v>
      </c>
      <c r="C1410" s="17" t="s">
        <v>270</v>
      </c>
      <c r="D1410" s="114" t="s">
        <v>1231</v>
      </c>
      <c r="E1410" s="66" t="str">
        <f>CONCATENATE(Tabela13[[#This Row],[TRAMITE_SETOR]],"_Atualiz")</f>
        <v>SMIC_Atualiz</v>
      </c>
      <c r="F1410" s="35" t="s">
        <v>891</v>
      </c>
      <c r="G1410" s="90" t="s">
        <v>1105</v>
      </c>
      <c r="H1410" s="54">
        <v>42446.602083333331</v>
      </c>
      <c r="I1410" s="54">
        <v>42450.728472222225</v>
      </c>
      <c r="J1410" s="55" t="s">
        <v>859</v>
      </c>
      <c r="K1410" s="19">
        <f t="shared" si="42"/>
        <v>4.1263888888934162</v>
      </c>
      <c r="L1410" s="38">
        <f t="shared" si="43"/>
        <v>4.1263888888934162</v>
      </c>
      <c r="M1410" s="166">
        <f>NETWORKDAYS.INTL(DATE(YEAR(H1410),MONTH(I1410),DAY(H1410)),DATE(YEAR(I1410),MONTH(I1410),DAY(I1410)),1,LISTAFERIADOS!$B$2:$B$194)</f>
        <v>3</v>
      </c>
      <c r="N1410" s="170" t="str">
        <f>CONCATENATE(HOUR(Tabela13[[#This Row],[DATA INICIO]]),":",MINUTE(Tabela13[[#This Row],[DATA INICIO]]))</f>
        <v>14:27</v>
      </c>
      <c r="P1410"/>
    </row>
    <row r="1411" spans="1:16" ht="25.5" customHeight="1" x14ac:dyDescent="0.25">
      <c r="A1411" s="21" t="s">
        <v>278</v>
      </c>
      <c r="B1411" s="53" t="s">
        <v>883</v>
      </c>
      <c r="C1411" s="17" t="s">
        <v>270</v>
      </c>
      <c r="D1411" s="114" t="s">
        <v>1226</v>
      </c>
      <c r="E1411" s="66" t="str">
        <f>CONCATENATE(Tabela13[[#This Row],[TRAMITE_SETOR]],"_Atualiz")</f>
        <v>CIP_Atualiz</v>
      </c>
      <c r="F1411" s="35" t="s">
        <v>884</v>
      </c>
      <c r="G1411" s="90" t="s">
        <v>1105</v>
      </c>
      <c r="H1411" s="54">
        <v>42450.728472222225</v>
      </c>
      <c r="I1411" s="54">
        <v>42457.51458333333</v>
      </c>
      <c r="J1411" s="55" t="s">
        <v>860</v>
      </c>
      <c r="K1411" s="19">
        <f t="shared" ref="K1411:K1456" si="44">IF(OR(H1411="-",I1411="-"),0,I1411-H1411)</f>
        <v>6.7861111111051287</v>
      </c>
      <c r="L1411" s="38">
        <f t="shared" ref="L1411:L1456" si="45">K1411</f>
        <v>6.7861111111051287</v>
      </c>
      <c r="M1411" s="166">
        <f>NETWORKDAYS.INTL(DATE(YEAR(H1411),MONTH(I1411),DAY(H1411)),DATE(YEAR(I1411),MONTH(I1411),DAY(I1411)),1,LISTAFERIADOS!$B$2:$B$194)</f>
        <v>3</v>
      </c>
      <c r="N1411" s="170" t="str">
        <f>CONCATENATE(HOUR(Tabela13[[#This Row],[DATA INICIO]]),":",MINUTE(Tabela13[[#This Row],[DATA INICIO]]))</f>
        <v>17:29</v>
      </c>
      <c r="P1411"/>
    </row>
    <row r="1412" spans="1:16" ht="25.5" customHeight="1" x14ac:dyDescent="0.25">
      <c r="A1412" s="21" t="s">
        <v>278</v>
      </c>
      <c r="B1412" s="53" t="s">
        <v>883</v>
      </c>
      <c r="C1412" s="17" t="s">
        <v>270</v>
      </c>
      <c r="D1412" s="114" t="s">
        <v>1231</v>
      </c>
      <c r="E1412" s="66" t="str">
        <f>CONCATENATE(Tabela13[[#This Row],[TRAMITE_SETOR]],"_Atualiz")</f>
        <v>SMIC_Atualiz</v>
      </c>
      <c r="F1412" s="35" t="s">
        <v>891</v>
      </c>
      <c r="G1412" s="90" t="s">
        <v>1105</v>
      </c>
      <c r="H1412" s="54">
        <v>42457.51458333333</v>
      </c>
      <c r="I1412" s="54">
        <v>42460.782638888886</v>
      </c>
      <c r="J1412" s="55" t="s">
        <v>862</v>
      </c>
      <c r="K1412" s="19">
        <f t="shared" si="44"/>
        <v>3.2680555555562023</v>
      </c>
      <c r="L1412" s="38">
        <f t="shared" si="45"/>
        <v>3.2680555555562023</v>
      </c>
      <c r="M1412" s="166">
        <f>NETWORKDAYS.INTL(DATE(YEAR(H1412),MONTH(I1412),DAY(H1412)),DATE(YEAR(I1412),MONTH(I1412),DAY(I1412)),1,LISTAFERIADOS!$B$2:$B$194)</f>
        <v>4</v>
      </c>
      <c r="N1412" s="170" t="str">
        <f>CONCATENATE(HOUR(Tabela13[[#This Row],[DATA INICIO]]),":",MINUTE(Tabela13[[#This Row],[DATA INICIO]]))</f>
        <v>12:21</v>
      </c>
      <c r="P1412"/>
    </row>
    <row r="1413" spans="1:16" ht="25.5" customHeight="1" x14ac:dyDescent="0.25">
      <c r="A1413" s="21" t="s">
        <v>278</v>
      </c>
      <c r="B1413" s="53" t="s">
        <v>883</v>
      </c>
      <c r="C1413" s="17" t="s">
        <v>270</v>
      </c>
      <c r="D1413" s="114" t="s">
        <v>1226</v>
      </c>
      <c r="E1413" s="66" t="str">
        <f>CONCATENATE(Tabela13[[#This Row],[TRAMITE_SETOR]],"_Atualiz")</f>
        <v>CIP_Atualiz</v>
      </c>
      <c r="F1413" s="35" t="s">
        <v>884</v>
      </c>
      <c r="G1413" s="90" t="s">
        <v>1105</v>
      </c>
      <c r="H1413" s="54">
        <v>42460.782638888886</v>
      </c>
      <c r="I1413" s="54">
        <v>42461.533333333333</v>
      </c>
      <c r="J1413" s="55" t="s">
        <v>408</v>
      </c>
      <c r="K1413" s="19">
        <f t="shared" si="44"/>
        <v>0.75069444444670808</v>
      </c>
      <c r="L1413" s="38">
        <f t="shared" si="45"/>
        <v>0.75069444444670808</v>
      </c>
      <c r="M1413" s="166">
        <f>NETWORKDAYS.INTL(DATE(YEAR(H1413),MONTH(I1413),DAY(H1413)),DATE(YEAR(I1413),MONTH(I1413),DAY(I1413)),1,LISTAFERIADOS!$B$2:$B$194)</f>
        <v>-20</v>
      </c>
      <c r="N1413" s="170" t="str">
        <f>CONCATENATE(HOUR(Tabela13[[#This Row],[DATA INICIO]]),":",MINUTE(Tabela13[[#This Row],[DATA INICIO]]))</f>
        <v>18:47</v>
      </c>
      <c r="P1413"/>
    </row>
    <row r="1414" spans="1:16" ht="25.5" hidden="1" customHeight="1" x14ac:dyDescent="0.25">
      <c r="A1414" s="21" t="s">
        <v>278</v>
      </c>
      <c r="B1414" s="53" t="s">
        <v>883</v>
      </c>
      <c r="C1414" s="17" t="s">
        <v>270</v>
      </c>
      <c r="D1414" s="114" t="s">
        <v>1205</v>
      </c>
      <c r="E1414" s="66" t="str">
        <f>CONCATENATE(Tabela13[[#This Row],[TRAMITE_SETOR]],"_Atualiz")</f>
        <v>SECADM_Atualiz</v>
      </c>
      <c r="F1414" s="35" t="s">
        <v>907</v>
      </c>
      <c r="G1414" s="35"/>
      <c r="H1414" s="54">
        <v>42461.533333333333</v>
      </c>
      <c r="I1414" s="54">
        <v>42461.650694444441</v>
      </c>
      <c r="J1414" s="55" t="s">
        <v>863</v>
      </c>
      <c r="K1414" s="19">
        <f t="shared" si="44"/>
        <v>0.11736111110803904</v>
      </c>
      <c r="L1414" s="38">
        <f t="shared" si="45"/>
        <v>0.11736111110803904</v>
      </c>
      <c r="M1414" s="166">
        <f>NETWORKDAYS.INTL(DATE(YEAR(H1414),MONTH(I1414),DAY(H1414)),DATE(YEAR(I1414),MONTH(I1414),DAY(I1414)),1,LISTAFERIADOS!$B$2:$B$194)</f>
        <v>1</v>
      </c>
      <c r="N1414" s="170" t="str">
        <f>CONCATENATE(HOUR(Tabela13[[#This Row],[DATA INICIO]]),":",MINUTE(Tabela13[[#This Row],[DATA INICIO]]))</f>
        <v>12:48</v>
      </c>
      <c r="P1414"/>
    </row>
    <row r="1415" spans="1:16" ht="25.5" hidden="1" customHeight="1" x14ac:dyDescent="0.25">
      <c r="A1415" s="21" t="s">
        <v>278</v>
      </c>
      <c r="B1415" s="53" t="s">
        <v>883</v>
      </c>
      <c r="C1415" s="17" t="s">
        <v>270</v>
      </c>
      <c r="D1415" s="114" t="s">
        <v>1209</v>
      </c>
      <c r="E1415" s="66" t="str">
        <f>CONCATENATE(Tabela13[[#This Row],[TRAMITE_SETOR]],"_Atualiz")</f>
        <v>CLC_Atualiz</v>
      </c>
      <c r="F1415" s="35" t="s">
        <v>911</v>
      </c>
      <c r="G1415" s="35"/>
      <c r="H1415" s="54">
        <v>42461.650694444441</v>
      </c>
      <c r="I1415" s="54">
        <v>42461.75</v>
      </c>
      <c r="J1415" s="55" t="s">
        <v>864</v>
      </c>
      <c r="K1415" s="19">
        <f t="shared" si="44"/>
        <v>9.930555555911269E-2</v>
      </c>
      <c r="L1415" s="38">
        <f t="shared" si="45"/>
        <v>9.930555555911269E-2</v>
      </c>
      <c r="M1415" s="166">
        <f>NETWORKDAYS.INTL(DATE(YEAR(H1415),MONTH(I1415),DAY(H1415)),DATE(YEAR(I1415),MONTH(I1415),DAY(I1415)),1,LISTAFERIADOS!$B$2:$B$194)</f>
        <v>1</v>
      </c>
      <c r="N1415" s="170" t="str">
        <f>CONCATENATE(HOUR(Tabela13[[#This Row],[DATA INICIO]]),":",MINUTE(Tabela13[[#This Row],[DATA INICIO]]))</f>
        <v>15:37</v>
      </c>
      <c r="P1415"/>
    </row>
    <row r="1416" spans="1:16" ht="25.5" hidden="1" customHeight="1" x14ac:dyDescent="0.25">
      <c r="A1416" s="21" t="s">
        <v>278</v>
      </c>
      <c r="B1416" s="53" t="s">
        <v>883</v>
      </c>
      <c r="C1416" s="17" t="s">
        <v>270</v>
      </c>
      <c r="D1416" s="114" t="s">
        <v>1210</v>
      </c>
      <c r="E1416" s="66" t="str">
        <f>CONCATENATE(Tabela13[[#This Row],[TRAMITE_SETOR]],"_Atualiz")</f>
        <v>SC_Atualiz</v>
      </c>
      <c r="F1416" s="35" t="s">
        <v>912</v>
      </c>
      <c r="G1416" s="35"/>
      <c r="H1416" s="54">
        <v>42461.75</v>
      </c>
      <c r="I1416" s="54">
        <v>42534.772222222222</v>
      </c>
      <c r="J1416" s="55" t="s">
        <v>163</v>
      </c>
      <c r="K1416" s="19">
        <f t="shared" si="44"/>
        <v>73.022222222221899</v>
      </c>
      <c r="L1416" s="38">
        <f t="shared" si="45"/>
        <v>73.022222222221899</v>
      </c>
      <c r="M1416" s="166">
        <f>NETWORKDAYS.INTL(DATE(YEAR(H1416),MONTH(I1416),DAY(H1416)),DATE(YEAR(I1416),MONTH(I1416),DAY(I1416)),1,LISTAFERIADOS!$B$2:$B$194)</f>
        <v>9</v>
      </c>
      <c r="N1416" s="170" t="str">
        <f>CONCATENATE(HOUR(Tabela13[[#This Row],[DATA INICIO]]),":",MINUTE(Tabela13[[#This Row],[DATA INICIO]]))</f>
        <v>18:0</v>
      </c>
      <c r="P1416"/>
    </row>
    <row r="1417" spans="1:16" ht="25.5" hidden="1" customHeight="1" x14ac:dyDescent="0.25">
      <c r="A1417" s="21" t="s">
        <v>278</v>
      </c>
      <c r="B1417" s="53" t="s">
        <v>883</v>
      </c>
      <c r="C1417" s="17" t="s">
        <v>270</v>
      </c>
      <c r="D1417" s="114" t="s">
        <v>1209</v>
      </c>
      <c r="E1417" s="66" t="str">
        <f>CONCATENATE(Tabela13[[#This Row],[TRAMITE_SETOR]],"_Atualiz")</f>
        <v>CLC_Atualiz</v>
      </c>
      <c r="F1417" s="35" t="s">
        <v>911</v>
      </c>
      <c r="G1417" s="35"/>
      <c r="H1417" s="54">
        <v>42534.772222222222</v>
      </c>
      <c r="I1417" s="54">
        <v>42535.770138888889</v>
      </c>
      <c r="J1417" s="55" t="s">
        <v>106</v>
      </c>
      <c r="K1417" s="19">
        <f t="shared" si="44"/>
        <v>0.99791666666715173</v>
      </c>
      <c r="L1417" s="38">
        <f t="shared" si="45"/>
        <v>0.99791666666715173</v>
      </c>
      <c r="M1417" s="166">
        <f>NETWORKDAYS.INTL(DATE(YEAR(H1417),MONTH(I1417),DAY(H1417)),DATE(YEAR(I1417),MONTH(I1417),DAY(I1417)),1,LISTAFERIADOS!$B$2:$B$194)</f>
        <v>2</v>
      </c>
      <c r="N1417" s="170" t="str">
        <f>CONCATENATE(HOUR(Tabela13[[#This Row],[DATA INICIO]]),":",MINUTE(Tabela13[[#This Row],[DATA INICIO]]))</f>
        <v>18:32</v>
      </c>
      <c r="P1417"/>
    </row>
    <row r="1418" spans="1:16" ht="25.5" hidden="1" customHeight="1" x14ac:dyDescent="0.25">
      <c r="A1418" s="21" t="s">
        <v>278</v>
      </c>
      <c r="B1418" s="53" t="s">
        <v>883</v>
      </c>
      <c r="C1418" s="17" t="s">
        <v>270</v>
      </c>
      <c r="D1418" s="114" t="s">
        <v>1206</v>
      </c>
      <c r="E1418" s="66" t="str">
        <f>CONCATENATE(Tabela13[[#This Row],[TRAMITE_SETOR]],"_Atualiz")</f>
        <v>SPO_Atualiz</v>
      </c>
      <c r="F1418" s="35" t="s">
        <v>908</v>
      </c>
      <c r="G1418" s="35"/>
      <c r="H1418" s="54">
        <v>42535.770138888889</v>
      </c>
      <c r="I1418" s="54">
        <v>42556.624305555553</v>
      </c>
      <c r="J1418" s="55" t="s">
        <v>284</v>
      </c>
      <c r="K1418" s="19">
        <f t="shared" si="44"/>
        <v>20.854166666664241</v>
      </c>
      <c r="L1418" s="38">
        <f t="shared" si="45"/>
        <v>20.854166666664241</v>
      </c>
      <c r="M1418" s="166">
        <f>NETWORKDAYS.INTL(DATE(YEAR(H1418),MONTH(I1418),DAY(H1418)),DATE(YEAR(I1418),MONTH(I1418),DAY(I1418)),1,LISTAFERIADOS!$B$2:$B$194)</f>
        <v>-8</v>
      </c>
      <c r="N1418" s="170" t="str">
        <f>CONCATENATE(HOUR(Tabela13[[#This Row],[DATA INICIO]]),":",MINUTE(Tabela13[[#This Row],[DATA INICIO]]))</f>
        <v>18:29</v>
      </c>
      <c r="P1418"/>
    </row>
    <row r="1419" spans="1:16" ht="25.5" hidden="1" customHeight="1" x14ac:dyDescent="0.25">
      <c r="A1419" s="21" t="s">
        <v>278</v>
      </c>
      <c r="B1419" s="53" t="s">
        <v>883</v>
      </c>
      <c r="C1419" s="17" t="s">
        <v>270</v>
      </c>
      <c r="D1419" s="114" t="s">
        <v>1205</v>
      </c>
      <c r="E1419" s="66" t="str">
        <f>CONCATENATE(Tabela13[[#This Row],[TRAMITE_SETOR]],"_Atualiz")</f>
        <v>SECADM_Atualiz</v>
      </c>
      <c r="F1419" s="35" t="s">
        <v>907</v>
      </c>
      <c r="G1419" s="35"/>
      <c r="H1419" s="54">
        <v>42556.624305555553</v>
      </c>
      <c r="I1419" s="54">
        <v>42556.710416666669</v>
      </c>
      <c r="J1419" s="55" t="s">
        <v>865</v>
      </c>
      <c r="K1419" s="19">
        <f t="shared" si="44"/>
        <v>8.6111111115314998E-2</v>
      </c>
      <c r="L1419" s="38">
        <f t="shared" si="45"/>
        <v>8.6111111115314998E-2</v>
      </c>
      <c r="M1419" s="166">
        <f>NETWORKDAYS.INTL(DATE(YEAR(H1419),MONTH(I1419),DAY(H1419)),DATE(YEAR(I1419),MONTH(I1419),DAY(I1419)),1,LISTAFERIADOS!$B$2:$B$194)</f>
        <v>1</v>
      </c>
      <c r="N1419" s="170" t="str">
        <f>CONCATENATE(HOUR(Tabela13[[#This Row],[DATA INICIO]]),":",MINUTE(Tabela13[[#This Row],[DATA INICIO]]))</f>
        <v>14:59</v>
      </c>
      <c r="P1419"/>
    </row>
    <row r="1420" spans="1:16" ht="25.5" hidden="1" customHeight="1" x14ac:dyDescent="0.25">
      <c r="A1420" s="21" t="s">
        <v>278</v>
      </c>
      <c r="B1420" s="53" t="s">
        <v>883</v>
      </c>
      <c r="C1420" s="17" t="s">
        <v>270</v>
      </c>
      <c r="D1420" s="114" t="s">
        <v>1209</v>
      </c>
      <c r="E1420" s="66" t="str">
        <f>CONCATENATE(Tabela13[[#This Row],[TRAMITE_SETOR]],"_Atualiz")</f>
        <v>CLC_Atualiz</v>
      </c>
      <c r="F1420" s="35" t="s">
        <v>911</v>
      </c>
      <c r="G1420" s="35"/>
      <c r="H1420" s="54">
        <v>42556.710416666669</v>
      </c>
      <c r="I1420" s="54">
        <v>42556.782638888886</v>
      </c>
      <c r="J1420" s="55" t="s">
        <v>866</v>
      </c>
      <c r="K1420" s="19">
        <f t="shared" si="44"/>
        <v>7.2222222217533272E-2</v>
      </c>
      <c r="L1420" s="38">
        <f t="shared" si="45"/>
        <v>7.2222222217533272E-2</v>
      </c>
      <c r="M1420" s="166">
        <f>NETWORKDAYS.INTL(DATE(YEAR(H1420),MONTH(I1420),DAY(H1420)),DATE(YEAR(I1420),MONTH(I1420),DAY(I1420)),1,LISTAFERIADOS!$B$2:$B$194)</f>
        <v>1</v>
      </c>
      <c r="N1420" s="170" t="str">
        <f>CONCATENATE(HOUR(Tabela13[[#This Row],[DATA INICIO]]),":",MINUTE(Tabela13[[#This Row],[DATA INICIO]]))</f>
        <v>17:3</v>
      </c>
      <c r="P1420"/>
    </row>
    <row r="1421" spans="1:16" ht="25.5" hidden="1" customHeight="1" x14ac:dyDescent="0.25">
      <c r="A1421" s="21" t="s">
        <v>278</v>
      </c>
      <c r="B1421" s="53" t="s">
        <v>883</v>
      </c>
      <c r="C1421" s="17" t="s">
        <v>270</v>
      </c>
      <c r="D1421" s="114" t="s">
        <v>1210</v>
      </c>
      <c r="E1421" s="66" t="str">
        <f>CONCATENATE(Tabela13[[#This Row],[TRAMITE_SETOR]],"_Atualiz")</f>
        <v>SC_Atualiz</v>
      </c>
      <c r="F1421" s="35" t="s">
        <v>912</v>
      </c>
      <c r="G1421" s="35"/>
      <c r="H1421" s="54">
        <v>42556.782638888886</v>
      </c>
      <c r="I1421" s="54">
        <v>42565.574999999997</v>
      </c>
      <c r="J1421" s="55" t="s">
        <v>166</v>
      </c>
      <c r="K1421" s="19">
        <f t="shared" si="44"/>
        <v>8.7923611111109494</v>
      </c>
      <c r="L1421" s="38">
        <f t="shared" si="45"/>
        <v>8.7923611111109494</v>
      </c>
      <c r="M1421" s="166">
        <f>NETWORKDAYS.INTL(DATE(YEAR(H1421),MONTH(I1421),DAY(H1421)),DATE(YEAR(I1421),MONTH(I1421),DAY(I1421)),1,LISTAFERIADOS!$B$2:$B$194)</f>
        <v>8</v>
      </c>
      <c r="N1421" s="170" t="str">
        <f>CONCATENATE(HOUR(Tabela13[[#This Row],[DATA INICIO]]),":",MINUTE(Tabela13[[#This Row],[DATA INICIO]]))</f>
        <v>18:47</v>
      </c>
      <c r="P1421"/>
    </row>
    <row r="1422" spans="1:16" ht="25.5" hidden="1" customHeight="1" x14ac:dyDescent="0.25">
      <c r="A1422" s="21" t="s">
        <v>278</v>
      </c>
      <c r="B1422" s="53" t="s">
        <v>883</v>
      </c>
      <c r="C1422" s="17" t="s">
        <v>270</v>
      </c>
      <c r="D1422" s="114" t="s">
        <v>1209</v>
      </c>
      <c r="E1422" s="66" t="str">
        <f>CONCATENATE(Tabela13[[#This Row],[TRAMITE_SETOR]],"_Atualiz")</f>
        <v>CLC_Atualiz</v>
      </c>
      <c r="F1422" s="35" t="s">
        <v>911</v>
      </c>
      <c r="G1422" s="35"/>
      <c r="H1422" s="54">
        <v>42565.574999999997</v>
      </c>
      <c r="I1422" s="54">
        <v>42565.59652777778</v>
      </c>
      <c r="J1422" s="55" t="s">
        <v>867</v>
      </c>
      <c r="K1422" s="19">
        <f t="shared" si="44"/>
        <v>2.1527777782466728E-2</v>
      </c>
      <c r="L1422" s="38">
        <f t="shared" si="45"/>
        <v>2.1527777782466728E-2</v>
      </c>
      <c r="M1422" s="166">
        <f>NETWORKDAYS.INTL(DATE(YEAR(H1422),MONTH(I1422),DAY(H1422)),DATE(YEAR(I1422),MONTH(I1422),DAY(I1422)),1,LISTAFERIADOS!$B$2:$B$194)</f>
        <v>1</v>
      </c>
      <c r="N1422" s="170" t="str">
        <f>CONCATENATE(HOUR(Tabela13[[#This Row],[DATA INICIO]]),":",MINUTE(Tabela13[[#This Row],[DATA INICIO]]))</f>
        <v>13:48</v>
      </c>
      <c r="P1422"/>
    </row>
    <row r="1423" spans="1:16" ht="25.5" hidden="1" customHeight="1" x14ac:dyDescent="0.25">
      <c r="A1423" s="21" t="s">
        <v>278</v>
      </c>
      <c r="B1423" s="53" t="s">
        <v>883</v>
      </c>
      <c r="C1423" s="17" t="s">
        <v>270</v>
      </c>
      <c r="D1423" s="114" t="s">
        <v>1205</v>
      </c>
      <c r="E1423" s="66" t="str">
        <f>CONCATENATE(Tabela13[[#This Row],[TRAMITE_SETOR]],"_Atualiz")</f>
        <v>SECADM_Atualiz</v>
      </c>
      <c r="F1423" s="35" t="s">
        <v>907</v>
      </c>
      <c r="G1423" s="35"/>
      <c r="H1423" s="54">
        <v>42565.59652777778</v>
      </c>
      <c r="I1423" s="54">
        <v>42565.704861111109</v>
      </c>
      <c r="J1423" s="55" t="s">
        <v>868</v>
      </c>
      <c r="K1423" s="19">
        <f t="shared" si="44"/>
        <v>0.10833333332993789</v>
      </c>
      <c r="L1423" s="38">
        <f t="shared" si="45"/>
        <v>0.10833333332993789</v>
      </c>
      <c r="M1423" s="166">
        <f>NETWORKDAYS.INTL(DATE(YEAR(H1423),MONTH(I1423),DAY(H1423)),DATE(YEAR(I1423),MONTH(I1423),DAY(I1423)),1,LISTAFERIADOS!$B$2:$B$194)</f>
        <v>1</v>
      </c>
      <c r="N1423" s="170" t="str">
        <f>CONCATENATE(HOUR(Tabela13[[#This Row],[DATA INICIO]]),":",MINUTE(Tabela13[[#This Row],[DATA INICIO]]))</f>
        <v>14:19</v>
      </c>
      <c r="P1423"/>
    </row>
    <row r="1424" spans="1:16" ht="25.5" hidden="1" customHeight="1" x14ac:dyDescent="0.25">
      <c r="A1424" s="21" t="s">
        <v>278</v>
      </c>
      <c r="B1424" s="53" t="s">
        <v>883</v>
      </c>
      <c r="C1424" s="17" t="s">
        <v>270</v>
      </c>
      <c r="D1424" s="114" t="s">
        <v>1209</v>
      </c>
      <c r="E1424" s="66" t="str">
        <f>CONCATENATE(Tabela13[[#This Row],[TRAMITE_SETOR]],"_Atualiz")</f>
        <v>CLC_Atualiz</v>
      </c>
      <c r="F1424" s="35" t="s">
        <v>911</v>
      </c>
      <c r="G1424" s="35"/>
      <c r="H1424" s="54">
        <v>42565.704861111109</v>
      </c>
      <c r="I1424" s="54">
        <v>42565.734027777777</v>
      </c>
      <c r="J1424" s="55" t="s">
        <v>869</v>
      </c>
      <c r="K1424" s="19">
        <f t="shared" si="44"/>
        <v>2.9166666667151731E-2</v>
      </c>
      <c r="L1424" s="38">
        <f t="shared" si="45"/>
        <v>2.9166666667151731E-2</v>
      </c>
      <c r="M1424" s="166">
        <f>NETWORKDAYS.INTL(DATE(YEAR(H1424),MONTH(I1424),DAY(H1424)),DATE(YEAR(I1424),MONTH(I1424),DAY(I1424)),1,LISTAFERIADOS!$B$2:$B$194)</f>
        <v>1</v>
      </c>
      <c r="N1424" s="170" t="str">
        <f>CONCATENATE(HOUR(Tabela13[[#This Row],[DATA INICIO]]),":",MINUTE(Tabela13[[#This Row],[DATA INICIO]]))</f>
        <v>16:55</v>
      </c>
      <c r="P1424"/>
    </row>
    <row r="1425" spans="1:16" ht="25.5" hidden="1" customHeight="1" x14ac:dyDescent="0.25">
      <c r="A1425" s="21" t="s">
        <v>278</v>
      </c>
      <c r="B1425" s="53" t="s">
        <v>883</v>
      </c>
      <c r="C1425" s="17" t="s">
        <v>270</v>
      </c>
      <c r="D1425" s="114" t="s">
        <v>1230</v>
      </c>
      <c r="E1425" s="66" t="str">
        <f>CONCATENATE(Tabela13[[#This Row],[TRAMITE_SETOR]],"_Atualiz")</f>
        <v>SLIC_Atualiz</v>
      </c>
      <c r="F1425" s="35" t="s">
        <v>927</v>
      </c>
      <c r="G1425" s="35"/>
      <c r="H1425" s="54">
        <v>42565.734027777777</v>
      </c>
      <c r="I1425" s="54">
        <v>42569.632638888892</v>
      </c>
      <c r="J1425" s="55" t="s">
        <v>870</v>
      </c>
      <c r="K1425" s="19">
        <f t="shared" si="44"/>
        <v>3.898611111115315</v>
      </c>
      <c r="L1425" s="38">
        <f t="shared" si="45"/>
        <v>3.898611111115315</v>
      </c>
      <c r="M1425" s="166">
        <f>NETWORKDAYS.INTL(DATE(YEAR(H1425),MONTH(I1425),DAY(H1425)),DATE(YEAR(I1425),MONTH(I1425),DAY(I1425)),1,LISTAFERIADOS!$B$2:$B$194)</f>
        <v>3</v>
      </c>
      <c r="N1425" s="170" t="str">
        <f>CONCATENATE(HOUR(Tabela13[[#This Row],[DATA INICIO]]),":",MINUTE(Tabela13[[#This Row],[DATA INICIO]]))</f>
        <v>17:37</v>
      </c>
      <c r="P1425"/>
    </row>
    <row r="1426" spans="1:16" ht="25.5" hidden="1" customHeight="1" x14ac:dyDescent="0.25">
      <c r="A1426" s="21" t="s">
        <v>278</v>
      </c>
      <c r="B1426" s="53" t="s">
        <v>883</v>
      </c>
      <c r="C1426" s="17" t="s">
        <v>270</v>
      </c>
      <c r="D1426" s="114" t="s">
        <v>1210</v>
      </c>
      <c r="E1426" s="66" t="str">
        <f>CONCATENATE(Tabela13[[#This Row],[TRAMITE_SETOR]],"_Atualiz")</f>
        <v>SC_Atualiz</v>
      </c>
      <c r="F1426" s="35" t="s">
        <v>912</v>
      </c>
      <c r="G1426" s="35"/>
      <c r="H1426" s="54">
        <v>42569.632638888892</v>
      </c>
      <c r="I1426" s="54">
        <v>42570.581250000003</v>
      </c>
      <c r="J1426" s="55" t="s">
        <v>26</v>
      </c>
      <c r="K1426" s="19">
        <f t="shared" si="44"/>
        <v>0.94861111111094942</v>
      </c>
      <c r="L1426" s="38">
        <f t="shared" si="45"/>
        <v>0.94861111111094942</v>
      </c>
      <c r="M1426" s="166">
        <f>NETWORKDAYS.INTL(DATE(YEAR(H1426),MONTH(I1426),DAY(H1426)),DATE(YEAR(I1426),MONTH(I1426),DAY(I1426)),1,LISTAFERIADOS!$B$2:$B$194)</f>
        <v>2</v>
      </c>
      <c r="N1426" s="170" t="str">
        <f>CONCATENATE(HOUR(Tabela13[[#This Row],[DATA INICIO]]),":",MINUTE(Tabela13[[#This Row],[DATA INICIO]]))</f>
        <v>15:11</v>
      </c>
      <c r="P1426"/>
    </row>
    <row r="1427" spans="1:16" ht="25.5" customHeight="1" x14ac:dyDescent="0.25">
      <c r="A1427" s="21" t="s">
        <v>278</v>
      </c>
      <c r="B1427" s="53" t="s">
        <v>883</v>
      </c>
      <c r="C1427" s="17" t="s">
        <v>270</v>
      </c>
      <c r="D1427" s="114" t="s">
        <v>1231</v>
      </c>
      <c r="E1427" s="66" t="str">
        <f>CONCATENATE(Tabela13[[#This Row],[TRAMITE_SETOR]],"_Atualiz")</f>
        <v>SMIC_Atualiz</v>
      </c>
      <c r="F1427" s="35" t="s">
        <v>891</v>
      </c>
      <c r="G1427" s="90" t="s">
        <v>1105</v>
      </c>
      <c r="H1427" s="54">
        <v>42570.581250000003</v>
      </c>
      <c r="I1427" s="54">
        <v>42570.595138888886</v>
      </c>
      <c r="J1427" s="55" t="s">
        <v>871</v>
      </c>
      <c r="K1427" s="19">
        <f t="shared" si="44"/>
        <v>1.3888888883229811E-2</v>
      </c>
      <c r="L1427" s="38">
        <f t="shared" si="45"/>
        <v>1.3888888883229811E-2</v>
      </c>
      <c r="M1427" s="166">
        <f>NETWORKDAYS.INTL(DATE(YEAR(H1427),MONTH(I1427),DAY(H1427)),DATE(YEAR(I1427),MONTH(I1427),DAY(I1427)),1,LISTAFERIADOS!$B$2:$B$194)</f>
        <v>1</v>
      </c>
      <c r="N1427" s="170" t="str">
        <f>CONCATENATE(HOUR(Tabela13[[#This Row],[DATA INICIO]]),":",MINUTE(Tabela13[[#This Row],[DATA INICIO]]))</f>
        <v>13:57</v>
      </c>
      <c r="P1427"/>
    </row>
    <row r="1428" spans="1:16" ht="25.5" hidden="1" customHeight="1" x14ac:dyDescent="0.25">
      <c r="A1428" s="21" t="s">
        <v>278</v>
      </c>
      <c r="B1428" s="53" t="s">
        <v>883</v>
      </c>
      <c r="C1428" s="17" t="s">
        <v>270</v>
      </c>
      <c r="D1428" s="114" t="s">
        <v>1210</v>
      </c>
      <c r="E1428" s="66" t="str">
        <f>CONCATENATE(Tabela13[[#This Row],[TRAMITE_SETOR]],"_Atualiz")</f>
        <v>SC_Atualiz</v>
      </c>
      <c r="F1428" s="35" t="s">
        <v>912</v>
      </c>
      <c r="G1428" s="35"/>
      <c r="H1428" s="54">
        <v>42570.595138888886</v>
      </c>
      <c r="I1428" s="54">
        <v>42591.595833333333</v>
      </c>
      <c r="J1428" s="55" t="s">
        <v>872</v>
      </c>
      <c r="K1428" s="19">
        <f t="shared" si="44"/>
        <v>21.000694444446708</v>
      </c>
      <c r="L1428" s="38">
        <f t="shared" si="45"/>
        <v>21.000694444446708</v>
      </c>
      <c r="M1428" s="166">
        <f>NETWORKDAYS.INTL(DATE(YEAR(H1428),MONTH(I1428),DAY(H1428)),DATE(YEAR(I1428),MONTH(I1428),DAY(I1428)),1,LISTAFERIADOS!$B$2:$B$194)</f>
        <v>-9</v>
      </c>
      <c r="N1428" s="170" t="str">
        <f>CONCATENATE(HOUR(Tabela13[[#This Row],[DATA INICIO]]),":",MINUTE(Tabela13[[#This Row],[DATA INICIO]]))</f>
        <v>14:17</v>
      </c>
      <c r="P1428"/>
    </row>
    <row r="1429" spans="1:16" ht="25.5" hidden="1" customHeight="1" x14ac:dyDescent="0.25">
      <c r="A1429" s="21" t="s">
        <v>278</v>
      </c>
      <c r="B1429" s="53" t="s">
        <v>883</v>
      </c>
      <c r="C1429" s="17" t="s">
        <v>270</v>
      </c>
      <c r="D1429" s="114" t="s">
        <v>1209</v>
      </c>
      <c r="E1429" s="66" t="str">
        <f>CONCATENATE(Tabela13[[#This Row],[TRAMITE_SETOR]],"_Atualiz")</f>
        <v>CLC_Atualiz</v>
      </c>
      <c r="F1429" s="35" t="s">
        <v>911</v>
      </c>
      <c r="G1429" s="35"/>
      <c r="H1429" s="54">
        <v>42591.595833333333</v>
      </c>
      <c r="I1429" s="54">
        <v>42594.782638888886</v>
      </c>
      <c r="J1429" s="55" t="s">
        <v>873</v>
      </c>
      <c r="K1429" s="19">
        <f t="shared" si="44"/>
        <v>3.1868055555532919</v>
      </c>
      <c r="L1429" s="38">
        <f t="shared" si="45"/>
        <v>3.1868055555532919</v>
      </c>
      <c r="M1429" s="166">
        <f>NETWORKDAYS.INTL(DATE(YEAR(H1429),MONTH(I1429),DAY(H1429)),DATE(YEAR(I1429),MONTH(I1429),DAY(I1429)),1,LISTAFERIADOS!$B$2:$B$194)</f>
        <v>4</v>
      </c>
      <c r="N1429" s="170" t="str">
        <f>CONCATENATE(HOUR(Tabela13[[#This Row],[DATA INICIO]]),":",MINUTE(Tabela13[[#This Row],[DATA INICIO]]))</f>
        <v>14:18</v>
      </c>
      <c r="P1429"/>
    </row>
    <row r="1430" spans="1:16" ht="25.5" hidden="1" customHeight="1" x14ac:dyDescent="0.25">
      <c r="A1430" s="21" t="s">
        <v>278</v>
      </c>
      <c r="B1430" s="53" t="s">
        <v>883</v>
      </c>
      <c r="C1430" s="17" t="s">
        <v>270</v>
      </c>
      <c r="D1430" s="114" t="s">
        <v>1230</v>
      </c>
      <c r="E1430" s="66" t="str">
        <f>CONCATENATE(Tabela13[[#This Row],[TRAMITE_SETOR]],"_Atualiz")</f>
        <v>SLIC_Atualiz</v>
      </c>
      <c r="F1430" s="35" t="s">
        <v>927</v>
      </c>
      <c r="G1430" s="35"/>
      <c r="H1430" s="54">
        <v>42594.782638888886</v>
      </c>
      <c r="I1430" s="54">
        <v>42598.665972222225</v>
      </c>
      <c r="J1430" s="55" t="s">
        <v>288</v>
      </c>
      <c r="K1430" s="19">
        <f t="shared" si="44"/>
        <v>3.883333333338669</v>
      </c>
      <c r="L1430" s="38">
        <f t="shared" si="45"/>
        <v>3.883333333338669</v>
      </c>
      <c r="M1430" s="166">
        <f>NETWORKDAYS.INTL(DATE(YEAR(H1430),MONTH(I1430),DAY(H1430)),DATE(YEAR(I1430),MONTH(I1430),DAY(I1430)),1,LISTAFERIADOS!$B$2:$B$194)</f>
        <v>3</v>
      </c>
      <c r="N1430" s="170" t="str">
        <f>CONCATENATE(HOUR(Tabela13[[#This Row],[DATA INICIO]]),":",MINUTE(Tabela13[[#This Row],[DATA INICIO]]))</f>
        <v>18:47</v>
      </c>
      <c r="P1430"/>
    </row>
    <row r="1431" spans="1:16" ht="25.5" hidden="1" customHeight="1" x14ac:dyDescent="0.25">
      <c r="A1431" s="21" t="s">
        <v>278</v>
      </c>
      <c r="B1431" s="53" t="s">
        <v>883</v>
      </c>
      <c r="C1431" s="17" t="s">
        <v>270</v>
      </c>
      <c r="D1431" s="114" t="s">
        <v>1211</v>
      </c>
      <c r="E1431" s="66" t="str">
        <f>CONCATENATE(Tabela13[[#This Row],[TRAMITE_SETOR]],"_Atualiz")</f>
        <v>SCON_Atualiz</v>
      </c>
      <c r="F1431" s="35" t="s">
        <v>913</v>
      </c>
      <c r="G1431" s="35"/>
      <c r="H1431" s="54">
        <v>42598.665972222225</v>
      </c>
      <c r="I1431" s="54">
        <v>42604.748611111114</v>
      </c>
      <c r="J1431" s="55" t="s">
        <v>874</v>
      </c>
      <c r="K1431" s="19">
        <f t="shared" si="44"/>
        <v>6.0826388888890506</v>
      </c>
      <c r="L1431" s="38">
        <f t="shared" si="45"/>
        <v>6.0826388888890506</v>
      </c>
      <c r="M1431" s="166">
        <f>NETWORKDAYS.INTL(DATE(YEAR(H1431),MONTH(I1431),DAY(H1431)),DATE(YEAR(I1431),MONTH(I1431),DAY(I1431)),1,LISTAFERIADOS!$B$2:$B$194)</f>
        <v>5</v>
      </c>
      <c r="N1431" s="170" t="str">
        <f>CONCATENATE(HOUR(Tabela13[[#This Row],[DATA INICIO]]),":",MINUTE(Tabela13[[#This Row],[DATA INICIO]]))</f>
        <v>15:59</v>
      </c>
      <c r="P1431"/>
    </row>
    <row r="1432" spans="1:16" ht="25.5" hidden="1" customHeight="1" x14ac:dyDescent="0.25">
      <c r="A1432" s="21" t="s">
        <v>278</v>
      </c>
      <c r="B1432" s="53" t="s">
        <v>883</v>
      </c>
      <c r="C1432" s="17" t="s">
        <v>270</v>
      </c>
      <c r="D1432" s="114" t="s">
        <v>1230</v>
      </c>
      <c r="E1432" s="66" t="str">
        <f>CONCATENATE(Tabela13[[#This Row],[TRAMITE_SETOR]],"_Atualiz")</f>
        <v>SLIC_Atualiz</v>
      </c>
      <c r="F1432" s="35" t="s">
        <v>927</v>
      </c>
      <c r="G1432" s="35"/>
      <c r="H1432" s="54">
        <v>42604.748611111114</v>
      </c>
      <c r="I1432" s="54">
        <v>42605.749305555553</v>
      </c>
      <c r="J1432" s="55" t="s">
        <v>875</v>
      </c>
      <c r="K1432" s="19">
        <f t="shared" si="44"/>
        <v>1.0006944444394321</v>
      </c>
      <c r="L1432" s="38">
        <f t="shared" si="45"/>
        <v>1.0006944444394321</v>
      </c>
      <c r="M1432" s="166">
        <f>NETWORKDAYS.INTL(DATE(YEAR(H1432),MONTH(I1432),DAY(H1432)),DATE(YEAR(I1432),MONTH(I1432),DAY(I1432)),1,LISTAFERIADOS!$B$2:$B$194)</f>
        <v>2</v>
      </c>
      <c r="N1432" s="170" t="str">
        <f>CONCATENATE(HOUR(Tabela13[[#This Row],[DATA INICIO]]),":",MINUTE(Tabela13[[#This Row],[DATA INICIO]]))</f>
        <v>17:58</v>
      </c>
      <c r="P1432"/>
    </row>
    <row r="1433" spans="1:16" ht="25.5" hidden="1" customHeight="1" x14ac:dyDescent="0.25">
      <c r="A1433" s="21" t="s">
        <v>278</v>
      </c>
      <c r="B1433" s="53" t="s">
        <v>883</v>
      </c>
      <c r="C1433" s="17" t="s">
        <v>270</v>
      </c>
      <c r="D1433" s="114" t="s">
        <v>1209</v>
      </c>
      <c r="E1433" s="66" t="str">
        <f>CONCATENATE(Tabela13[[#This Row],[TRAMITE_SETOR]],"_Atualiz")</f>
        <v>CLC_Atualiz</v>
      </c>
      <c r="F1433" s="35" t="s">
        <v>911</v>
      </c>
      <c r="G1433" s="35"/>
      <c r="H1433" s="54">
        <v>42605.632638888892</v>
      </c>
      <c r="I1433" s="54">
        <v>42605.818055555559</v>
      </c>
      <c r="J1433" s="55" t="s">
        <v>349</v>
      </c>
      <c r="K1433" s="19">
        <f t="shared" si="44"/>
        <v>0.18541666666715173</v>
      </c>
      <c r="L1433" s="38">
        <f t="shared" si="45"/>
        <v>0.18541666666715173</v>
      </c>
      <c r="M1433" s="166">
        <f>NETWORKDAYS.INTL(DATE(YEAR(H1433),MONTH(I1433),DAY(H1433)),DATE(YEAR(I1433),MONTH(I1433),DAY(I1433)),1,LISTAFERIADOS!$B$2:$B$194)</f>
        <v>1</v>
      </c>
      <c r="N1433" s="170" t="str">
        <f>CONCATENATE(HOUR(Tabela13[[#This Row],[DATA INICIO]]),":",MINUTE(Tabela13[[#This Row],[DATA INICIO]]))</f>
        <v>15:11</v>
      </c>
      <c r="P1433"/>
    </row>
    <row r="1434" spans="1:16" ht="25.5" hidden="1" customHeight="1" x14ac:dyDescent="0.25">
      <c r="A1434" s="21" t="s">
        <v>278</v>
      </c>
      <c r="B1434" s="53" t="s">
        <v>883</v>
      </c>
      <c r="C1434" s="17" t="s">
        <v>270</v>
      </c>
      <c r="D1434" s="114" t="s">
        <v>1222</v>
      </c>
      <c r="E1434" s="66" t="str">
        <f>CONCATENATE(Tabela13[[#This Row],[TRAMITE_SETOR]],"_Atualiz")</f>
        <v>SECGA_Atualiz</v>
      </c>
      <c r="F1434" s="35" t="s">
        <v>853</v>
      </c>
      <c r="G1434" s="35"/>
      <c r="H1434" s="54">
        <v>42605.818055555559</v>
      </c>
      <c r="I1434" s="54">
        <v>42607.760416666664</v>
      </c>
      <c r="J1434" s="55" t="s">
        <v>289</v>
      </c>
      <c r="K1434" s="19">
        <f t="shared" si="44"/>
        <v>1.9423611111051287</v>
      </c>
      <c r="L1434" s="38">
        <f t="shared" si="45"/>
        <v>1.9423611111051287</v>
      </c>
      <c r="M1434" s="166">
        <f>NETWORKDAYS.INTL(DATE(YEAR(H1434),MONTH(I1434),DAY(H1434)),DATE(YEAR(I1434),MONTH(I1434),DAY(I1434)),1,LISTAFERIADOS!$B$2:$B$194)</f>
        <v>3</v>
      </c>
      <c r="N1434" s="170" t="str">
        <f>CONCATENATE(HOUR(Tabela13[[#This Row],[DATA INICIO]]),":",MINUTE(Tabela13[[#This Row],[DATA INICIO]]))</f>
        <v>19:38</v>
      </c>
      <c r="P1434"/>
    </row>
    <row r="1435" spans="1:16" ht="25.5" hidden="1" customHeight="1" x14ac:dyDescent="0.25">
      <c r="A1435" s="21" t="s">
        <v>278</v>
      </c>
      <c r="B1435" s="53" t="s">
        <v>883</v>
      </c>
      <c r="C1435" s="17" t="s">
        <v>270</v>
      </c>
      <c r="D1435" s="114" t="s">
        <v>1209</v>
      </c>
      <c r="E1435" s="66" t="str">
        <f>CONCATENATE(Tabela13[[#This Row],[TRAMITE_SETOR]],"_Atualiz")</f>
        <v>CLC_Atualiz</v>
      </c>
      <c r="F1435" s="35" t="s">
        <v>911</v>
      </c>
      <c r="G1435" s="35"/>
      <c r="H1435" s="54">
        <v>42607.760416666664</v>
      </c>
      <c r="I1435" s="54">
        <v>42608.754166666666</v>
      </c>
      <c r="J1435" s="55" t="s">
        <v>231</v>
      </c>
      <c r="K1435" s="19">
        <f t="shared" si="44"/>
        <v>0.99375000000145519</v>
      </c>
      <c r="L1435" s="38">
        <f t="shared" si="45"/>
        <v>0.99375000000145519</v>
      </c>
      <c r="M1435" s="166">
        <f>NETWORKDAYS.INTL(DATE(YEAR(H1435),MONTH(I1435),DAY(H1435)),DATE(YEAR(I1435),MONTH(I1435),DAY(I1435)),1,LISTAFERIADOS!$B$2:$B$194)</f>
        <v>2</v>
      </c>
      <c r="N1435" s="170" t="str">
        <f>CONCATENATE(HOUR(Tabela13[[#This Row],[DATA INICIO]]),":",MINUTE(Tabela13[[#This Row],[DATA INICIO]]))</f>
        <v>18:15</v>
      </c>
      <c r="P1435"/>
    </row>
    <row r="1436" spans="1:16" ht="25.5" hidden="1" customHeight="1" x14ac:dyDescent="0.25">
      <c r="A1436" s="21" t="s">
        <v>278</v>
      </c>
      <c r="B1436" s="53" t="s">
        <v>883</v>
      </c>
      <c r="C1436" s="17" t="s">
        <v>270</v>
      </c>
      <c r="D1436" s="114" t="s">
        <v>1230</v>
      </c>
      <c r="E1436" s="66" t="str">
        <f>CONCATENATE(Tabela13[[#This Row],[TRAMITE_SETOR]],"_Atualiz")</f>
        <v>SLIC_Atualiz</v>
      </c>
      <c r="F1436" s="35" t="s">
        <v>927</v>
      </c>
      <c r="G1436" s="35"/>
      <c r="H1436" s="54">
        <v>42608.754166666666</v>
      </c>
      <c r="I1436" s="54">
        <v>42608.803472222222</v>
      </c>
      <c r="J1436" s="55" t="s">
        <v>876</v>
      </c>
      <c r="K1436" s="19">
        <f t="shared" si="44"/>
        <v>4.9305555556202307E-2</v>
      </c>
      <c r="L1436" s="38">
        <f t="shared" si="45"/>
        <v>4.9305555556202307E-2</v>
      </c>
      <c r="M1436" s="166">
        <f>NETWORKDAYS.INTL(DATE(YEAR(H1436),MONTH(I1436),DAY(H1436)),DATE(YEAR(I1436),MONTH(I1436),DAY(I1436)),1,LISTAFERIADOS!$B$2:$B$194)</f>
        <v>1</v>
      </c>
      <c r="N1436" s="170" t="str">
        <f>CONCATENATE(HOUR(Tabela13[[#This Row],[DATA INICIO]]),":",MINUTE(Tabela13[[#This Row],[DATA INICIO]]))</f>
        <v>18:6</v>
      </c>
      <c r="P1436"/>
    </row>
    <row r="1437" spans="1:16" ht="25.5" hidden="1" customHeight="1" x14ac:dyDescent="0.25">
      <c r="A1437" s="21" t="s">
        <v>278</v>
      </c>
      <c r="B1437" s="53" t="s">
        <v>883</v>
      </c>
      <c r="C1437" s="17" t="s">
        <v>270</v>
      </c>
      <c r="D1437" s="114" t="s">
        <v>1209</v>
      </c>
      <c r="E1437" s="66" t="str">
        <f>CONCATENATE(Tabela13[[#This Row],[TRAMITE_SETOR]],"_Atualiz")</f>
        <v>CLC_Atualiz</v>
      </c>
      <c r="F1437" s="35" t="s">
        <v>911</v>
      </c>
      <c r="G1437" s="35"/>
      <c r="H1437" s="54">
        <v>42608.803472222222</v>
      </c>
      <c r="I1437" s="54">
        <v>42612.73333333333</v>
      </c>
      <c r="J1437" s="55" t="s">
        <v>877</v>
      </c>
      <c r="K1437" s="19">
        <f t="shared" si="44"/>
        <v>3.929861111108039</v>
      </c>
      <c r="L1437" s="38">
        <f t="shared" si="45"/>
        <v>3.929861111108039</v>
      </c>
      <c r="M1437" s="166">
        <f>NETWORKDAYS.INTL(DATE(YEAR(H1437),MONTH(I1437),DAY(H1437)),DATE(YEAR(I1437),MONTH(I1437),DAY(I1437)),1,LISTAFERIADOS!$B$2:$B$194)</f>
        <v>3</v>
      </c>
      <c r="N1437" s="170" t="str">
        <f>CONCATENATE(HOUR(Tabela13[[#This Row],[DATA INICIO]]),":",MINUTE(Tabela13[[#This Row],[DATA INICIO]]))</f>
        <v>19:17</v>
      </c>
      <c r="P1437"/>
    </row>
    <row r="1438" spans="1:16" ht="25.5" hidden="1" customHeight="1" x14ac:dyDescent="0.25">
      <c r="A1438" s="21" t="s">
        <v>278</v>
      </c>
      <c r="B1438" s="53" t="s">
        <v>883</v>
      </c>
      <c r="C1438" s="17" t="s">
        <v>270</v>
      </c>
      <c r="D1438" s="114" t="s">
        <v>1222</v>
      </c>
      <c r="E1438" s="66" t="str">
        <f>CONCATENATE(Tabela13[[#This Row],[TRAMITE_SETOR]],"_Atualiz")</f>
        <v>SECGA_Atualiz</v>
      </c>
      <c r="F1438" s="35" t="s">
        <v>853</v>
      </c>
      <c r="G1438" s="35"/>
      <c r="H1438" s="54">
        <v>42612.73333333333</v>
      </c>
      <c r="I1438" s="54">
        <v>42613.706250000003</v>
      </c>
      <c r="J1438" s="55" t="s">
        <v>878</v>
      </c>
      <c r="K1438" s="19">
        <f t="shared" si="44"/>
        <v>0.9729166666729725</v>
      </c>
      <c r="L1438" s="38">
        <f t="shared" si="45"/>
        <v>0.9729166666729725</v>
      </c>
      <c r="M1438" s="166">
        <f>NETWORKDAYS.INTL(DATE(YEAR(H1438),MONTH(I1438),DAY(H1438)),DATE(YEAR(I1438),MONTH(I1438),DAY(I1438)),1,LISTAFERIADOS!$B$2:$B$194)</f>
        <v>2</v>
      </c>
      <c r="N1438" s="170" t="str">
        <f>CONCATENATE(HOUR(Tabela13[[#This Row],[DATA INICIO]]),":",MINUTE(Tabela13[[#This Row],[DATA INICIO]]))</f>
        <v>17:36</v>
      </c>
      <c r="P1438"/>
    </row>
    <row r="1439" spans="1:16" ht="25.5" hidden="1" customHeight="1" x14ac:dyDescent="0.25">
      <c r="A1439" s="21" t="s">
        <v>278</v>
      </c>
      <c r="B1439" s="53" t="s">
        <v>883</v>
      </c>
      <c r="C1439" s="17" t="s">
        <v>270</v>
      </c>
      <c r="D1439" s="114" t="s">
        <v>1212</v>
      </c>
      <c r="E1439" s="66" t="str">
        <f>CONCATENATE(Tabela13[[#This Row],[TRAMITE_SETOR]],"_Atualiz")</f>
        <v>CPL_Atualiz</v>
      </c>
      <c r="F1439" s="35" t="s">
        <v>914</v>
      </c>
      <c r="G1439" s="35"/>
      <c r="H1439" s="54">
        <v>42613.706250000003</v>
      </c>
      <c r="I1439" s="54">
        <v>42613.743055555555</v>
      </c>
      <c r="J1439" s="55" t="s">
        <v>740</v>
      </c>
      <c r="K1439" s="19">
        <f t="shared" si="44"/>
        <v>3.6805555551836733E-2</v>
      </c>
      <c r="L1439" s="38">
        <f t="shared" si="45"/>
        <v>3.6805555551836733E-2</v>
      </c>
      <c r="M1439" s="166">
        <f>NETWORKDAYS.INTL(DATE(YEAR(H1439),MONTH(I1439),DAY(H1439)),DATE(YEAR(I1439),MONTH(I1439),DAY(I1439)),1,LISTAFERIADOS!$B$2:$B$194)</f>
        <v>1</v>
      </c>
      <c r="N1439" s="170" t="str">
        <f>CONCATENATE(HOUR(Tabela13[[#This Row],[DATA INICIO]]),":",MINUTE(Tabela13[[#This Row],[DATA INICIO]]))</f>
        <v>16:57</v>
      </c>
      <c r="P1439"/>
    </row>
    <row r="1440" spans="1:16" ht="25.5" hidden="1" customHeight="1" x14ac:dyDescent="0.25">
      <c r="A1440" s="21" t="s">
        <v>278</v>
      </c>
      <c r="B1440" s="53" t="s">
        <v>883</v>
      </c>
      <c r="C1440" s="17" t="s">
        <v>270</v>
      </c>
      <c r="D1440" s="114" t="s">
        <v>1213</v>
      </c>
      <c r="E1440" s="66" t="str">
        <f>CONCATENATE(Tabela13[[#This Row],[TRAMITE_SETOR]],"_Atualiz")</f>
        <v>ASSDG_Atualiz</v>
      </c>
      <c r="F1440" s="35" t="s">
        <v>915</v>
      </c>
      <c r="G1440" s="35"/>
      <c r="H1440" s="54">
        <v>42613.743055555555</v>
      </c>
      <c r="I1440" s="54">
        <v>42618.740277777775</v>
      </c>
      <c r="J1440" s="55" t="s">
        <v>213</v>
      </c>
      <c r="K1440" s="19">
        <f t="shared" si="44"/>
        <v>4.9972222222204437</v>
      </c>
      <c r="L1440" s="38">
        <f t="shared" si="45"/>
        <v>4.9972222222204437</v>
      </c>
      <c r="M1440" s="166">
        <f>NETWORKDAYS.INTL(DATE(YEAR(H1440),MONTH(I1440),DAY(H1440)),DATE(YEAR(I1440),MONTH(I1440),DAY(I1440)),1,LISTAFERIADOS!$B$2:$B$194)</f>
        <v>-18</v>
      </c>
      <c r="N1440" s="170" t="str">
        <f>CONCATENATE(HOUR(Tabela13[[#This Row],[DATA INICIO]]),":",MINUTE(Tabela13[[#This Row],[DATA INICIO]]))</f>
        <v>17:50</v>
      </c>
      <c r="P1440"/>
    </row>
    <row r="1441" spans="1:16" ht="25.5" hidden="1" customHeight="1" x14ac:dyDescent="0.25">
      <c r="A1441" s="21" t="s">
        <v>278</v>
      </c>
      <c r="B1441" s="53" t="s">
        <v>883</v>
      </c>
      <c r="C1441" s="17" t="s">
        <v>270</v>
      </c>
      <c r="D1441" s="114" t="s">
        <v>1206</v>
      </c>
      <c r="E1441" s="66" t="str">
        <f>CONCATENATE(Tabela13[[#This Row],[TRAMITE_SETOR]],"_Atualiz")</f>
        <v>SPO_Atualiz</v>
      </c>
      <c r="F1441" s="35" t="s">
        <v>908</v>
      </c>
      <c r="G1441" s="35"/>
      <c r="H1441" s="54">
        <v>42618.740277777775</v>
      </c>
      <c r="I1441" s="54">
        <v>42619.627083333333</v>
      </c>
      <c r="J1441" s="55" t="s">
        <v>106</v>
      </c>
      <c r="K1441" s="19">
        <f t="shared" si="44"/>
        <v>0.8868055555576575</v>
      </c>
      <c r="L1441" s="38">
        <f t="shared" si="45"/>
        <v>0.8868055555576575</v>
      </c>
      <c r="M1441" s="166">
        <f>NETWORKDAYS.INTL(DATE(YEAR(H1441),MONTH(I1441),DAY(H1441)),DATE(YEAR(I1441),MONTH(I1441),DAY(I1441)),1,LISTAFERIADOS!$B$2:$B$194)</f>
        <v>2</v>
      </c>
      <c r="N1441" s="170" t="str">
        <f>CONCATENATE(HOUR(Tabela13[[#This Row],[DATA INICIO]]),":",MINUTE(Tabela13[[#This Row],[DATA INICIO]]))</f>
        <v>17:46</v>
      </c>
      <c r="P1441"/>
    </row>
    <row r="1442" spans="1:16" ht="25.5" hidden="1" customHeight="1" x14ac:dyDescent="0.25">
      <c r="A1442" s="21" t="s">
        <v>278</v>
      </c>
      <c r="B1442" s="53" t="s">
        <v>883</v>
      </c>
      <c r="C1442" s="17" t="s">
        <v>270</v>
      </c>
      <c r="D1442" s="114" t="s">
        <v>1207</v>
      </c>
      <c r="E1442" s="66" t="str">
        <f>CONCATENATE(Tabela13[[#This Row],[TRAMITE_SETOR]],"_Atualiz")</f>
        <v>CO_Atualiz</v>
      </c>
      <c r="F1442" s="35" t="s">
        <v>909</v>
      </c>
      <c r="G1442" s="35"/>
      <c r="H1442" s="54">
        <v>42619.627083333333</v>
      </c>
      <c r="I1442" s="54">
        <v>42619.63958333333</v>
      </c>
      <c r="J1442" s="55" t="s">
        <v>68</v>
      </c>
      <c r="K1442" s="19">
        <f t="shared" si="44"/>
        <v>1.2499999997089617E-2</v>
      </c>
      <c r="L1442" s="38">
        <f t="shared" si="45"/>
        <v>1.2499999997089617E-2</v>
      </c>
      <c r="M1442" s="166">
        <f>NETWORKDAYS.INTL(DATE(YEAR(H1442),MONTH(I1442),DAY(H1442)),DATE(YEAR(I1442),MONTH(I1442),DAY(I1442)),1,LISTAFERIADOS!$B$2:$B$194)</f>
        <v>1</v>
      </c>
      <c r="N1442" s="170" t="str">
        <f>CONCATENATE(HOUR(Tabela13[[#This Row],[DATA INICIO]]),":",MINUTE(Tabela13[[#This Row],[DATA INICIO]]))</f>
        <v>15:3</v>
      </c>
      <c r="P1442"/>
    </row>
    <row r="1443" spans="1:16" ht="25.5" hidden="1" customHeight="1" x14ac:dyDescent="0.25">
      <c r="A1443" s="21" t="s">
        <v>278</v>
      </c>
      <c r="B1443" s="53" t="s">
        <v>883</v>
      </c>
      <c r="C1443" s="17" t="s">
        <v>270</v>
      </c>
      <c r="D1443" s="114" t="s">
        <v>1208</v>
      </c>
      <c r="E1443" s="66" t="str">
        <f>CONCATENATE(Tabela13[[#This Row],[TRAMITE_SETOR]],"_Atualiz")</f>
        <v>SECOFC_Atualiz</v>
      </c>
      <c r="F1443" s="35" t="s">
        <v>910</v>
      </c>
      <c r="G1443" s="35"/>
      <c r="H1443" s="54">
        <v>42619.63958333333</v>
      </c>
      <c r="I1443" s="54">
        <v>42619.73541666667</v>
      </c>
      <c r="J1443" s="55" t="s">
        <v>20</v>
      </c>
      <c r="K1443" s="19">
        <f t="shared" si="44"/>
        <v>9.5833333340124227E-2</v>
      </c>
      <c r="L1443" s="38">
        <f t="shared" si="45"/>
        <v>9.5833333340124227E-2</v>
      </c>
      <c r="M1443" s="166">
        <f>NETWORKDAYS.INTL(DATE(YEAR(H1443),MONTH(I1443),DAY(H1443)),DATE(YEAR(I1443),MONTH(I1443),DAY(I1443)),1,LISTAFERIADOS!$B$2:$B$194)</f>
        <v>1</v>
      </c>
      <c r="N1443" s="170" t="str">
        <f>CONCATENATE(HOUR(Tabela13[[#This Row],[DATA INICIO]]),":",MINUTE(Tabela13[[#This Row],[DATA INICIO]]))</f>
        <v>15:21</v>
      </c>
      <c r="P1443"/>
    </row>
    <row r="1444" spans="1:16" ht="25.5" hidden="1" customHeight="1" x14ac:dyDescent="0.25">
      <c r="A1444" s="21" t="s">
        <v>278</v>
      </c>
      <c r="B1444" s="53" t="s">
        <v>883</v>
      </c>
      <c r="C1444" s="17" t="s">
        <v>270</v>
      </c>
      <c r="D1444" s="114" t="s">
        <v>1209</v>
      </c>
      <c r="E1444" s="66" t="str">
        <f>CONCATENATE(Tabela13[[#This Row],[TRAMITE_SETOR]],"_Atualiz")</f>
        <v>CLC_Atualiz</v>
      </c>
      <c r="F1444" s="35" t="s">
        <v>911</v>
      </c>
      <c r="G1444" s="35"/>
      <c r="H1444" s="54">
        <v>42619.73541666667</v>
      </c>
      <c r="I1444" s="54">
        <v>42620.634722222225</v>
      </c>
      <c r="J1444" s="55" t="s">
        <v>423</v>
      </c>
      <c r="K1444" s="19">
        <f t="shared" si="44"/>
        <v>0.89930555555474712</v>
      </c>
      <c r="L1444" s="38">
        <f t="shared" si="45"/>
        <v>0.89930555555474712</v>
      </c>
      <c r="M1444" s="166">
        <f>NETWORKDAYS.INTL(DATE(YEAR(H1444),MONTH(I1444),DAY(H1444)),DATE(YEAR(I1444),MONTH(I1444),DAY(I1444)),1,LISTAFERIADOS!$B$2:$B$194)</f>
        <v>1</v>
      </c>
      <c r="N1444" s="170" t="str">
        <f>CONCATENATE(HOUR(Tabela13[[#This Row],[DATA INICIO]]),":",MINUTE(Tabela13[[#This Row],[DATA INICIO]]))</f>
        <v>17:39</v>
      </c>
      <c r="P1444"/>
    </row>
    <row r="1445" spans="1:16" ht="25.5" hidden="1" customHeight="1" x14ac:dyDescent="0.25">
      <c r="A1445" s="21" t="s">
        <v>278</v>
      </c>
      <c r="B1445" s="53" t="s">
        <v>883</v>
      </c>
      <c r="C1445" s="17" t="s">
        <v>270</v>
      </c>
      <c r="D1445" s="114" t="s">
        <v>1213</v>
      </c>
      <c r="E1445" s="66" t="str">
        <f>CONCATENATE(Tabela13[[#This Row],[TRAMITE_SETOR]],"_Atualiz")</f>
        <v>ASSDG_Atualiz</v>
      </c>
      <c r="F1445" s="35" t="s">
        <v>915</v>
      </c>
      <c r="G1445" s="35"/>
      <c r="H1445" s="54">
        <v>42620.634722222225</v>
      </c>
      <c r="I1445" s="54">
        <v>42622.784722222219</v>
      </c>
      <c r="J1445" s="55" t="s">
        <v>879</v>
      </c>
      <c r="K1445" s="19">
        <f t="shared" si="44"/>
        <v>2.1499999999941792</v>
      </c>
      <c r="L1445" s="38">
        <f t="shared" si="45"/>
        <v>2.1499999999941792</v>
      </c>
      <c r="M1445" s="166">
        <f>NETWORKDAYS.INTL(DATE(YEAR(H1445),MONTH(I1445),DAY(H1445)),DATE(YEAR(I1445),MONTH(I1445),DAY(I1445)),1,LISTAFERIADOS!$B$2:$B$194)</f>
        <v>1</v>
      </c>
      <c r="N1445" s="170" t="str">
        <f>CONCATENATE(HOUR(Tabela13[[#This Row],[DATA INICIO]]),":",MINUTE(Tabela13[[#This Row],[DATA INICIO]]))</f>
        <v>15:14</v>
      </c>
      <c r="P1445"/>
    </row>
    <row r="1446" spans="1:16" ht="25.5" hidden="1" customHeight="1" x14ac:dyDescent="0.25">
      <c r="A1446" s="21" t="s">
        <v>278</v>
      </c>
      <c r="B1446" s="53" t="s">
        <v>883</v>
      </c>
      <c r="C1446" s="17" t="s">
        <v>270</v>
      </c>
      <c r="D1446" s="114" t="s">
        <v>1202</v>
      </c>
      <c r="E1446" s="66" t="str">
        <f>CONCATENATE(Tabela13[[#This Row],[TRAMITE_SETOR]],"_Atualiz")</f>
        <v>DG_Atualiz</v>
      </c>
      <c r="F1446" s="35" t="s">
        <v>905</v>
      </c>
      <c r="G1446" s="35"/>
      <c r="H1446" s="54">
        <v>42622.784722222219</v>
      </c>
      <c r="I1446" s="54">
        <v>42625.768055555556</v>
      </c>
      <c r="J1446" s="55" t="s">
        <v>106</v>
      </c>
      <c r="K1446" s="19">
        <f t="shared" si="44"/>
        <v>2.9833333333372138</v>
      </c>
      <c r="L1446" s="38">
        <f t="shared" si="45"/>
        <v>2.9833333333372138</v>
      </c>
      <c r="M1446" s="166">
        <f>NETWORKDAYS.INTL(DATE(YEAR(H1446),MONTH(I1446),DAY(H1446)),DATE(YEAR(I1446),MONTH(I1446),DAY(I1446)),1,LISTAFERIADOS!$B$2:$B$194)</f>
        <v>2</v>
      </c>
      <c r="N1446" s="170" t="str">
        <f>CONCATENATE(HOUR(Tabela13[[#This Row],[DATA INICIO]]),":",MINUTE(Tabela13[[#This Row],[DATA INICIO]]))</f>
        <v>18:50</v>
      </c>
      <c r="P1446"/>
    </row>
    <row r="1447" spans="1:16" ht="25.5" hidden="1" customHeight="1" x14ac:dyDescent="0.25">
      <c r="A1447" s="21" t="s">
        <v>278</v>
      </c>
      <c r="B1447" s="53" t="s">
        <v>883</v>
      </c>
      <c r="C1447" s="17" t="s">
        <v>270</v>
      </c>
      <c r="D1447" s="114" t="s">
        <v>1209</v>
      </c>
      <c r="E1447" s="66" t="str">
        <f>CONCATENATE(Tabela13[[#This Row],[TRAMITE_SETOR]],"_Atualiz")</f>
        <v>CLC_Atualiz</v>
      </c>
      <c r="F1447" s="35" t="s">
        <v>911</v>
      </c>
      <c r="G1447" s="35"/>
      <c r="H1447" s="54">
        <v>42625.768055555556</v>
      </c>
      <c r="I1447" s="54">
        <v>42627.684027777781</v>
      </c>
      <c r="J1447" s="55" t="s">
        <v>225</v>
      </c>
      <c r="K1447" s="19">
        <f t="shared" si="44"/>
        <v>1.9159722222248092</v>
      </c>
      <c r="L1447" s="38">
        <f t="shared" si="45"/>
        <v>1.9159722222248092</v>
      </c>
      <c r="M1447" s="166">
        <f>NETWORKDAYS.INTL(DATE(YEAR(H1447),MONTH(I1447),DAY(H1447)),DATE(YEAR(I1447),MONTH(I1447),DAY(I1447)),1,LISTAFERIADOS!$B$2:$B$194)</f>
        <v>3</v>
      </c>
      <c r="N1447" s="170" t="str">
        <f>CONCATENATE(HOUR(Tabela13[[#This Row],[DATA INICIO]]),":",MINUTE(Tabela13[[#This Row],[DATA INICIO]]))</f>
        <v>18:26</v>
      </c>
      <c r="P1447"/>
    </row>
    <row r="1448" spans="1:16" ht="25.5" hidden="1" customHeight="1" x14ac:dyDescent="0.25">
      <c r="A1448" s="21" t="s">
        <v>278</v>
      </c>
      <c r="B1448" s="53" t="s">
        <v>883</v>
      </c>
      <c r="C1448" s="17" t="s">
        <v>270</v>
      </c>
      <c r="D1448" s="114" t="s">
        <v>1262</v>
      </c>
      <c r="E1448" s="66" t="str">
        <f>CONCATENATE(Tabela13[[#This Row],[TRAMITE_SETOR]],"_Atualiz")</f>
        <v>GABDG_Atualiz</v>
      </c>
      <c r="F1448" s="35" t="s">
        <v>947</v>
      </c>
      <c r="G1448" s="35"/>
      <c r="H1448" s="54">
        <v>42627.684027777781</v>
      </c>
      <c r="I1448" s="54">
        <v>42628.795138888891</v>
      </c>
      <c r="J1448" s="55" t="s">
        <v>202</v>
      </c>
      <c r="K1448" s="19">
        <f t="shared" si="44"/>
        <v>1.1111111111094942</v>
      </c>
      <c r="L1448" s="38">
        <f t="shared" si="45"/>
        <v>1.1111111111094942</v>
      </c>
      <c r="M1448" s="166">
        <f>NETWORKDAYS.INTL(DATE(YEAR(H1448),MONTH(I1448),DAY(H1448)),DATE(YEAR(I1448),MONTH(I1448),DAY(I1448)),1,LISTAFERIADOS!$B$2:$B$194)</f>
        <v>2</v>
      </c>
      <c r="N1448" s="170" t="str">
        <f>CONCATENATE(HOUR(Tabela13[[#This Row],[DATA INICIO]]),":",MINUTE(Tabela13[[#This Row],[DATA INICIO]]))</f>
        <v>16:25</v>
      </c>
      <c r="P1448"/>
    </row>
    <row r="1449" spans="1:16" ht="25.5" hidden="1" customHeight="1" x14ac:dyDescent="0.25">
      <c r="A1449" s="21" t="s">
        <v>278</v>
      </c>
      <c r="B1449" s="53" t="s">
        <v>883</v>
      </c>
      <c r="C1449" s="17" t="s">
        <v>270</v>
      </c>
      <c r="D1449" s="114" t="s">
        <v>1209</v>
      </c>
      <c r="E1449" s="66" t="str">
        <f>CONCATENATE(Tabela13[[#This Row],[TRAMITE_SETOR]],"_Atualiz")</f>
        <v>CLC_Atualiz</v>
      </c>
      <c r="F1449" s="35" t="s">
        <v>911</v>
      </c>
      <c r="G1449" s="35"/>
      <c r="H1449" s="54">
        <v>42628.795138888891</v>
      </c>
      <c r="I1449" s="54">
        <v>42629.785416666666</v>
      </c>
      <c r="J1449" s="55" t="s">
        <v>219</v>
      </c>
      <c r="K1449" s="19">
        <f t="shared" si="44"/>
        <v>0.99027777777519077</v>
      </c>
      <c r="L1449" s="38">
        <f t="shared" si="45"/>
        <v>0.99027777777519077</v>
      </c>
      <c r="M1449" s="166">
        <f>NETWORKDAYS.INTL(DATE(YEAR(H1449),MONTH(I1449),DAY(H1449)),DATE(YEAR(I1449),MONTH(I1449),DAY(I1449)),1,LISTAFERIADOS!$B$2:$B$194)</f>
        <v>2</v>
      </c>
      <c r="N1449" s="170" t="str">
        <f>CONCATENATE(HOUR(Tabela13[[#This Row],[DATA INICIO]]),":",MINUTE(Tabela13[[#This Row],[DATA INICIO]]))</f>
        <v>19:5</v>
      </c>
      <c r="P1449"/>
    </row>
    <row r="1450" spans="1:16" ht="25.5" hidden="1" customHeight="1" x14ac:dyDescent="0.25">
      <c r="A1450" s="21" t="s">
        <v>278</v>
      </c>
      <c r="B1450" s="53" t="s">
        <v>883</v>
      </c>
      <c r="C1450" s="17" t="s">
        <v>270</v>
      </c>
      <c r="D1450" s="114" t="s">
        <v>1230</v>
      </c>
      <c r="E1450" s="66" t="str">
        <f>CONCATENATE(Tabela13[[#This Row],[TRAMITE_SETOR]],"_Atualiz")</f>
        <v>SLIC_Atualiz</v>
      </c>
      <c r="F1450" s="35" t="s">
        <v>927</v>
      </c>
      <c r="G1450" s="35"/>
      <c r="H1450" s="54">
        <v>42629.785416666666</v>
      </c>
      <c r="I1450" s="54">
        <v>42632.654166666667</v>
      </c>
      <c r="J1450" s="55" t="s">
        <v>880</v>
      </c>
      <c r="K1450" s="19">
        <f t="shared" si="44"/>
        <v>2.8687500000014552</v>
      </c>
      <c r="L1450" s="38">
        <f t="shared" si="45"/>
        <v>2.8687500000014552</v>
      </c>
      <c r="M1450" s="166">
        <f>NETWORKDAYS.INTL(DATE(YEAR(H1450),MONTH(I1450),DAY(H1450)),DATE(YEAR(I1450),MONTH(I1450),DAY(I1450)),1,LISTAFERIADOS!$B$2:$B$194)</f>
        <v>2</v>
      </c>
      <c r="N1450" s="170" t="str">
        <f>CONCATENATE(HOUR(Tabela13[[#This Row],[DATA INICIO]]),":",MINUTE(Tabela13[[#This Row],[DATA INICIO]]))</f>
        <v>18:51</v>
      </c>
      <c r="P1450"/>
    </row>
    <row r="1451" spans="1:16" ht="25.5" hidden="1" customHeight="1" x14ac:dyDescent="0.25">
      <c r="A1451" s="21" t="s">
        <v>278</v>
      </c>
      <c r="B1451" s="53" t="s">
        <v>883</v>
      </c>
      <c r="C1451" s="17" t="s">
        <v>270</v>
      </c>
      <c r="D1451" s="114" t="s">
        <v>1212</v>
      </c>
      <c r="E1451" s="66" t="str">
        <f>CONCATENATE(Tabela13[[#This Row],[TRAMITE_SETOR]],"_Atualiz")</f>
        <v>CPL_Atualiz</v>
      </c>
      <c r="F1451" s="35" t="s">
        <v>914</v>
      </c>
      <c r="G1451" s="35"/>
      <c r="H1451" s="54">
        <v>42632.654166666667</v>
      </c>
      <c r="I1451" s="54">
        <v>42632.67083333333</v>
      </c>
      <c r="J1451" s="55" t="s">
        <v>680</v>
      </c>
      <c r="K1451" s="19">
        <f t="shared" si="44"/>
        <v>1.6666666662786156E-2</v>
      </c>
      <c r="L1451" s="38">
        <f t="shared" si="45"/>
        <v>1.6666666662786156E-2</v>
      </c>
      <c r="M1451" s="166">
        <f>NETWORKDAYS.INTL(DATE(YEAR(H1451),MONTH(I1451),DAY(H1451)),DATE(YEAR(I1451),MONTH(I1451),DAY(I1451)),1,LISTAFERIADOS!$B$2:$B$194)</f>
        <v>1</v>
      </c>
      <c r="N1451" s="170" t="str">
        <f>CONCATENATE(HOUR(Tabela13[[#This Row],[DATA INICIO]]),":",MINUTE(Tabela13[[#This Row],[DATA INICIO]]))</f>
        <v>15:42</v>
      </c>
      <c r="P1451"/>
    </row>
    <row r="1452" spans="1:16" ht="25.5" hidden="1" customHeight="1" x14ac:dyDescent="0.25">
      <c r="A1452" s="21" t="s">
        <v>278</v>
      </c>
      <c r="B1452" s="53" t="s">
        <v>883</v>
      </c>
      <c r="C1452" s="17" t="s">
        <v>270</v>
      </c>
      <c r="D1452" s="114" t="s">
        <v>1230</v>
      </c>
      <c r="E1452" s="66" t="str">
        <f>CONCATENATE(Tabela13[[#This Row],[TRAMITE_SETOR]],"_Atualiz")</f>
        <v>SLIC_Atualiz</v>
      </c>
      <c r="F1452" s="35" t="s">
        <v>927</v>
      </c>
      <c r="G1452" s="35"/>
      <c r="H1452" s="54">
        <v>42632.67083333333</v>
      </c>
      <c r="I1452" s="54">
        <v>42633.546527777777</v>
      </c>
      <c r="J1452" s="55" t="s">
        <v>676</v>
      </c>
      <c r="K1452" s="19">
        <f t="shared" si="44"/>
        <v>0.87569444444670808</v>
      </c>
      <c r="L1452" s="38">
        <f t="shared" si="45"/>
        <v>0.87569444444670808</v>
      </c>
      <c r="M1452" s="166">
        <f>NETWORKDAYS.INTL(DATE(YEAR(H1452),MONTH(I1452),DAY(H1452)),DATE(YEAR(I1452),MONTH(I1452),DAY(I1452)),1,LISTAFERIADOS!$B$2:$B$194)</f>
        <v>2</v>
      </c>
      <c r="N1452" s="170" t="str">
        <f>CONCATENATE(HOUR(Tabela13[[#This Row],[DATA INICIO]]),":",MINUTE(Tabela13[[#This Row],[DATA INICIO]]))</f>
        <v>16:6</v>
      </c>
      <c r="P1452"/>
    </row>
    <row r="1453" spans="1:16" ht="25.5" hidden="1" customHeight="1" x14ac:dyDescent="0.25">
      <c r="A1453" s="21" t="s">
        <v>278</v>
      </c>
      <c r="B1453" s="53" t="s">
        <v>883</v>
      </c>
      <c r="C1453" s="17" t="s">
        <v>270</v>
      </c>
      <c r="D1453" s="114" t="s">
        <v>1212</v>
      </c>
      <c r="E1453" s="66" t="str">
        <f>CONCATENATE(Tabela13[[#This Row],[TRAMITE_SETOR]],"_Atualiz")</f>
        <v>CPL_Atualiz</v>
      </c>
      <c r="F1453" s="35" t="s">
        <v>914</v>
      </c>
      <c r="G1453" s="35"/>
      <c r="H1453" s="54">
        <v>42633.546527777777</v>
      </c>
      <c r="I1453" s="54">
        <v>42648.738194444442</v>
      </c>
      <c r="J1453" s="55" t="s">
        <v>451</v>
      </c>
      <c r="K1453" s="19">
        <f t="shared" si="44"/>
        <v>15.191666666665697</v>
      </c>
      <c r="L1453" s="38">
        <f t="shared" si="45"/>
        <v>15.191666666665697</v>
      </c>
      <c r="M1453" s="166">
        <f>NETWORKDAYS.INTL(DATE(YEAR(H1453),MONTH(I1453),DAY(H1453)),DATE(YEAR(I1453),MONTH(I1453),DAY(I1453)),1,LISTAFERIADOS!$B$2:$B$194)</f>
        <v>-11</v>
      </c>
      <c r="N1453" s="170" t="str">
        <f>CONCATENATE(HOUR(Tabela13[[#This Row],[DATA INICIO]]),":",MINUTE(Tabela13[[#This Row],[DATA INICIO]]))</f>
        <v>13:7</v>
      </c>
      <c r="P1453"/>
    </row>
    <row r="1454" spans="1:16" ht="25.5" customHeight="1" x14ac:dyDescent="0.25">
      <c r="A1454" s="21" t="s">
        <v>278</v>
      </c>
      <c r="B1454" s="53" t="s">
        <v>883</v>
      </c>
      <c r="C1454" s="17" t="s">
        <v>270</v>
      </c>
      <c r="D1454" s="114" t="s">
        <v>1251</v>
      </c>
      <c r="E1454" s="66" t="str">
        <f>CONCATENATE(Tabela13[[#This Row],[TRAMITE_SETOR]],"_Atualiz")</f>
        <v>SMIC_Atualiz</v>
      </c>
      <c r="F1454" s="35" t="s">
        <v>891</v>
      </c>
      <c r="G1454" s="90" t="s">
        <v>1105</v>
      </c>
      <c r="H1454" s="54">
        <v>42648.738194444442</v>
      </c>
      <c r="I1454" s="54">
        <v>42649.611805555556</v>
      </c>
      <c r="J1454" s="55" t="s">
        <v>881</v>
      </c>
      <c r="K1454" s="19">
        <f t="shared" si="44"/>
        <v>0.87361111111385981</v>
      </c>
      <c r="L1454" s="38">
        <f t="shared" si="45"/>
        <v>0.87361111111385981</v>
      </c>
      <c r="M1454" s="166">
        <f>NETWORKDAYS.INTL(DATE(YEAR(H1454),MONTH(I1454),DAY(H1454)),DATE(YEAR(I1454),MONTH(I1454),DAY(I1454)),1,LISTAFERIADOS!$B$2:$B$194)</f>
        <v>2</v>
      </c>
      <c r="N1454" s="170" t="str">
        <f>CONCATENATE(HOUR(Tabela13[[#This Row],[DATA INICIO]]),":",MINUTE(Tabela13[[#This Row],[DATA INICIO]]))</f>
        <v>17:43</v>
      </c>
      <c r="P1454"/>
    </row>
    <row r="1455" spans="1:16" ht="25.5" hidden="1" customHeight="1" x14ac:dyDescent="0.25">
      <c r="A1455" s="21" t="s">
        <v>278</v>
      </c>
      <c r="B1455" s="53" t="s">
        <v>883</v>
      </c>
      <c r="C1455" s="17" t="s">
        <v>270</v>
      </c>
      <c r="D1455" s="114" t="s">
        <v>1212</v>
      </c>
      <c r="E1455" s="66" t="str">
        <f>CONCATENATE(Tabela13[[#This Row],[TRAMITE_SETOR]],"_Atualiz")</f>
        <v>CPL_Atualiz</v>
      </c>
      <c r="F1455" s="35" t="s">
        <v>914</v>
      </c>
      <c r="G1455" s="35"/>
      <c r="H1455" s="54">
        <v>42649.611805555556</v>
      </c>
      <c r="I1455" s="54">
        <v>42654.76458333333</v>
      </c>
      <c r="J1455" s="55" t="s">
        <v>882</v>
      </c>
      <c r="K1455" s="19">
        <f t="shared" si="44"/>
        <v>5.1527777777737356</v>
      </c>
      <c r="L1455" s="38">
        <f t="shared" si="45"/>
        <v>5.1527777777737356</v>
      </c>
      <c r="M1455" s="166">
        <f>NETWORKDAYS.INTL(DATE(YEAR(H1455),MONTH(I1455),DAY(H1455)),DATE(YEAR(I1455),MONTH(I1455),DAY(I1455)),1,LISTAFERIADOS!$B$2:$B$194)</f>
        <v>4</v>
      </c>
      <c r="N1455" s="170" t="str">
        <f>CONCATENATE(HOUR(Tabela13[[#This Row],[DATA INICIO]]),":",MINUTE(Tabela13[[#This Row],[DATA INICIO]]))</f>
        <v>14:41</v>
      </c>
      <c r="P1455"/>
    </row>
    <row r="1456" spans="1:16" ht="25.5" hidden="1" customHeight="1" x14ac:dyDescent="0.25">
      <c r="A1456" s="22" t="s">
        <v>278</v>
      </c>
      <c r="B1456" s="53" t="s">
        <v>883</v>
      </c>
      <c r="C1456" s="17" t="s">
        <v>270</v>
      </c>
      <c r="D1456" s="114" t="s">
        <v>1213</v>
      </c>
      <c r="E1456" s="66" t="str">
        <f>CONCATENATE(Tabela13[[#This Row],[TRAMITE_SETOR]],"_Atualiz")</f>
        <v>ASSDG_Atualiz</v>
      </c>
      <c r="F1456" s="35" t="s">
        <v>915</v>
      </c>
      <c r="G1456" s="35"/>
      <c r="H1456" s="18">
        <v>42654.76458333333</v>
      </c>
      <c r="I1456" s="18">
        <v>42657.810416666667</v>
      </c>
      <c r="J1456" s="20" t="s">
        <v>355</v>
      </c>
      <c r="K1456" s="19">
        <f t="shared" si="44"/>
        <v>3.0458333333372138</v>
      </c>
      <c r="L1456" s="38">
        <f t="shared" si="45"/>
        <v>3.0458333333372138</v>
      </c>
      <c r="M1456" s="166">
        <f>NETWORKDAYS.INTL(DATE(YEAR(H1456),MONTH(I1456),DAY(H1456)),DATE(YEAR(I1456),MONTH(I1456),DAY(I1456)),1,LISTAFERIADOS!$B$2:$B$194)</f>
        <v>3</v>
      </c>
      <c r="N1456" s="170" t="str">
        <f>CONCATENATE(HOUR(Tabela13[[#This Row],[DATA INICIO]]),":",MINUTE(Tabela13[[#This Row],[DATA INICIO]]))</f>
        <v>18:21</v>
      </c>
      <c r="P1456"/>
    </row>
    <row r="1457" spans="1:14" ht="25.5" customHeight="1" x14ac:dyDescent="0.25">
      <c r="A1457" s="60" t="s">
        <v>278</v>
      </c>
      <c r="B1457" s="61" t="s">
        <v>973</v>
      </c>
      <c r="C1457" s="62" t="s">
        <v>270</v>
      </c>
      <c r="D1457" s="115" t="s">
        <v>1232</v>
      </c>
      <c r="E1457" s="66" t="str">
        <f>CONCATENATE(Tabela13[[#This Row],[TRAMITE_SETOR]],"_Atualiz")</f>
        <v>SAPRE_Atualiz</v>
      </c>
      <c r="F1457" t="s">
        <v>272</v>
      </c>
      <c r="G1457" s="91" t="s">
        <v>1105</v>
      </c>
      <c r="H1457" s="65">
        <v>42668.651388888888</v>
      </c>
      <c r="I1457" s="65">
        <v>42669.651388888888</v>
      </c>
      <c r="J1457" s="64" t="s">
        <v>7</v>
      </c>
      <c r="K1457" s="58">
        <f>IF(OR(H1457="-",I1457="-"),0,I1457-H1457)</f>
        <v>1</v>
      </c>
      <c r="L1457" s="59">
        <f t="shared" ref="L1457:L1492" si="46">K1457</f>
        <v>1</v>
      </c>
      <c r="M1457" s="166">
        <f>NETWORKDAYS.INTL(DATE(YEAR(H1457),MONTH(I1457),DAY(H1457)),DATE(YEAR(I1457),MONTH(I1457),DAY(I1457)),1,LISTAFERIADOS!$B$2:$B$194)</f>
        <v>2</v>
      </c>
      <c r="N1457" s="170" t="str">
        <f>CONCATENATE(HOUR(Tabela13[[#This Row],[DATA INICIO]]),":",MINUTE(Tabela13[[#This Row],[DATA INICIO]]))</f>
        <v>15:38</v>
      </c>
    </row>
    <row r="1458" spans="1:14" ht="25.5" customHeight="1" x14ac:dyDescent="0.25">
      <c r="A1458" s="60" t="s">
        <v>278</v>
      </c>
      <c r="B1458" s="61" t="s">
        <v>973</v>
      </c>
      <c r="C1458" s="62" t="s">
        <v>270</v>
      </c>
      <c r="D1458" s="115" t="s">
        <v>1226</v>
      </c>
      <c r="E1458" s="66" t="str">
        <f>CONCATENATE(Tabela13[[#This Row],[TRAMITE_SETOR]],"_Atualiz")</f>
        <v>CIP_Atualiz</v>
      </c>
      <c r="F1458" s="35" t="s">
        <v>884</v>
      </c>
      <c r="G1458" s="91" t="s">
        <v>1105</v>
      </c>
      <c r="H1458" s="65">
        <v>42669.651388888888</v>
      </c>
      <c r="I1458" s="65">
        <v>42675.561111111114</v>
      </c>
      <c r="J1458" s="64" t="s">
        <v>7</v>
      </c>
      <c r="K1458" s="58">
        <f t="shared" ref="K1458:K1492" si="47">IF(OR(H1458="-",I1458="-"),0,I1458-H1458)</f>
        <v>5.9097222222262644</v>
      </c>
      <c r="L1458" s="59">
        <f t="shared" si="46"/>
        <v>5.9097222222262644</v>
      </c>
      <c r="M1458" s="166">
        <f>NETWORKDAYS.INTL(DATE(YEAR(H1458),MONTH(I1458),DAY(H1458)),DATE(YEAR(I1458),MONTH(I1458),DAY(I1458)),1,LISTAFERIADOS!$B$2:$B$194)</f>
        <v>-15</v>
      </c>
      <c r="N1458" s="170" t="str">
        <f>CONCATENATE(HOUR(Tabela13[[#This Row],[DATA INICIO]]),":",MINUTE(Tabela13[[#This Row],[DATA INICIO]]))</f>
        <v>15:38</v>
      </c>
    </row>
    <row r="1459" spans="1:14" ht="25.5" customHeight="1" x14ac:dyDescent="0.25">
      <c r="A1459" s="60" t="s">
        <v>278</v>
      </c>
      <c r="B1459" s="61" t="s">
        <v>973</v>
      </c>
      <c r="C1459" s="62" t="s">
        <v>270</v>
      </c>
      <c r="D1459" s="115" t="s">
        <v>1220</v>
      </c>
      <c r="E1459" s="66" t="str">
        <f>CONCATENATE(Tabela13[[#This Row],[TRAMITE_SETOR]],"_Atualiz")</f>
        <v>SECGS_Atualiz</v>
      </c>
      <c r="F1459" t="s">
        <v>885</v>
      </c>
      <c r="G1459" s="91" t="s">
        <v>1105</v>
      </c>
      <c r="H1459" s="65">
        <v>42669.651388888888</v>
      </c>
      <c r="I1459" s="65">
        <v>42682.507638888892</v>
      </c>
      <c r="J1459" s="64" t="s">
        <v>7</v>
      </c>
      <c r="K1459" s="58">
        <f t="shared" si="47"/>
        <v>12.856250000004366</v>
      </c>
      <c r="L1459" s="59">
        <f t="shared" si="46"/>
        <v>12.856250000004366</v>
      </c>
      <c r="M1459" s="166">
        <f>NETWORKDAYS.INTL(DATE(YEAR(H1459),MONTH(I1459),DAY(H1459)),DATE(YEAR(I1459),MONTH(I1459),DAY(I1459)),1,LISTAFERIADOS!$B$2:$B$194)</f>
        <v>-12</v>
      </c>
      <c r="N1459" s="170" t="str">
        <f>CONCATENATE(HOUR(Tabela13[[#This Row],[DATA INICIO]]),":",MINUTE(Tabela13[[#This Row],[DATA INICIO]]))</f>
        <v>15:38</v>
      </c>
    </row>
    <row r="1460" spans="1:14" ht="25.5" customHeight="1" x14ac:dyDescent="0.25">
      <c r="A1460" s="60" t="s">
        <v>278</v>
      </c>
      <c r="B1460" s="61" t="s">
        <v>973</v>
      </c>
      <c r="C1460" s="62" t="s">
        <v>270</v>
      </c>
      <c r="D1460" s="115" t="s">
        <v>1232</v>
      </c>
      <c r="E1460" s="66" t="str">
        <f>CONCATENATE(Tabela13[[#This Row],[TRAMITE_SETOR]],"_Atualiz")</f>
        <v>SAPRE_Atualiz</v>
      </c>
      <c r="F1460" t="s">
        <v>272</v>
      </c>
      <c r="G1460" s="91" t="s">
        <v>1105</v>
      </c>
      <c r="H1460" s="65">
        <v>42682.507638888892</v>
      </c>
      <c r="I1460" s="65">
        <v>42734.605555555558</v>
      </c>
      <c r="J1460" s="64" t="s">
        <v>41</v>
      </c>
      <c r="K1460" s="58">
        <f t="shared" si="47"/>
        <v>52.097916666665697</v>
      </c>
      <c r="L1460" s="59">
        <f t="shared" si="46"/>
        <v>52.097916666665697</v>
      </c>
      <c r="M1460" s="166">
        <f>NETWORKDAYS.INTL(DATE(YEAR(H1460),MONTH(I1460),DAY(H1460)),DATE(YEAR(I1460),MONTH(I1460),DAY(I1460)),1,LISTAFERIADOS!$B$2:$B$194)</f>
        <v>7</v>
      </c>
      <c r="N1460" s="170" t="str">
        <f>CONCATENATE(HOUR(Tabela13[[#This Row],[DATA INICIO]]),":",MINUTE(Tabela13[[#This Row],[DATA INICIO]]))</f>
        <v>12:11</v>
      </c>
    </row>
    <row r="1461" spans="1:14" ht="25.5" customHeight="1" x14ac:dyDescent="0.25">
      <c r="A1461" s="60" t="s">
        <v>278</v>
      </c>
      <c r="B1461" s="61" t="s">
        <v>973</v>
      </c>
      <c r="C1461" s="62" t="s">
        <v>270</v>
      </c>
      <c r="D1461" s="115" t="s">
        <v>1226</v>
      </c>
      <c r="E1461" s="66" t="str">
        <f>CONCATENATE(Tabela13[[#This Row],[TRAMITE_SETOR]],"_Atualiz")</f>
        <v>CIP_Atualiz</v>
      </c>
      <c r="F1461" s="35" t="s">
        <v>884</v>
      </c>
      <c r="G1461" s="91" t="s">
        <v>1105</v>
      </c>
      <c r="H1461" s="65">
        <v>42734.605555555558</v>
      </c>
      <c r="I1461" s="65">
        <v>42745.775694444441</v>
      </c>
      <c r="J1461" s="64" t="s">
        <v>116</v>
      </c>
      <c r="K1461" s="58">
        <f t="shared" si="47"/>
        <v>11.17013888888323</v>
      </c>
      <c r="L1461" s="59">
        <f t="shared" si="46"/>
        <v>11.17013888888323</v>
      </c>
      <c r="M1461" s="166">
        <f>NETWORKDAYS.INTL(DATE(YEAR(H1461),MONTH(I1461),DAY(H1461)),DATE(YEAR(I1461),MONTH(I1461),DAY(I1461)),1,LISTAFERIADOS!$B$2:$B$194)</f>
        <v>217</v>
      </c>
      <c r="N1461" s="170" t="str">
        <f>CONCATENATE(HOUR(Tabela13[[#This Row],[DATA INICIO]]),":",MINUTE(Tabela13[[#This Row],[DATA INICIO]]))</f>
        <v>14:32</v>
      </c>
    </row>
    <row r="1462" spans="1:14" ht="25.5" customHeight="1" x14ac:dyDescent="0.25">
      <c r="A1462" s="60" t="s">
        <v>278</v>
      </c>
      <c r="B1462" s="61" t="s">
        <v>973</v>
      </c>
      <c r="C1462" s="62" t="s">
        <v>270</v>
      </c>
      <c r="D1462" s="115" t="s">
        <v>1220</v>
      </c>
      <c r="E1462" s="66" t="str">
        <f>CONCATENATE(Tabela13[[#This Row],[TRAMITE_SETOR]],"_Atualiz")</f>
        <v>SECGS_Atualiz</v>
      </c>
      <c r="F1462" t="s">
        <v>885</v>
      </c>
      <c r="G1462" s="91" t="s">
        <v>1105</v>
      </c>
      <c r="H1462" s="65">
        <v>42745.775694444441</v>
      </c>
      <c r="I1462" s="65">
        <v>42746.557638888888</v>
      </c>
      <c r="J1462" s="64" t="s">
        <v>195</v>
      </c>
      <c r="K1462" s="58">
        <f t="shared" si="47"/>
        <v>0.78194444444670808</v>
      </c>
      <c r="L1462" s="59">
        <f t="shared" si="46"/>
        <v>0.78194444444670808</v>
      </c>
      <c r="M1462" s="166">
        <f>NETWORKDAYS.INTL(DATE(YEAR(H1462),MONTH(I1462),DAY(H1462)),DATE(YEAR(I1462),MONTH(I1462),DAY(I1462)),1,LISTAFERIADOS!$B$2:$B$194)</f>
        <v>2</v>
      </c>
      <c r="N1462" s="170" t="str">
        <f>CONCATENATE(HOUR(Tabela13[[#This Row],[DATA INICIO]]),":",MINUTE(Tabela13[[#This Row],[DATA INICIO]]))</f>
        <v>18:37</v>
      </c>
    </row>
    <row r="1463" spans="1:14" ht="25.5" customHeight="1" x14ac:dyDescent="0.25">
      <c r="A1463" s="60" t="s">
        <v>278</v>
      </c>
      <c r="B1463" s="61" t="s">
        <v>973</v>
      </c>
      <c r="C1463" s="62" t="s">
        <v>270</v>
      </c>
      <c r="D1463" s="115" t="s">
        <v>1232</v>
      </c>
      <c r="E1463" s="66" t="str">
        <f>CONCATENATE(Tabela13[[#This Row],[TRAMITE_SETOR]],"_Atualiz")</f>
        <v>SAPRE_Atualiz</v>
      </c>
      <c r="F1463" t="s">
        <v>272</v>
      </c>
      <c r="G1463" s="91" t="s">
        <v>1105</v>
      </c>
      <c r="H1463" s="65">
        <v>42746.557638888888</v>
      </c>
      <c r="I1463" s="65">
        <v>42746.779166666667</v>
      </c>
      <c r="J1463" s="64" t="s">
        <v>60</v>
      </c>
      <c r="K1463" s="58">
        <f t="shared" si="47"/>
        <v>0.22152777777955635</v>
      </c>
      <c r="L1463" s="59">
        <f t="shared" si="46"/>
        <v>0.22152777777955635</v>
      </c>
      <c r="M1463" s="166">
        <f>NETWORKDAYS.INTL(DATE(YEAR(H1463),MONTH(I1463),DAY(H1463)),DATE(YEAR(I1463),MONTH(I1463),DAY(I1463)),1,LISTAFERIADOS!$B$2:$B$194)</f>
        <v>1</v>
      </c>
      <c r="N1463" s="170" t="str">
        <f>CONCATENATE(HOUR(Tabela13[[#This Row],[DATA INICIO]]),":",MINUTE(Tabela13[[#This Row],[DATA INICIO]]))</f>
        <v>13:23</v>
      </c>
    </row>
    <row r="1464" spans="1:14" ht="25.5" customHeight="1" x14ac:dyDescent="0.25">
      <c r="A1464" s="60" t="s">
        <v>278</v>
      </c>
      <c r="B1464" s="61" t="s">
        <v>973</v>
      </c>
      <c r="C1464" s="62" t="s">
        <v>270</v>
      </c>
      <c r="D1464" s="115" t="s">
        <v>1220</v>
      </c>
      <c r="E1464" s="66" t="str">
        <f>CONCATENATE(Tabela13[[#This Row],[TRAMITE_SETOR]],"_Atualiz")</f>
        <v>SECGS_Atualiz</v>
      </c>
      <c r="F1464" t="s">
        <v>885</v>
      </c>
      <c r="G1464" s="91" t="s">
        <v>1105</v>
      </c>
      <c r="H1464" s="65">
        <v>42746.779166666667</v>
      </c>
      <c r="I1464" s="65">
        <v>42748.737500000003</v>
      </c>
      <c r="J1464" s="64" t="s">
        <v>16</v>
      </c>
      <c r="K1464" s="58">
        <f t="shared" si="47"/>
        <v>1.9583333333357587</v>
      </c>
      <c r="L1464" s="59">
        <f t="shared" si="46"/>
        <v>1.9583333333357587</v>
      </c>
      <c r="M1464" s="166">
        <f>NETWORKDAYS.INTL(DATE(YEAR(H1464),MONTH(I1464),DAY(H1464)),DATE(YEAR(I1464),MONTH(I1464),DAY(I1464)),1,LISTAFERIADOS!$B$2:$B$194)</f>
        <v>3</v>
      </c>
      <c r="N1464" s="170" t="str">
        <f>CONCATENATE(HOUR(Tabela13[[#This Row],[DATA INICIO]]),":",MINUTE(Tabela13[[#This Row],[DATA INICIO]]))</f>
        <v>18:42</v>
      </c>
    </row>
    <row r="1465" spans="1:14" ht="25.5" hidden="1" customHeight="1" x14ac:dyDescent="0.25">
      <c r="A1465" s="60" t="s">
        <v>278</v>
      </c>
      <c r="B1465" s="61" t="s">
        <v>973</v>
      </c>
      <c r="C1465" s="62" t="s">
        <v>270</v>
      </c>
      <c r="D1465" s="115" t="s">
        <v>1209</v>
      </c>
      <c r="E1465" s="66" t="str">
        <f>CONCATENATE(Tabela13[[#This Row],[TRAMITE_SETOR]],"_Atualiz")</f>
        <v>CLC_Atualiz</v>
      </c>
      <c r="F1465" t="s">
        <v>911</v>
      </c>
      <c r="G1465"/>
      <c r="H1465" s="65">
        <v>42748.737500000003</v>
      </c>
      <c r="I1465" s="65">
        <v>42748.761805555558</v>
      </c>
      <c r="J1465" s="64" t="s">
        <v>959</v>
      </c>
      <c r="K1465" s="58">
        <f t="shared" si="47"/>
        <v>2.4305555554747116E-2</v>
      </c>
      <c r="L1465" s="59">
        <f t="shared" si="46"/>
        <v>2.4305555554747116E-2</v>
      </c>
      <c r="M1465" s="166">
        <f>NETWORKDAYS.INTL(DATE(YEAR(H1465),MONTH(I1465),DAY(H1465)),DATE(YEAR(I1465),MONTH(I1465),DAY(I1465)),1,LISTAFERIADOS!$B$2:$B$194)</f>
        <v>1</v>
      </c>
      <c r="N1465" s="170" t="str">
        <f>CONCATENATE(HOUR(Tabela13[[#This Row],[DATA INICIO]]),":",MINUTE(Tabela13[[#This Row],[DATA INICIO]]))</f>
        <v>17:42</v>
      </c>
    </row>
    <row r="1466" spans="1:14" ht="25.5" hidden="1" customHeight="1" x14ac:dyDescent="0.25">
      <c r="A1466" s="60" t="s">
        <v>278</v>
      </c>
      <c r="B1466" s="61" t="s">
        <v>973</v>
      </c>
      <c r="C1466" s="62" t="s">
        <v>270</v>
      </c>
      <c r="D1466" s="115" t="s">
        <v>1269</v>
      </c>
      <c r="E1466" s="66" t="str">
        <f>CONCATENATE(Tabela13[[#This Row],[TRAMITE_SETOR]],"_Atualiz")</f>
        <v>SC _Atualiz</v>
      </c>
      <c r="F1466" t="s">
        <v>1093</v>
      </c>
      <c r="G1466"/>
      <c r="H1466" s="65">
        <v>42748.761805555558</v>
      </c>
      <c r="I1466" s="65">
        <v>42759.759722222225</v>
      </c>
      <c r="J1466" s="64" t="s">
        <v>163</v>
      </c>
      <c r="K1466" s="58">
        <f t="shared" si="47"/>
        <v>10.997916666667152</v>
      </c>
      <c r="L1466" s="59">
        <f t="shared" si="46"/>
        <v>10.997916666667152</v>
      </c>
      <c r="M1466" s="166">
        <f>NETWORKDAYS.INTL(DATE(YEAR(H1466),MONTH(I1466),DAY(H1466)),DATE(YEAR(I1466),MONTH(I1466),DAY(I1466)),1,LISTAFERIADOS!$B$2:$B$194)</f>
        <v>8</v>
      </c>
      <c r="N1466" s="170" t="str">
        <f>CONCATENATE(HOUR(Tabela13[[#This Row],[DATA INICIO]]),":",MINUTE(Tabela13[[#This Row],[DATA INICIO]]))</f>
        <v>18:17</v>
      </c>
    </row>
    <row r="1467" spans="1:14" ht="25.5" hidden="1" customHeight="1" x14ac:dyDescent="0.25">
      <c r="A1467" s="60" t="s">
        <v>278</v>
      </c>
      <c r="B1467" s="61" t="s">
        <v>973</v>
      </c>
      <c r="C1467" s="62" t="s">
        <v>270</v>
      </c>
      <c r="D1467" s="115" t="s">
        <v>1209</v>
      </c>
      <c r="E1467" s="66" t="str">
        <f>CONCATENATE(Tabela13[[#This Row],[TRAMITE_SETOR]],"_Atualiz")</f>
        <v>CLC_Atualiz</v>
      </c>
      <c r="F1467" t="s">
        <v>911</v>
      </c>
      <c r="G1467"/>
      <c r="H1467" s="65">
        <v>42759.759722222225</v>
      </c>
      <c r="I1467" s="65">
        <v>42759.804861111108</v>
      </c>
      <c r="J1467" s="64" t="s">
        <v>439</v>
      </c>
      <c r="K1467" s="58">
        <f t="shared" si="47"/>
        <v>4.5138888883229811E-2</v>
      </c>
      <c r="L1467" s="59">
        <f t="shared" si="46"/>
        <v>4.5138888883229811E-2</v>
      </c>
      <c r="M1467" s="166">
        <f>NETWORKDAYS.INTL(DATE(YEAR(H1467),MONTH(I1467),DAY(H1467)),DATE(YEAR(I1467),MONTH(I1467),DAY(I1467)),1,LISTAFERIADOS!$B$2:$B$194)</f>
        <v>1</v>
      </c>
      <c r="N1467" s="170" t="str">
        <f>CONCATENATE(HOUR(Tabela13[[#This Row],[DATA INICIO]]),":",MINUTE(Tabela13[[#This Row],[DATA INICIO]]))</f>
        <v>18:14</v>
      </c>
    </row>
    <row r="1468" spans="1:14" ht="25.5" customHeight="1" x14ac:dyDescent="0.25">
      <c r="A1468" s="60" t="s">
        <v>278</v>
      </c>
      <c r="B1468" s="61" t="s">
        <v>973</v>
      </c>
      <c r="C1468" s="62" t="s">
        <v>270</v>
      </c>
      <c r="D1468" s="115" t="s">
        <v>1232</v>
      </c>
      <c r="E1468" s="66" t="str">
        <f>CONCATENATE(Tabela13[[#This Row],[TRAMITE_SETOR]],"_Atualiz")</f>
        <v>SAPRE_Atualiz</v>
      </c>
      <c r="F1468" t="s">
        <v>272</v>
      </c>
      <c r="G1468" s="91" t="s">
        <v>1105</v>
      </c>
      <c r="H1468" s="65">
        <v>42759.804861111108</v>
      </c>
      <c r="I1468" s="65">
        <v>42760.73333333333</v>
      </c>
      <c r="J1468" s="64" t="s">
        <v>960</v>
      </c>
      <c r="K1468" s="58">
        <f t="shared" si="47"/>
        <v>0.92847222222189885</v>
      </c>
      <c r="L1468" s="59">
        <f t="shared" si="46"/>
        <v>0.92847222222189885</v>
      </c>
      <c r="M1468" s="166">
        <f>NETWORKDAYS.INTL(DATE(YEAR(H1468),MONTH(I1468),DAY(H1468)),DATE(YEAR(I1468),MONTH(I1468),DAY(I1468)),1,LISTAFERIADOS!$B$2:$B$194)</f>
        <v>2</v>
      </c>
      <c r="N1468" s="170" t="str">
        <f>CONCATENATE(HOUR(Tabela13[[#This Row],[DATA INICIO]]),":",MINUTE(Tabela13[[#This Row],[DATA INICIO]]))</f>
        <v>19:19</v>
      </c>
    </row>
    <row r="1469" spans="1:14" ht="25.5" hidden="1" customHeight="1" x14ac:dyDescent="0.25">
      <c r="A1469" s="60" t="s">
        <v>278</v>
      </c>
      <c r="B1469" s="61" t="s">
        <v>973</v>
      </c>
      <c r="C1469" s="62" t="s">
        <v>270</v>
      </c>
      <c r="D1469" s="115" t="s">
        <v>1209</v>
      </c>
      <c r="E1469" s="66" t="str">
        <f>CONCATENATE(Tabela13[[#This Row],[TRAMITE_SETOR]],"_Atualiz")</f>
        <v>CLC_Atualiz</v>
      </c>
      <c r="F1469" t="s">
        <v>911</v>
      </c>
      <c r="G1469"/>
      <c r="H1469" s="65">
        <v>42760.73333333333</v>
      </c>
      <c r="I1469" s="65">
        <v>42760.772222222222</v>
      </c>
      <c r="J1469" s="64" t="s">
        <v>16</v>
      </c>
      <c r="K1469" s="58">
        <f t="shared" si="47"/>
        <v>3.888888889196096E-2</v>
      </c>
      <c r="L1469" s="59">
        <f t="shared" si="46"/>
        <v>3.888888889196096E-2</v>
      </c>
      <c r="M1469" s="166">
        <f>NETWORKDAYS.INTL(DATE(YEAR(H1469),MONTH(I1469),DAY(H1469)),DATE(YEAR(I1469),MONTH(I1469),DAY(I1469)),1,LISTAFERIADOS!$B$2:$B$194)</f>
        <v>1</v>
      </c>
      <c r="N1469" s="170" t="str">
        <f>CONCATENATE(HOUR(Tabela13[[#This Row],[DATA INICIO]]),":",MINUTE(Tabela13[[#This Row],[DATA INICIO]]))</f>
        <v>17:36</v>
      </c>
    </row>
    <row r="1470" spans="1:14" ht="25.5" hidden="1" customHeight="1" x14ac:dyDescent="0.25">
      <c r="A1470" s="60" t="s">
        <v>278</v>
      </c>
      <c r="B1470" s="61" t="s">
        <v>973</v>
      </c>
      <c r="C1470" s="62" t="s">
        <v>270</v>
      </c>
      <c r="D1470" s="115" t="s">
        <v>1206</v>
      </c>
      <c r="E1470" s="66" t="str">
        <f>CONCATENATE(Tabela13[[#This Row],[TRAMITE_SETOR]],"_Atualiz")</f>
        <v>SPO_Atualiz</v>
      </c>
      <c r="F1470" t="s">
        <v>908</v>
      </c>
      <c r="G1470"/>
      <c r="H1470" s="65">
        <v>42760.772222222222</v>
      </c>
      <c r="I1470" s="65">
        <v>42761.572222222225</v>
      </c>
      <c r="J1470" s="64" t="s">
        <v>18</v>
      </c>
      <c r="K1470" s="58">
        <f t="shared" si="47"/>
        <v>0.80000000000291038</v>
      </c>
      <c r="L1470" s="59">
        <f t="shared" si="46"/>
        <v>0.80000000000291038</v>
      </c>
      <c r="M1470" s="166">
        <f>NETWORKDAYS.INTL(DATE(YEAR(H1470),MONTH(I1470),DAY(H1470)),DATE(YEAR(I1470),MONTH(I1470),DAY(I1470)),1,LISTAFERIADOS!$B$2:$B$194)</f>
        <v>2</v>
      </c>
      <c r="N1470" s="170" t="str">
        <f>CONCATENATE(HOUR(Tabela13[[#This Row],[DATA INICIO]]),":",MINUTE(Tabela13[[#This Row],[DATA INICIO]]))</f>
        <v>18:32</v>
      </c>
    </row>
    <row r="1471" spans="1:14" ht="25.5" hidden="1" customHeight="1" x14ac:dyDescent="0.25">
      <c r="A1471" s="60" t="s">
        <v>278</v>
      </c>
      <c r="B1471" s="61" t="s">
        <v>973</v>
      </c>
      <c r="C1471" s="62" t="s">
        <v>270</v>
      </c>
      <c r="D1471" s="115" t="s">
        <v>1207</v>
      </c>
      <c r="E1471" s="66" t="str">
        <f>CONCATENATE(Tabela13[[#This Row],[TRAMITE_SETOR]],"_Atualiz")</f>
        <v>CO_Atualiz</v>
      </c>
      <c r="F1471" t="s">
        <v>909</v>
      </c>
      <c r="G1471"/>
      <c r="H1471" s="65">
        <v>42761.572222222225</v>
      </c>
      <c r="I1471" s="65">
        <v>42761.586111111108</v>
      </c>
      <c r="J1471" s="64" t="s">
        <v>378</v>
      </c>
      <c r="K1471" s="58">
        <f t="shared" si="47"/>
        <v>1.3888888883229811E-2</v>
      </c>
      <c r="L1471" s="59">
        <f t="shared" si="46"/>
        <v>1.3888888883229811E-2</v>
      </c>
      <c r="M1471" s="166">
        <f>NETWORKDAYS.INTL(DATE(YEAR(H1471),MONTH(I1471),DAY(H1471)),DATE(YEAR(I1471),MONTH(I1471),DAY(I1471)),1,LISTAFERIADOS!$B$2:$B$194)</f>
        <v>1</v>
      </c>
      <c r="N1471" s="170" t="str">
        <f>CONCATENATE(HOUR(Tabela13[[#This Row],[DATA INICIO]]),":",MINUTE(Tabela13[[#This Row],[DATA INICIO]]))</f>
        <v>13:44</v>
      </c>
    </row>
    <row r="1472" spans="1:14" ht="25.5" hidden="1" customHeight="1" x14ac:dyDescent="0.25">
      <c r="A1472" s="60" t="s">
        <v>278</v>
      </c>
      <c r="B1472" s="61" t="s">
        <v>973</v>
      </c>
      <c r="C1472" s="62" t="s">
        <v>270</v>
      </c>
      <c r="D1472" s="115" t="s">
        <v>1208</v>
      </c>
      <c r="E1472" s="66" t="str">
        <f>CONCATENATE(Tabela13[[#This Row],[TRAMITE_SETOR]],"_Atualiz")</f>
        <v>SECOFC_Atualiz</v>
      </c>
      <c r="F1472" t="s">
        <v>910</v>
      </c>
      <c r="G1472"/>
      <c r="H1472" s="65">
        <v>42761.586111111108</v>
      </c>
      <c r="I1472" s="65">
        <v>42761.711805555555</v>
      </c>
      <c r="J1472" s="64" t="s">
        <v>20</v>
      </c>
      <c r="K1472" s="58">
        <f t="shared" si="47"/>
        <v>0.12569444444670808</v>
      </c>
      <c r="L1472" s="59">
        <f t="shared" si="46"/>
        <v>0.12569444444670808</v>
      </c>
      <c r="M1472" s="166">
        <f>NETWORKDAYS.INTL(DATE(YEAR(H1472),MONTH(I1472),DAY(H1472)),DATE(YEAR(I1472),MONTH(I1472),DAY(I1472)),1,LISTAFERIADOS!$B$2:$B$194)</f>
        <v>1</v>
      </c>
      <c r="N1472" s="170" t="str">
        <f>CONCATENATE(HOUR(Tabela13[[#This Row],[DATA INICIO]]),":",MINUTE(Tabela13[[#This Row],[DATA INICIO]]))</f>
        <v>14:4</v>
      </c>
    </row>
    <row r="1473" spans="1:14" ht="25.5" hidden="1" customHeight="1" x14ac:dyDescent="0.25">
      <c r="A1473" s="60" t="s">
        <v>278</v>
      </c>
      <c r="B1473" s="61" t="s">
        <v>973</v>
      </c>
      <c r="C1473" s="62" t="s">
        <v>270</v>
      </c>
      <c r="D1473" s="115" t="s">
        <v>1209</v>
      </c>
      <c r="E1473" s="66" t="str">
        <f>CONCATENATE(Tabela13[[#This Row],[TRAMITE_SETOR]],"_Atualiz")</f>
        <v>CLC_Atualiz</v>
      </c>
      <c r="F1473" t="s">
        <v>911</v>
      </c>
      <c r="G1473"/>
      <c r="H1473" s="65">
        <v>42761.711805555555</v>
      </c>
      <c r="I1473" s="65">
        <v>42761.75</v>
      </c>
      <c r="J1473" s="64" t="s">
        <v>961</v>
      </c>
      <c r="K1473" s="58">
        <f t="shared" si="47"/>
        <v>3.8194444445252884E-2</v>
      </c>
      <c r="L1473" s="59">
        <f t="shared" si="46"/>
        <v>3.8194444445252884E-2</v>
      </c>
      <c r="M1473" s="166">
        <f>NETWORKDAYS.INTL(DATE(YEAR(H1473),MONTH(I1473),DAY(H1473)),DATE(YEAR(I1473),MONTH(I1473),DAY(I1473)),1,LISTAFERIADOS!$B$2:$B$194)</f>
        <v>1</v>
      </c>
      <c r="N1473" s="170" t="str">
        <f>CONCATENATE(HOUR(Tabela13[[#This Row],[DATA INICIO]]),":",MINUTE(Tabela13[[#This Row],[DATA INICIO]]))</f>
        <v>17:5</v>
      </c>
    </row>
    <row r="1474" spans="1:14" ht="25.5" hidden="1" customHeight="1" x14ac:dyDescent="0.25">
      <c r="A1474" s="60" t="s">
        <v>278</v>
      </c>
      <c r="B1474" s="61" t="s">
        <v>973</v>
      </c>
      <c r="C1474" s="62" t="s">
        <v>270</v>
      </c>
      <c r="D1474" s="115" t="s">
        <v>1210</v>
      </c>
      <c r="E1474" s="66" t="str">
        <f>CONCATENATE(Tabela13[[#This Row],[TRAMITE_SETOR]],"_Atualiz")</f>
        <v>SC_Atualiz</v>
      </c>
      <c r="F1474" t="s">
        <v>912</v>
      </c>
      <c r="G1474"/>
      <c r="H1474" s="65">
        <v>42761.75</v>
      </c>
      <c r="I1474" s="65">
        <v>42768.60833333333</v>
      </c>
      <c r="J1474" s="64" t="s">
        <v>166</v>
      </c>
      <c r="K1474" s="58">
        <f t="shared" si="47"/>
        <v>6.8583333333299379</v>
      </c>
      <c r="L1474" s="59">
        <f t="shared" si="46"/>
        <v>6.8583333333299379</v>
      </c>
      <c r="M1474" s="166">
        <f>NETWORKDAYS.INTL(DATE(YEAR(H1474),MONTH(I1474),DAY(H1474)),DATE(YEAR(I1474),MONTH(I1474),DAY(I1474)),1,LISTAFERIADOS!$B$2:$B$194)</f>
        <v>-17</v>
      </c>
      <c r="N1474" s="170" t="str">
        <f>CONCATENATE(HOUR(Tabela13[[#This Row],[DATA INICIO]]),":",MINUTE(Tabela13[[#This Row],[DATA INICIO]]))</f>
        <v>18:0</v>
      </c>
    </row>
    <row r="1475" spans="1:14" ht="25.5" hidden="1" customHeight="1" x14ac:dyDescent="0.25">
      <c r="A1475" s="60" t="s">
        <v>278</v>
      </c>
      <c r="B1475" s="61" t="s">
        <v>973</v>
      </c>
      <c r="C1475" s="62" t="s">
        <v>270</v>
      </c>
      <c r="D1475" s="115" t="s">
        <v>1209</v>
      </c>
      <c r="E1475" s="66" t="str">
        <f>CONCATENATE(Tabela13[[#This Row],[TRAMITE_SETOR]],"_Atualiz")</f>
        <v>CLC_Atualiz</v>
      </c>
      <c r="F1475" t="s">
        <v>911</v>
      </c>
      <c r="G1475"/>
      <c r="H1475" s="65">
        <v>42768.60833333333</v>
      </c>
      <c r="I1475" s="65">
        <v>42768.757638888892</v>
      </c>
      <c r="J1475" s="64" t="s">
        <v>962</v>
      </c>
      <c r="K1475" s="58">
        <f t="shared" si="47"/>
        <v>0.14930555556202307</v>
      </c>
      <c r="L1475" s="59">
        <f t="shared" si="46"/>
        <v>0.14930555556202307</v>
      </c>
      <c r="M1475" s="166">
        <f>NETWORKDAYS.INTL(DATE(YEAR(H1475),MONTH(I1475),DAY(H1475)),DATE(YEAR(I1475),MONTH(I1475),DAY(I1475)),1,LISTAFERIADOS!$B$2:$B$194)</f>
        <v>1</v>
      </c>
      <c r="N1475" s="170" t="str">
        <f>CONCATENATE(HOUR(Tabela13[[#This Row],[DATA INICIO]]),":",MINUTE(Tabela13[[#This Row],[DATA INICIO]]))</f>
        <v>14:36</v>
      </c>
    </row>
    <row r="1476" spans="1:14" ht="25.5" hidden="1" customHeight="1" x14ac:dyDescent="0.25">
      <c r="A1476" s="60" t="s">
        <v>278</v>
      </c>
      <c r="B1476" s="61" t="s">
        <v>973</v>
      </c>
      <c r="C1476" s="62" t="s">
        <v>270</v>
      </c>
      <c r="D1476" s="115" t="s">
        <v>1210</v>
      </c>
      <c r="E1476" s="66" t="str">
        <f>CONCATENATE(Tabela13[[#This Row],[TRAMITE_SETOR]],"_Atualiz")</f>
        <v>SC_Atualiz</v>
      </c>
      <c r="F1476" t="s">
        <v>912</v>
      </c>
      <c r="G1476"/>
      <c r="H1476" s="65">
        <v>42768.757638888892</v>
      </c>
      <c r="I1476" s="65">
        <v>42773.696527777778</v>
      </c>
      <c r="J1476" s="64" t="s">
        <v>963</v>
      </c>
      <c r="K1476" s="58">
        <f t="shared" si="47"/>
        <v>4.9388888888861402</v>
      </c>
      <c r="L1476" s="59">
        <f t="shared" si="46"/>
        <v>4.9388888888861402</v>
      </c>
      <c r="M1476" s="166">
        <f>NETWORKDAYS.INTL(DATE(YEAR(H1476),MONTH(I1476),DAY(H1476)),DATE(YEAR(I1476),MONTH(I1476),DAY(I1476)),1,LISTAFERIADOS!$B$2:$B$194)</f>
        <v>4</v>
      </c>
      <c r="N1476" s="170" t="str">
        <f>CONCATENATE(HOUR(Tabela13[[#This Row],[DATA INICIO]]),":",MINUTE(Tabela13[[#This Row],[DATA INICIO]]))</f>
        <v>18:11</v>
      </c>
    </row>
    <row r="1477" spans="1:14" ht="25.5" hidden="1" customHeight="1" x14ac:dyDescent="0.25">
      <c r="A1477" s="60" t="s">
        <v>278</v>
      </c>
      <c r="B1477" s="61" t="s">
        <v>973</v>
      </c>
      <c r="C1477" s="62" t="s">
        <v>270</v>
      </c>
      <c r="D1477" s="115" t="s">
        <v>1209</v>
      </c>
      <c r="E1477" s="66" t="str">
        <f>CONCATENATE(Tabela13[[#This Row],[TRAMITE_SETOR]],"_Atualiz")</f>
        <v>CLC_Atualiz</v>
      </c>
      <c r="F1477" t="s">
        <v>911</v>
      </c>
      <c r="G1477"/>
      <c r="H1477" s="65">
        <v>42773.696527777778</v>
      </c>
      <c r="I1477" s="65">
        <v>42775.804166666669</v>
      </c>
      <c r="J1477" s="64" t="s">
        <v>964</v>
      </c>
      <c r="K1477" s="58">
        <f t="shared" si="47"/>
        <v>2.1076388888905058</v>
      </c>
      <c r="L1477" s="59">
        <f t="shared" si="46"/>
        <v>2.1076388888905058</v>
      </c>
      <c r="M1477" s="166">
        <f>NETWORKDAYS.INTL(DATE(YEAR(H1477),MONTH(I1477),DAY(H1477)),DATE(YEAR(I1477),MONTH(I1477),DAY(I1477)),1,LISTAFERIADOS!$B$2:$B$194)</f>
        <v>3</v>
      </c>
      <c r="N1477" s="170" t="str">
        <f>CONCATENATE(HOUR(Tabela13[[#This Row],[DATA INICIO]]),":",MINUTE(Tabela13[[#This Row],[DATA INICIO]]))</f>
        <v>16:43</v>
      </c>
    </row>
    <row r="1478" spans="1:14" ht="25.5" hidden="1" customHeight="1" x14ac:dyDescent="0.25">
      <c r="A1478" s="60" t="s">
        <v>278</v>
      </c>
      <c r="B1478" s="61" t="s">
        <v>973</v>
      </c>
      <c r="C1478" s="62" t="s">
        <v>270</v>
      </c>
      <c r="D1478" s="115" t="s">
        <v>1222</v>
      </c>
      <c r="E1478" s="66" t="str">
        <f>CONCATENATE(Tabela13[[#This Row],[TRAMITE_SETOR]],"_Atualiz")</f>
        <v>SECGA_Atualiz</v>
      </c>
      <c r="F1478" t="s">
        <v>853</v>
      </c>
      <c r="G1478"/>
      <c r="H1478" s="65">
        <v>42775.804166666669</v>
      </c>
      <c r="I1478" s="65">
        <v>42776.65625</v>
      </c>
      <c r="J1478" s="64" t="s">
        <v>965</v>
      </c>
      <c r="K1478" s="58">
        <f t="shared" si="47"/>
        <v>0.85208333333139308</v>
      </c>
      <c r="L1478" s="59">
        <f t="shared" si="46"/>
        <v>0.85208333333139308</v>
      </c>
      <c r="M1478" s="166">
        <f>NETWORKDAYS.INTL(DATE(YEAR(H1478),MONTH(I1478),DAY(H1478)),DATE(YEAR(I1478),MONTH(I1478),DAY(I1478)),1,LISTAFERIADOS!$B$2:$B$194)</f>
        <v>2</v>
      </c>
      <c r="N1478" s="170" t="str">
        <f>CONCATENATE(HOUR(Tabela13[[#This Row],[DATA INICIO]]),":",MINUTE(Tabela13[[#This Row],[DATA INICIO]]))</f>
        <v>19:18</v>
      </c>
    </row>
    <row r="1479" spans="1:14" ht="25.5" hidden="1" customHeight="1" x14ac:dyDescent="0.25">
      <c r="A1479" s="60" t="s">
        <v>278</v>
      </c>
      <c r="B1479" s="61" t="s">
        <v>973</v>
      </c>
      <c r="C1479" s="62" t="s">
        <v>270</v>
      </c>
      <c r="D1479" s="115" t="s">
        <v>1209</v>
      </c>
      <c r="E1479" s="66" t="str">
        <f>CONCATENATE(Tabela13[[#This Row],[TRAMITE_SETOR]],"_Atualiz")</f>
        <v>CLC_Atualiz</v>
      </c>
      <c r="F1479" t="s">
        <v>911</v>
      </c>
      <c r="G1479"/>
      <c r="H1479" s="65">
        <v>42776.65625</v>
      </c>
      <c r="I1479" s="65">
        <v>42776.674305555556</v>
      </c>
      <c r="J1479" s="64" t="s">
        <v>966</v>
      </c>
      <c r="K1479" s="58">
        <f t="shared" si="47"/>
        <v>1.8055555556202307E-2</v>
      </c>
      <c r="L1479" s="59">
        <f t="shared" si="46"/>
        <v>1.8055555556202307E-2</v>
      </c>
      <c r="M1479" s="166">
        <f>NETWORKDAYS.INTL(DATE(YEAR(H1479),MONTH(I1479),DAY(H1479)),DATE(YEAR(I1479),MONTH(I1479),DAY(I1479)),1,LISTAFERIADOS!$B$2:$B$194)</f>
        <v>1</v>
      </c>
      <c r="N1479" s="170" t="str">
        <f>CONCATENATE(HOUR(Tabela13[[#This Row],[DATA INICIO]]),":",MINUTE(Tabela13[[#This Row],[DATA INICIO]]))</f>
        <v>15:45</v>
      </c>
    </row>
    <row r="1480" spans="1:14" ht="25.5" hidden="1" customHeight="1" x14ac:dyDescent="0.25">
      <c r="A1480" s="60" t="s">
        <v>278</v>
      </c>
      <c r="B1480" s="61" t="s">
        <v>973</v>
      </c>
      <c r="C1480" s="62" t="s">
        <v>270</v>
      </c>
      <c r="D1480" s="115" t="s">
        <v>1230</v>
      </c>
      <c r="E1480" s="66" t="str">
        <f>CONCATENATE(Tabela13[[#This Row],[TRAMITE_SETOR]],"_Atualiz")</f>
        <v>SLIC_Atualiz</v>
      </c>
      <c r="F1480" t="s">
        <v>927</v>
      </c>
      <c r="G1480"/>
      <c r="H1480" s="65">
        <v>42776.674305555556</v>
      </c>
      <c r="I1480" s="65">
        <v>42786.609722222223</v>
      </c>
      <c r="J1480" s="64" t="s">
        <v>967</v>
      </c>
      <c r="K1480" s="58">
        <f t="shared" si="47"/>
        <v>9.9354166666671517</v>
      </c>
      <c r="L1480" s="59">
        <f t="shared" si="46"/>
        <v>9.9354166666671517</v>
      </c>
      <c r="M1480" s="166">
        <f>NETWORKDAYS.INTL(DATE(YEAR(H1480),MONTH(I1480),DAY(H1480)),DATE(YEAR(I1480),MONTH(I1480),DAY(I1480)),1,LISTAFERIADOS!$B$2:$B$194)</f>
        <v>7</v>
      </c>
      <c r="N1480" s="170" t="str">
        <f>CONCATENATE(HOUR(Tabela13[[#This Row],[DATA INICIO]]),":",MINUTE(Tabela13[[#This Row],[DATA INICIO]]))</f>
        <v>16:11</v>
      </c>
    </row>
    <row r="1481" spans="1:14" ht="25.5" hidden="1" customHeight="1" x14ac:dyDescent="0.25">
      <c r="A1481" s="60" t="s">
        <v>278</v>
      </c>
      <c r="B1481" s="61" t="s">
        <v>973</v>
      </c>
      <c r="C1481" s="62" t="s">
        <v>270</v>
      </c>
      <c r="D1481" s="115" t="s">
        <v>1211</v>
      </c>
      <c r="E1481" s="66" t="str">
        <f>CONCATENATE(Tabela13[[#This Row],[TRAMITE_SETOR]],"_Atualiz")</f>
        <v>SCON_Atualiz</v>
      </c>
      <c r="F1481" t="s">
        <v>913</v>
      </c>
      <c r="G1481"/>
      <c r="H1481" s="65">
        <v>42786.609722222223</v>
      </c>
      <c r="I1481" s="65">
        <v>42790.706944444442</v>
      </c>
      <c r="J1481" s="64" t="s">
        <v>968</v>
      </c>
      <c r="K1481" s="58">
        <f t="shared" si="47"/>
        <v>4.0972222222189885</v>
      </c>
      <c r="L1481" s="59">
        <f t="shared" si="46"/>
        <v>4.0972222222189885</v>
      </c>
      <c r="M1481" s="166">
        <f>NETWORKDAYS.INTL(DATE(YEAR(H1481),MONTH(I1481),DAY(H1481)),DATE(YEAR(I1481),MONTH(I1481),DAY(I1481)),1,LISTAFERIADOS!$B$2:$B$194)</f>
        <v>5</v>
      </c>
      <c r="N1481" s="170" t="str">
        <f>CONCATENATE(HOUR(Tabela13[[#This Row],[DATA INICIO]]),":",MINUTE(Tabela13[[#This Row],[DATA INICIO]]))</f>
        <v>14:38</v>
      </c>
    </row>
    <row r="1482" spans="1:14" ht="25.5" hidden="1" customHeight="1" x14ac:dyDescent="0.25">
      <c r="A1482" s="60" t="s">
        <v>278</v>
      </c>
      <c r="B1482" s="61" t="s">
        <v>973</v>
      </c>
      <c r="C1482" s="62" t="s">
        <v>270</v>
      </c>
      <c r="D1482" s="115" t="s">
        <v>1270</v>
      </c>
      <c r="E1482" s="66" t="str">
        <f>CONCATENATE(Tabela13[[#This Row],[TRAMITE_SETOR]],"_Atualiz")</f>
        <v>SLIC _Atualiz</v>
      </c>
      <c r="F1482" t="s">
        <v>1094</v>
      </c>
      <c r="G1482"/>
      <c r="H1482" s="65">
        <v>42790.706944444442</v>
      </c>
      <c r="I1482" s="65">
        <v>42796.745833333334</v>
      </c>
      <c r="J1482" s="64" t="s">
        <v>969</v>
      </c>
      <c r="K1482" s="58">
        <f t="shared" si="47"/>
        <v>6.038888888891961</v>
      </c>
      <c r="L1482" s="59">
        <f t="shared" si="46"/>
        <v>6.038888888891961</v>
      </c>
      <c r="M1482" s="166">
        <f>NETWORKDAYS.INTL(DATE(YEAR(H1482),MONTH(I1482),DAY(H1482)),DATE(YEAR(I1482),MONTH(I1482),DAY(I1482)),1,LISTAFERIADOS!$B$2:$B$194)</f>
        <v>-17</v>
      </c>
      <c r="N1482" s="170" t="str">
        <f>CONCATENATE(HOUR(Tabela13[[#This Row],[DATA INICIO]]),":",MINUTE(Tabela13[[#This Row],[DATA INICIO]]))</f>
        <v>16:58</v>
      </c>
    </row>
    <row r="1483" spans="1:14" ht="25.5" hidden="1" customHeight="1" x14ac:dyDescent="0.25">
      <c r="A1483" s="60" t="s">
        <v>278</v>
      </c>
      <c r="B1483" s="61" t="s">
        <v>973</v>
      </c>
      <c r="C1483" s="62" t="s">
        <v>270</v>
      </c>
      <c r="D1483" s="115" t="s">
        <v>1209</v>
      </c>
      <c r="E1483" s="66" t="str">
        <f>CONCATENATE(Tabela13[[#This Row],[TRAMITE_SETOR]],"_Atualiz")</f>
        <v>CLC_Atualiz</v>
      </c>
      <c r="F1483" t="s">
        <v>911</v>
      </c>
      <c r="G1483"/>
      <c r="H1483" s="65">
        <v>42796.745833333334</v>
      </c>
      <c r="I1483" s="65">
        <v>42797.789583333331</v>
      </c>
      <c r="J1483" s="64" t="s">
        <v>70</v>
      </c>
      <c r="K1483" s="58">
        <f t="shared" si="47"/>
        <v>1.0437499999970896</v>
      </c>
      <c r="L1483" s="59">
        <f t="shared" si="46"/>
        <v>1.0437499999970896</v>
      </c>
      <c r="M1483" s="166">
        <f>NETWORKDAYS.INTL(DATE(YEAR(H1483),MONTH(I1483),DAY(H1483)),DATE(YEAR(I1483),MONTH(I1483),DAY(I1483)),1,LISTAFERIADOS!$B$2:$B$194)</f>
        <v>2</v>
      </c>
      <c r="N1483" s="170" t="str">
        <f>CONCATENATE(HOUR(Tabela13[[#This Row],[DATA INICIO]]),":",MINUTE(Tabela13[[#This Row],[DATA INICIO]]))</f>
        <v>17:54</v>
      </c>
    </row>
    <row r="1484" spans="1:14" ht="25.5" hidden="1" customHeight="1" x14ac:dyDescent="0.25">
      <c r="A1484" s="60" t="s">
        <v>278</v>
      </c>
      <c r="B1484" s="61" t="s">
        <v>973</v>
      </c>
      <c r="C1484" s="62" t="s">
        <v>270</v>
      </c>
      <c r="D1484" s="115" t="s">
        <v>1222</v>
      </c>
      <c r="E1484" s="66" t="str">
        <f>CONCATENATE(Tabela13[[#This Row],[TRAMITE_SETOR]],"_Atualiz")</f>
        <v>SECGA_Atualiz</v>
      </c>
      <c r="F1484" t="s">
        <v>853</v>
      </c>
      <c r="G1484"/>
      <c r="H1484" s="65">
        <v>42797.789583333331</v>
      </c>
      <c r="I1484" s="65">
        <v>42800.85</v>
      </c>
      <c r="J1484" s="64" t="s">
        <v>970</v>
      </c>
      <c r="K1484" s="58">
        <f t="shared" si="47"/>
        <v>3.0604166666671517</v>
      </c>
      <c r="L1484" s="59">
        <f t="shared" si="46"/>
        <v>3.0604166666671517</v>
      </c>
      <c r="M1484" s="166">
        <f>NETWORKDAYS.INTL(DATE(YEAR(H1484),MONTH(I1484),DAY(H1484)),DATE(YEAR(I1484),MONTH(I1484),DAY(I1484)),1,LISTAFERIADOS!$B$2:$B$194)</f>
        <v>2</v>
      </c>
      <c r="N1484" s="170" t="str">
        <f>CONCATENATE(HOUR(Tabela13[[#This Row],[DATA INICIO]]),":",MINUTE(Tabela13[[#This Row],[DATA INICIO]]))</f>
        <v>18:57</v>
      </c>
    </row>
    <row r="1485" spans="1:14" ht="25.5" hidden="1" customHeight="1" x14ac:dyDescent="0.25">
      <c r="A1485" s="60" t="s">
        <v>278</v>
      </c>
      <c r="B1485" s="61" t="s">
        <v>973</v>
      </c>
      <c r="C1485" s="62" t="s">
        <v>270</v>
      </c>
      <c r="D1485" s="115" t="s">
        <v>1212</v>
      </c>
      <c r="E1485" s="66" t="str">
        <f>CONCATENATE(Tabela13[[#This Row],[TRAMITE_SETOR]],"_Atualiz")</f>
        <v>CPL_Atualiz</v>
      </c>
      <c r="F1485" t="s">
        <v>914</v>
      </c>
      <c r="G1485"/>
      <c r="H1485" s="65">
        <v>42800.85</v>
      </c>
      <c r="I1485" s="65">
        <v>42801.614583333336</v>
      </c>
      <c r="J1485" s="64" t="s">
        <v>17</v>
      </c>
      <c r="K1485" s="58">
        <f t="shared" si="47"/>
        <v>0.76458333333721384</v>
      </c>
      <c r="L1485" s="59">
        <f t="shared" si="46"/>
        <v>0.76458333333721384</v>
      </c>
      <c r="M1485" s="166">
        <f>NETWORKDAYS.INTL(DATE(YEAR(H1485),MONTH(I1485),DAY(H1485)),DATE(YEAR(I1485),MONTH(I1485),DAY(I1485)),1,LISTAFERIADOS!$B$2:$B$194)</f>
        <v>2</v>
      </c>
      <c r="N1485" s="170" t="str">
        <f>CONCATENATE(HOUR(Tabela13[[#This Row],[DATA INICIO]]),":",MINUTE(Tabela13[[#This Row],[DATA INICIO]]))</f>
        <v>20:24</v>
      </c>
    </row>
    <row r="1486" spans="1:14" ht="25.5" hidden="1" customHeight="1" x14ac:dyDescent="0.25">
      <c r="A1486" s="60" t="s">
        <v>278</v>
      </c>
      <c r="B1486" s="61" t="s">
        <v>973</v>
      </c>
      <c r="C1486" s="62" t="s">
        <v>270</v>
      </c>
      <c r="D1486" s="115" t="s">
        <v>1213</v>
      </c>
      <c r="E1486" s="66" t="str">
        <f>CONCATENATE(Tabela13[[#This Row],[TRAMITE_SETOR]],"_Atualiz")</f>
        <v>ASSDG_Atualiz</v>
      </c>
      <c r="F1486" t="s">
        <v>915</v>
      </c>
      <c r="G1486"/>
      <c r="H1486" s="65">
        <v>42801.614583333336</v>
      </c>
      <c r="I1486" s="65">
        <v>42801.677777777775</v>
      </c>
      <c r="J1486" s="64" t="s">
        <v>213</v>
      </c>
      <c r="K1486" s="58">
        <f t="shared" si="47"/>
        <v>6.3194444439432118E-2</v>
      </c>
      <c r="L1486" s="59">
        <f t="shared" si="46"/>
        <v>6.3194444439432118E-2</v>
      </c>
      <c r="M1486" s="166">
        <f>NETWORKDAYS.INTL(DATE(YEAR(H1486),MONTH(I1486),DAY(H1486)),DATE(YEAR(I1486),MONTH(I1486),DAY(I1486)),1,LISTAFERIADOS!$B$2:$B$194)</f>
        <v>1</v>
      </c>
      <c r="N1486" s="170" t="str">
        <f>CONCATENATE(HOUR(Tabela13[[#This Row],[DATA INICIO]]),":",MINUTE(Tabela13[[#This Row],[DATA INICIO]]))</f>
        <v>14:45</v>
      </c>
    </row>
    <row r="1487" spans="1:14" ht="25.5" hidden="1" customHeight="1" x14ac:dyDescent="0.25">
      <c r="A1487" s="60" t="s">
        <v>278</v>
      </c>
      <c r="B1487" s="61" t="s">
        <v>973</v>
      </c>
      <c r="C1487" s="62" t="s">
        <v>270</v>
      </c>
      <c r="D1487" s="115" t="s">
        <v>1202</v>
      </c>
      <c r="E1487" s="66" t="str">
        <f>CONCATENATE(Tabela13[[#This Row],[TRAMITE_SETOR]],"_Atualiz")</f>
        <v>DG_Atualiz</v>
      </c>
      <c r="F1487" t="s">
        <v>905</v>
      </c>
      <c r="G1487"/>
      <c r="H1487" s="65">
        <v>42801.677777777775</v>
      </c>
      <c r="I1487" s="65">
        <v>42801.786111111112</v>
      </c>
      <c r="J1487" s="64" t="s">
        <v>56</v>
      </c>
      <c r="K1487" s="58">
        <f t="shared" si="47"/>
        <v>0.10833333333721384</v>
      </c>
      <c r="L1487" s="59">
        <f t="shared" si="46"/>
        <v>0.10833333333721384</v>
      </c>
      <c r="M1487" s="166">
        <f>NETWORKDAYS.INTL(DATE(YEAR(H1487),MONTH(I1487),DAY(H1487)),DATE(YEAR(I1487),MONTH(I1487),DAY(I1487)),1,LISTAFERIADOS!$B$2:$B$194)</f>
        <v>1</v>
      </c>
      <c r="N1487" s="170" t="str">
        <f>CONCATENATE(HOUR(Tabela13[[#This Row],[DATA INICIO]]),":",MINUTE(Tabela13[[#This Row],[DATA INICIO]]))</f>
        <v>16:16</v>
      </c>
    </row>
    <row r="1488" spans="1:14" ht="25.5" hidden="1" customHeight="1" x14ac:dyDescent="0.25">
      <c r="A1488" s="60" t="s">
        <v>278</v>
      </c>
      <c r="B1488" s="61" t="s">
        <v>973</v>
      </c>
      <c r="C1488" s="62" t="s">
        <v>270</v>
      </c>
      <c r="D1488" s="115" t="s">
        <v>1230</v>
      </c>
      <c r="E1488" s="66" t="str">
        <f>CONCATENATE(Tabela13[[#This Row],[TRAMITE_SETOR]],"_Atualiz")</f>
        <v>SLIC_Atualiz</v>
      </c>
      <c r="F1488" t="s">
        <v>927</v>
      </c>
      <c r="G1488"/>
      <c r="H1488" s="65">
        <v>42801.786111111112</v>
      </c>
      <c r="I1488" s="65">
        <v>42802.661805555559</v>
      </c>
      <c r="J1488" s="64" t="s">
        <v>971</v>
      </c>
      <c r="K1488" s="58">
        <f t="shared" si="47"/>
        <v>0.87569444444670808</v>
      </c>
      <c r="L1488" s="59">
        <f t="shared" si="46"/>
        <v>0.87569444444670808</v>
      </c>
      <c r="M1488" s="166">
        <f>NETWORKDAYS.INTL(DATE(YEAR(H1488),MONTH(I1488),DAY(H1488)),DATE(YEAR(I1488),MONTH(I1488),DAY(I1488)),1,LISTAFERIADOS!$B$2:$B$194)</f>
        <v>2</v>
      </c>
      <c r="N1488" s="170" t="str">
        <f>CONCATENATE(HOUR(Tabela13[[#This Row],[DATA INICIO]]),":",MINUTE(Tabela13[[#This Row],[DATA INICIO]]))</f>
        <v>18:52</v>
      </c>
    </row>
    <row r="1489" spans="1:14" ht="25.5" hidden="1" customHeight="1" x14ac:dyDescent="0.25">
      <c r="A1489" s="60" t="s">
        <v>278</v>
      </c>
      <c r="B1489" s="61" t="s">
        <v>973</v>
      </c>
      <c r="C1489" s="62" t="s">
        <v>270</v>
      </c>
      <c r="D1489" s="115" t="s">
        <v>1212</v>
      </c>
      <c r="E1489" s="66" t="str">
        <f>CONCATENATE(Tabela13[[#This Row],[TRAMITE_SETOR]],"_Atualiz")</f>
        <v>CPL_Atualiz</v>
      </c>
      <c r="F1489" t="s">
        <v>914</v>
      </c>
      <c r="G1489"/>
      <c r="H1489" s="65">
        <v>42802.661805555559</v>
      </c>
      <c r="I1489" s="65">
        <v>42802.80972222222</v>
      </c>
      <c r="J1489" s="64" t="s">
        <v>680</v>
      </c>
      <c r="K1489" s="58">
        <f t="shared" si="47"/>
        <v>0.14791666666133096</v>
      </c>
      <c r="L1489" s="59">
        <f t="shared" si="46"/>
        <v>0.14791666666133096</v>
      </c>
      <c r="M1489" s="166">
        <f>NETWORKDAYS.INTL(DATE(YEAR(H1489),MONTH(I1489),DAY(H1489)),DATE(YEAR(I1489),MONTH(I1489),DAY(I1489)),1,LISTAFERIADOS!$B$2:$B$194)</f>
        <v>1</v>
      </c>
      <c r="N1489" s="170" t="str">
        <f>CONCATENATE(HOUR(Tabela13[[#This Row],[DATA INICIO]]),":",MINUTE(Tabela13[[#This Row],[DATA INICIO]]))</f>
        <v>15:53</v>
      </c>
    </row>
    <row r="1490" spans="1:14" ht="25.5" hidden="1" customHeight="1" x14ac:dyDescent="0.25">
      <c r="A1490" s="60" t="s">
        <v>278</v>
      </c>
      <c r="B1490" s="61" t="s">
        <v>973</v>
      </c>
      <c r="C1490" s="62" t="s">
        <v>270</v>
      </c>
      <c r="D1490" s="115" t="s">
        <v>1230</v>
      </c>
      <c r="E1490" s="66" t="str">
        <f>CONCATENATE(Tabela13[[#This Row],[TRAMITE_SETOR]],"_Atualiz")</f>
        <v>SLIC_Atualiz</v>
      </c>
      <c r="F1490" t="s">
        <v>927</v>
      </c>
      <c r="G1490"/>
      <c r="H1490" s="65">
        <v>42802.80972222222</v>
      </c>
      <c r="I1490" s="65">
        <v>42803.566666666666</v>
      </c>
      <c r="J1490" s="64" t="s">
        <v>180</v>
      </c>
      <c r="K1490" s="58">
        <f t="shared" si="47"/>
        <v>0.75694444444525288</v>
      </c>
      <c r="L1490" s="59">
        <f t="shared" si="46"/>
        <v>0.75694444444525288</v>
      </c>
      <c r="M1490" s="166">
        <f>NETWORKDAYS.INTL(DATE(YEAR(H1490),MONTH(I1490),DAY(H1490)),DATE(YEAR(I1490),MONTH(I1490),DAY(I1490)),1,LISTAFERIADOS!$B$2:$B$194)</f>
        <v>2</v>
      </c>
      <c r="N1490" s="170" t="str">
        <f>CONCATENATE(HOUR(Tabela13[[#This Row],[DATA INICIO]]),":",MINUTE(Tabela13[[#This Row],[DATA INICIO]]))</f>
        <v>19:26</v>
      </c>
    </row>
    <row r="1491" spans="1:14" ht="25.5" hidden="1" customHeight="1" x14ac:dyDescent="0.25">
      <c r="A1491" s="60" t="s">
        <v>278</v>
      </c>
      <c r="B1491" s="61" t="s">
        <v>973</v>
      </c>
      <c r="C1491" s="62" t="s">
        <v>270</v>
      </c>
      <c r="D1491" s="115" t="s">
        <v>1212</v>
      </c>
      <c r="E1491" s="66" t="str">
        <f>CONCATENATE(Tabela13[[#This Row],[TRAMITE_SETOR]],"_Atualiz")</f>
        <v>CPL_Atualiz</v>
      </c>
      <c r="F1491" t="s">
        <v>914</v>
      </c>
      <c r="G1491"/>
      <c r="H1491" s="65">
        <v>42803.566666666666</v>
      </c>
      <c r="I1491" s="65">
        <v>42817.538194444445</v>
      </c>
      <c r="J1491" s="64" t="s">
        <v>451</v>
      </c>
      <c r="K1491" s="58">
        <f t="shared" si="47"/>
        <v>13.971527777779556</v>
      </c>
      <c r="L1491" s="59">
        <f t="shared" si="46"/>
        <v>13.971527777779556</v>
      </c>
      <c r="M1491" s="166">
        <f>NETWORKDAYS.INTL(DATE(YEAR(H1491),MONTH(I1491),DAY(H1491)),DATE(YEAR(I1491),MONTH(I1491),DAY(I1491)),1,LISTAFERIADOS!$B$2:$B$194)</f>
        <v>11</v>
      </c>
      <c r="N1491" s="170" t="str">
        <f>CONCATENATE(HOUR(Tabela13[[#This Row],[DATA INICIO]]),":",MINUTE(Tabela13[[#This Row],[DATA INICIO]]))</f>
        <v>13:36</v>
      </c>
    </row>
    <row r="1492" spans="1:14" ht="25.5" hidden="1" customHeight="1" x14ac:dyDescent="0.25">
      <c r="A1492" s="60" t="s">
        <v>278</v>
      </c>
      <c r="B1492" s="61" t="s">
        <v>973</v>
      </c>
      <c r="C1492" s="62" t="s">
        <v>270</v>
      </c>
      <c r="D1492" s="115" t="s">
        <v>1213</v>
      </c>
      <c r="E1492" s="66" t="str">
        <f>CONCATENATE(Tabela13[[#This Row],[TRAMITE_SETOR]],"_Atualiz")</f>
        <v>ASSDG_Atualiz</v>
      </c>
      <c r="F1492" t="s">
        <v>915</v>
      </c>
      <c r="G1492"/>
      <c r="H1492" s="65">
        <v>42817.538194444445</v>
      </c>
      <c r="I1492" s="65">
        <v>42817.71875</v>
      </c>
      <c r="J1492" s="64" t="s">
        <v>355</v>
      </c>
      <c r="K1492" s="58">
        <f t="shared" si="47"/>
        <v>0.18055555555474712</v>
      </c>
      <c r="L1492" s="59">
        <f t="shared" si="46"/>
        <v>0.18055555555474712</v>
      </c>
      <c r="M1492" s="166">
        <f>NETWORKDAYS.INTL(DATE(YEAR(H1492),MONTH(I1492),DAY(H1492)),DATE(YEAR(I1492),MONTH(I1492),DAY(I1492)),1,LISTAFERIADOS!$B$2:$B$194)</f>
        <v>1</v>
      </c>
      <c r="N1492" s="170" t="str">
        <f>CONCATENATE(HOUR(Tabela13[[#This Row],[DATA INICIO]]),":",MINUTE(Tabela13[[#This Row],[DATA INICIO]]))</f>
        <v>12:55</v>
      </c>
    </row>
    <row r="1493" spans="1:14" ht="25.5" customHeight="1" x14ac:dyDescent="0.25">
      <c r="A1493" s="60" t="s">
        <v>278</v>
      </c>
      <c r="B1493" s="61" t="s">
        <v>972</v>
      </c>
      <c r="C1493" s="62" t="s">
        <v>270</v>
      </c>
      <c r="D1493" s="115" t="s">
        <v>1252</v>
      </c>
      <c r="E1493" s="66" t="str">
        <f>CONCATENATE(Tabela13[[#This Row],[TRAMITE_SETOR]],"_Atualiz")</f>
        <v>SOP_Atualiz</v>
      </c>
      <c r="F1493" t="s">
        <v>893</v>
      </c>
      <c r="G1493" s="91" t="s">
        <v>1105</v>
      </c>
      <c r="H1493" s="69">
        <v>42605.76666666667</v>
      </c>
      <c r="I1493" s="65">
        <v>42606.76666666667</v>
      </c>
      <c r="J1493" s="64" t="s">
        <v>7</v>
      </c>
      <c r="K1493" s="58">
        <f>IF(OR(H1493="-",I1493="-"),0,I1493-H1493)</f>
        <v>1</v>
      </c>
      <c r="L1493" s="63">
        <f>K1493</f>
        <v>1</v>
      </c>
      <c r="M1493" s="166">
        <f>NETWORKDAYS.INTL(DATE(YEAR(H1493),MONTH(I1493),DAY(H1493)),DATE(YEAR(I1493),MONTH(I1493),DAY(I1493)),1,LISTAFERIADOS!$B$2:$B$194)</f>
        <v>2</v>
      </c>
      <c r="N1493" s="170" t="str">
        <f>CONCATENATE(HOUR(Tabela13[[#This Row],[DATA INICIO]]),":",MINUTE(Tabela13[[#This Row],[DATA INICIO]]))</f>
        <v>18:24</v>
      </c>
    </row>
    <row r="1494" spans="1:14" ht="25.5" customHeight="1" x14ac:dyDescent="0.25">
      <c r="A1494" s="60" t="s">
        <v>278</v>
      </c>
      <c r="B1494" s="61" t="s">
        <v>972</v>
      </c>
      <c r="C1494" s="62" t="s">
        <v>270</v>
      </c>
      <c r="D1494" s="115" t="s">
        <v>1226</v>
      </c>
      <c r="E1494" s="66" t="str">
        <f>CONCATENATE(Tabela13[[#This Row],[TRAMITE_SETOR]],"_Atualiz")</f>
        <v>CIP_Atualiz</v>
      </c>
      <c r="F1494" s="35" t="s">
        <v>884</v>
      </c>
      <c r="G1494" s="91" t="s">
        <v>1105</v>
      </c>
      <c r="H1494" s="65">
        <v>42606.76666666667</v>
      </c>
      <c r="I1494" s="65">
        <v>42606.774305555555</v>
      </c>
      <c r="J1494" s="64" t="s">
        <v>294</v>
      </c>
      <c r="K1494" s="58">
        <f t="shared" ref="K1494:K1520" si="48">IF(OR(H1494="-",I1494="-"),0,I1494-H1494)</f>
        <v>7.6388888846850023E-3</v>
      </c>
      <c r="L1494" s="59">
        <f t="shared" ref="L1494:L1520" si="49">K1494</f>
        <v>7.6388888846850023E-3</v>
      </c>
      <c r="M1494" s="166">
        <f>NETWORKDAYS.INTL(DATE(YEAR(H1494),MONTH(I1494),DAY(H1494)),DATE(YEAR(I1494),MONTH(I1494),DAY(I1494)),1,LISTAFERIADOS!$B$2:$B$194)</f>
        <v>1</v>
      </c>
      <c r="N1494" s="170" t="str">
        <f>CONCATENATE(HOUR(Tabela13[[#This Row],[DATA INICIO]]),":",MINUTE(Tabela13[[#This Row],[DATA INICIO]]))</f>
        <v>18:24</v>
      </c>
    </row>
    <row r="1495" spans="1:14" ht="25.5" customHeight="1" x14ac:dyDescent="0.25">
      <c r="A1495" s="60" t="s">
        <v>278</v>
      </c>
      <c r="B1495" s="61" t="s">
        <v>972</v>
      </c>
      <c r="C1495" s="62" t="s">
        <v>270</v>
      </c>
      <c r="D1495" s="115" t="s">
        <v>1220</v>
      </c>
      <c r="E1495" s="66" t="str">
        <f>CONCATENATE(Tabela13[[#This Row],[TRAMITE_SETOR]],"_Atualiz")</f>
        <v>SECGS_Atualiz</v>
      </c>
      <c r="F1495" t="s">
        <v>885</v>
      </c>
      <c r="G1495" s="91" t="s">
        <v>1105</v>
      </c>
      <c r="H1495" s="65">
        <v>42606.774305555555</v>
      </c>
      <c r="I1495" s="65">
        <v>42606.777083333334</v>
      </c>
      <c r="J1495" s="64" t="s">
        <v>417</v>
      </c>
      <c r="K1495" s="58">
        <f t="shared" si="48"/>
        <v>2.7777777795563452E-3</v>
      </c>
      <c r="L1495" s="59">
        <f t="shared" si="49"/>
        <v>2.7777777795563452E-3</v>
      </c>
      <c r="M1495" s="166">
        <f>NETWORKDAYS.INTL(DATE(YEAR(H1495),MONTH(I1495),DAY(H1495)),DATE(YEAR(I1495),MONTH(I1495),DAY(I1495)),1,LISTAFERIADOS!$B$2:$B$194)</f>
        <v>1</v>
      </c>
      <c r="N1495" s="170" t="str">
        <f>CONCATENATE(HOUR(Tabela13[[#This Row],[DATA INICIO]]),":",MINUTE(Tabela13[[#This Row],[DATA INICIO]]))</f>
        <v>18:35</v>
      </c>
    </row>
    <row r="1496" spans="1:14" ht="25.5" hidden="1" customHeight="1" x14ac:dyDescent="0.25">
      <c r="A1496" s="60" t="s">
        <v>278</v>
      </c>
      <c r="B1496" s="61" t="s">
        <v>972</v>
      </c>
      <c r="C1496" s="62" t="s">
        <v>270</v>
      </c>
      <c r="D1496" s="115" t="s">
        <v>1222</v>
      </c>
      <c r="E1496" s="66" t="str">
        <f>CONCATENATE(Tabela13[[#This Row],[TRAMITE_SETOR]],"_Atualiz")</f>
        <v>SECGA_Atualiz</v>
      </c>
      <c r="F1496" t="s">
        <v>853</v>
      </c>
      <c r="G1496"/>
      <c r="H1496" s="65">
        <v>42606.777083333334</v>
      </c>
      <c r="I1496" s="65">
        <v>42606.837500000001</v>
      </c>
      <c r="J1496" s="64" t="s">
        <v>974</v>
      </c>
      <c r="K1496" s="58">
        <f t="shared" si="48"/>
        <v>6.0416666667151731E-2</v>
      </c>
      <c r="L1496" s="59">
        <f t="shared" si="49"/>
        <v>6.0416666667151731E-2</v>
      </c>
      <c r="M1496" s="166">
        <f>NETWORKDAYS.INTL(DATE(YEAR(H1496),MONTH(I1496),DAY(H1496)),DATE(YEAR(I1496),MONTH(I1496),DAY(I1496)),1,LISTAFERIADOS!$B$2:$B$194)</f>
        <v>1</v>
      </c>
      <c r="N1496" s="170" t="str">
        <f>CONCATENATE(HOUR(Tabela13[[#This Row],[DATA INICIO]]),":",MINUTE(Tabela13[[#This Row],[DATA INICIO]]))</f>
        <v>18:39</v>
      </c>
    </row>
    <row r="1497" spans="1:14" ht="25.5" hidden="1" customHeight="1" x14ac:dyDescent="0.25">
      <c r="A1497" s="60" t="s">
        <v>278</v>
      </c>
      <c r="B1497" s="61" t="s">
        <v>972</v>
      </c>
      <c r="C1497" s="62" t="s">
        <v>270</v>
      </c>
      <c r="D1497" s="115" t="s">
        <v>1271</v>
      </c>
      <c r="E1497" s="66" t="str">
        <f>CONCATENATE(Tabela13[[#This Row],[TRAMITE_SETOR]],"_Atualiz")</f>
        <v>CLC _Atualiz</v>
      </c>
      <c r="F1497" t="s">
        <v>1092</v>
      </c>
      <c r="G1497"/>
      <c r="H1497" s="65">
        <v>42606.837500000001</v>
      </c>
      <c r="I1497" s="65">
        <v>42607.587500000001</v>
      </c>
      <c r="J1497" s="64" t="s">
        <v>975</v>
      </c>
      <c r="K1497" s="58">
        <f t="shared" si="48"/>
        <v>0.75</v>
      </c>
      <c r="L1497" s="59">
        <f t="shared" si="49"/>
        <v>0.75</v>
      </c>
      <c r="M1497" s="166">
        <f>NETWORKDAYS.INTL(DATE(YEAR(H1497),MONTH(I1497),DAY(H1497)),DATE(YEAR(I1497),MONTH(I1497),DAY(I1497)),1,LISTAFERIADOS!$B$2:$B$194)</f>
        <v>2</v>
      </c>
      <c r="N1497" s="170" t="str">
        <f>CONCATENATE(HOUR(Tabela13[[#This Row],[DATA INICIO]]),":",MINUTE(Tabela13[[#This Row],[DATA INICIO]]))</f>
        <v>20:6</v>
      </c>
    </row>
    <row r="1498" spans="1:14" ht="25.5" customHeight="1" x14ac:dyDescent="0.25">
      <c r="A1498" s="60" t="s">
        <v>278</v>
      </c>
      <c r="B1498" s="61" t="s">
        <v>972</v>
      </c>
      <c r="C1498" s="62" t="s">
        <v>270</v>
      </c>
      <c r="D1498" s="115" t="s">
        <v>1226</v>
      </c>
      <c r="E1498" s="66" t="str">
        <f>CONCATENATE(Tabela13[[#This Row],[TRAMITE_SETOR]],"_Atualiz")</f>
        <v>CIP_Atualiz</v>
      </c>
      <c r="F1498" s="35" t="s">
        <v>884</v>
      </c>
      <c r="G1498" s="91" t="s">
        <v>1105</v>
      </c>
      <c r="H1498" s="65">
        <v>42607.587500000001</v>
      </c>
      <c r="I1498" s="65">
        <v>42607.60833333333</v>
      </c>
      <c r="J1498" s="64" t="s">
        <v>976</v>
      </c>
      <c r="K1498" s="58">
        <f t="shared" si="48"/>
        <v>2.0833333328482695E-2</v>
      </c>
      <c r="L1498" s="59">
        <f t="shared" si="49"/>
        <v>2.0833333328482695E-2</v>
      </c>
      <c r="M1498" s="166">
        <f>NETWORKDAYS.INTL(DATE(YEAR(H1498),MONTH(I1498),DAY(H1498)),DATE(YEAR(I1498),MONTH(I1498),DAY(I1498)),1,LISTAFERIADOS!$B$2:$B$194)</f>
        <v>1</v>
      </c>
      <c r="N1498" s="170" t="str">
        <f>CONCATENATE(HOUR(Tabela13[[#This Row],[DATA INICIO]]),":",MINUTE(Tabela13[[#This Row],[DATA INICIO]]))</f>
        <v>14:6</v>
      </c>
    </row>
    <row r="1499" spans="1:14" ht="25.5" customHeight="1" x14ac:dyDescent="0.25">
      <c r="A1499" s="60" t="s">
        <v>278</v>
      </c>
      <c r="B1499" s="61" t="s">
        <v>972</v>
      </c>
      <c r="C1499" s="62" t="s">
        <v>270</v>
      </c>
      <c r="D1499" s="115" t="s">
        <v>1220</v>
      </c>
      <c r="E1499" s="66" t="str">
        <f>CONCATENATE(Tabela13[[#This Row],[TRAMITE_SETOR]],"_Atualiz")</f>
        <v>SECGS_Atualiz</v>
      </c>
      <c r="F1499" t="s">
        <v>885</v>
      </c>
      <c r="G1499" s="91" t="s">
        <v>1105</v>
      </c>
      <c r="H1499" s="65">
        <v>42607.60833333333</v>
      </c>
      <c r="I1499" s="65">
        <v>42607.637499999997</v>
      </c>
      <c r="J1499" s="64" t="s">
        <v>202</v>
      </c>
      <c r="K1499" s="58">
        <f t="shared" si="48"/>
        <v>2.9166666667151731E-2</v>
      </c>
      <c r="L1499" s="59">
        <f t="shared" si="49"/>
        <v>2.9166666667151731E-2</v>
      </c>
      <c r="M1499" s="166">
        <f>NETWORKDAYS.INTL(DATE(YEAR(H1499),MONTH(I1499),DAY(H1499)),DATE(YEAR(I1499),MONTH(I1499),DAY(I1499)),1,LISTAFERIADOS!$B$2:$B$194)</f>
        <v>1</v>
      </c>
      <c r="N1499" s="170" t="str">
        <f>CONCATENATE(HOUR(Tabela13[[#This Row],[DATA INICIO]]),":",MINUTE(Tabela13[[#This Row],[DATA INICIO]]))</f>
        <v>14:36</v>
      </c>
    </row>
    <row r="1500" spans="1:14" ht="25.5" customHeight="1" x14ac:dyDescent="0.25">
      <c r="A1500" s="60" t="s">
        <v>278</v>
      </c>
      <c r="B1500" s="61" t="s">
        <v>972</v>
      </c>
      <c r="C1500" s="62" t="s">
        <v>270</v>
      </c>
      <c r="D1500" s="115" t="s">
        <v>1252</v>
      </c>
      <c r="E1500" s="66" t="str">
        <f>CONCATENATE(Tabela13[[#This Row],[TRAMITE_SETOR]],"_Atualiz")</f>
        <v>SOP_Atualiz</v>
      </c>
      <c r="F1500" t="s">
        <v>893</v>
      </c>
      <c r="G1500" s="91" t="s">
        <v>1105</v>
      </c>
      <c r="H1500" s="65">
        <v>42607.637499999997</v>
      </c>
      <c r="I1500" s="65">
        <v>42607.783333333333</v>
      </c>
      <c r="J1500" s="64" t="s">
        <v>977</v>
      </c>
      <c r="K1500" s="58">
        <f t="shared" si="48"/>
        <v>0.14583333333575865</v>
      </c>
      <c r="L1500" s="59">
        <f t="shared" si="49"/>
        <v>0.14583333333575865</v>
      </c>
      <c r="M1500" s="166">
        <f>NETWORKDAYS.INTL(DATE(YEAR(H1500),MONTH(I1500),DAY(H1500)),DATE(YEAR(I1500),MONTH(I1500),DAY(I1500)),1,LISTAFERIADOS!$B$2:$B$194)</f>
        <v>1</v>
      </c>
      <c r="N1500" s="170" t="str">
        <f>CONCATENATE(HOUR(Tabela13[[#This Row],[DATA INICIO]]),":",MINUTE(Tabela13[[#This Row],[DATA INICIO]]))</f>
        <v>15:18</v>
      </c>
    </row>
    <row r="1501" spans="1:14" ht="25.5" customHeight="1" x14ac:dyDescent="0.25">
      <c r="A1501" s="60" t="s">
        <v>278</v>
      </c>
      <c r="B1501" s="61" t="s">
        <v>972</v>
      </c>
      <c r="C1501" s="62" t="s">
        <v>270</v>
      </c>
      <c r="D1501" s="115" t="s">
        <v>1226</v>
      </c>
      <c r="E1501" s="66" t="str">
        <f>CONCATENATE(Tabela13[[#This Row],[TRAMITE_SETOR]],"_Atualiz")</f>
        <v>CIP_Atualiz</v>
      </c>
      <c r="F1501" s="35" t="s">
        <v>884</v>
      </c>
      <c r="G1501" s="91" t="s">
        <v>1105</v>
      </c>
      <c r="H1501" s="65">
        <v>42607.783333333333</v>
      </c>
      <c r="I1501" s="65">
        <v>42607.79583333333</v>
      </c>
      <c r="J1501" s="64" t="s">
        <v>978</v>
      </c>
      <c r="K1501" s="58">
        <f t="shared" si="48"/>
        <v>1.2499999997089617E-2</v>
      </c>
      <c r="L1501" s="59">
        <f t="shared" si="49"/>
        <v>1.2499999997089617E-2</v>
      </c>
      <c r="M1501" s="166">
        <f>NETWORKDAYS.INTL(DATE(YEAR(H1501),MONTH(I1501),DAY(H1501)),DATE(YEAR(I1501),MONTH(I1501),DAY(I1501)),1,LISTAFERIADOS!$B$2:$B$194)</f>
        <v>1</v>
      </c>
      <c r="N1501" s="170" t="str">
        <f>CONCATENATE(HOUR(Tabela13[[#This Row],[DATA INICIO]]),":",MINUTE(Tabela13[[#This Row],[DATA INICIO]]))</f>
        <v>18:48</v>
      </c>
    </row>
    <row r="1502" spans="1:14" ht="25.5" hidden="1" customHeight="1" x14ac:dyDescent="0.25">
      <c r="A1502" s="60" t="s">
        <v>278</v>
      </c>
      <c r="B1502" s="61" t="s">
        <v>972</v>
      </c>
      <c r="C1502" s="62" t="s">
        <v>270</v>
      </c>
      <c r="D1502" s="115" t="s">
        <v>1206</v>
      </c>
      <c r="E1502" s="66" t="str">
        <f>CONCATENATE(Tabela13[[#This Row],[TRAMITE_SETOR]],"_Atualiz")</f>
        <v>SPO_Atualiz</v>
      </c>
      <c r="F1502" t="s">
        <v>908</v>
      </c>
      <c r="G1502"/>
      <c r="H1502" s="65">
        <v>42607.79583333333</v>
      </c>
      <c r="I1502" s="65">
        <v>42608.54791666667</v>
      </c>
      <c r="J1502" s="64" t="s">
        <v>18</v>
      </c>
      <c r="K1502" s="58">
        <f t="shared" si="48"/>
        <v>0.75208333334012423</v>
      </c>
      <c r="L1502" s="59">
        <f t="shared" si="49"/>
        <v>0.75208333334012423</v>
      </c>
      <c r="M1502" s="166">
        <f>NETWORKDAYS.INTL(DATE(YEAR(H1502),MONTH(I1502),DAY(H1502)),DATE(YEAR(I1502),MONTH(I1502),DAY(I1502)),1,LISTAFERIADOS!$B$2:$B$194)</f>
        <v>2</v>
      </c>
      <c r="N1502" s="170" t="str">
        <f>CONCATENATE(HOUR(Tabela13[[#This Row],[DATA INICIO]]),":",MINUTE(Tabela13[[#This Row],[DATA INICIO]]))</f>
        <v>19:6</v>
      </c>
    </row>
    <row r="1503" spans="1:14" ht="25.5" customHeight="1" x14ac:dyDescent="0.25">
      <c r="A1503" s="60" t="s">
        <v>278</v>
      </c>
      <c r="B1503" s="61" t="s">
        <v>972</v>
      </c>
      <c r="C1503" s="62" t="s">
        <v>270</v>
      </c>
      <c r="D1503" s="115" t="s">
        <v>1226</v>
      </c>
      <c r="E1503" s="66" t="str">
        <f>CONCATENATE(Tabela13[[#This Row],[TRAMITE_SETOR]],"_Atualiz")</f>
        <v>CIP_Atualiz</v>
      </c>
      <c r="F1503" s="35" t="s">
        <v>884</v>
      </c>
      <c r="G1503" s="91" t="s">
        <v>1105</v>
      </c>
      <c r="H1503" s="65">
        <v>42608.54791666667</v>
      </c>
      <c r="I1503" s="65">
        <v>42608.563888888886</v>
      </c>
      <c r="J1503" s="64" t="s">
        <v>202</v>
      </c>
      <c r="K1503" s="58">
        <f t="shared" si="48"/>
        <v>1.597222221607808E-2</v>
      </c>
      <c r="L1503" s="59">
        <f t="shared" si="49"/>
        <v>1.597222221607808E-2</v>
      </c>
      <c r="M1503" s="166">
        <f>NETWORKDAYS.INTL(DATE(YEAR(H1503),MONTH(I1503),DAY(H1503)),DATE(YEAR(I1503),MONTH(I1503),DAY(I1503)),1,LISTAFERIADOS!$B$2:$B$194)</f>
        <v>1</v>
      </c>
      <c r="N1503" s="170" t="str">
        <f>CONCATENATE(HOUR(Tabela13[[#This Row],[DATA INICIO]]),":",MINUTE(Tabela13[[#This Row],[DATA INICIO]]))</f>
        <v>13:9</v>
      </c>
    </row>
    <row r="1504" spans="1:14" ht="25.5" hidden="1" customHeight="1" x14ac:dyDescent="0.25">
      <c r="A1504" s="60" t="s">
        <v>278</v>
      </c>
      <c r="B1504" s="61" t="s">
        <v>972</v>
      </c>
      <c r="C1504" s="62" t="s">
        <v>270</v>
      </c>
      <c r="D1504" s="115" t="s">
        <v>1206</v>
      </c>
      <c r="E1504" s="66" t="str">
        <f>CONCATENATE(Tabela13[[#This Row],[TRAMITE_SETOR]],"_Atualiz")</f>
        <v>SPO_Atualiz</v>
      </c>
      <c r="F1504" t="s">
        <v>908</v>
      </c>
      <c r="G1504"/>
      <c r="H1504" s="65">
        <v>42608.563888888886</v>
      </c>
      <c r="I1504" s="65">
        <v>42608.620833333334</v>
      </c>
      <c r="J1504" s="64" t="s">
        <v>979</v>
      </c>
      <c r="K1504" s="58">
        <f t="shared" si="48"/>
        <v>5.6944444448163267E-2</v>
      </c>
      <c r="L1504" s="59">
        <f t="shared" si="49"/>
        <v>5.6944444448163267E-2</v>
      </c>
      <c r="M1504" s="166">
        <f>NETWORKDAYS.INTL(DATE(YEAR(H1504),MONTH(I1504),DAY(H1504)),DATE(YEAR(I1504),MONTH(I1504),DAY(I1504)),1,LISTAFERIADOS!$B$2:$B$194)</f>
        <v>1</v>
      </c>
      <c r="N1504" s="170" t="str">
        <f>CONCATENATE(HOUR(Tabela13[[#This Row],[DATA INICIO]]),":",MINUTE(Tabela13[[#This Row],[DATA INICIO]]))</f>
        <v>13:32</v>
      </c>
    </row>
    <row r="1505" spans="1:14" ht="25.5" hidden="1" customHeight="1" x14ac:dyDescent="0.25">
      <c r="A1505" s="60" t="s">
        <v>278</v>
      </c>
      <c r="B1505" s="61" t="s">
        <v>972</v>
      </c>
      <c r="C1505" s="62" t="s">
        <v>270</v>
      </c>
      <c r="D1505" s="115" t="s">
        <v>1207</v>
      </c>
      <c r="E1505" s="66" t="str">
        <f>CONCATENATE(Tabela13[[#This Row],[TRAMITE_SETOR]],"_Atualiz")</f>
        <v>CO_Atualiz</v>
      </c>
      <c r="F1505" t="s">
        <v>909</v>
      </c>
      <c r="G1505"/>
      <c r="H1505" s="65">
        <v>42608.620833333334</v>
      </c>
      <c r="I1505" s="65">
        <v>42608.623611111114</v>
      </c>
      <c r="J1505" s="64" t="s">
        <v>378</v>
      </c>
      <c r="K1505" s="58">
        <f t="shared" si="48"/>
        <v>2.7777777795563452E-3</v>
      </c>
      <c r="L1505" s="59">
        <f t="shared" si="49"/>
        <v>2.7777777795563452E-3</v>
      </c>
      <c r="M1505" s="166">
        <f>NETWORKDAYS.INTL(DATE(YEAR(H1505),MONTH(I1505),DAY(H1505)),DATE(YEAR(I1505),MONTH(I1505),DAY(I1505)),1,LISTAFERIADOS!$B$2:$B$194)</f>
        <v>1</v>
      </c>
      <c r="N1505" s="170" t="str">
        <f>CONCATENATE(HOUR(Tabela13[[#This Row],[DATA INICIO]]),":",MINUTE(Tabela13[[#This Row],[DATA INICIO]]))</f>
        <v>14:54</v>
      </c>
    </row>
    <row r="1506" spans="1:14" ht="25.5" hidden="1" customHeight="1" x14ac:dyDescent="0.25">
      <c r="A1506" s="60" t="s">
        <v>278</v>
      </c>
      <c r="B1506" s="61" t="s">
        <v>972</v>
      </c>
      <c r="C1506" s="62" t="s">
        <v>270</v>
      </c>
      <c r="D1506" s="115" t="s">
        <v>1208</v>
      </c>
      <c r="E1506" s="66" t="str">
        <f>CONCATENATE(Tabela13[[#This Row],[TRAMITE_SETOR]],"_Atualiz")</f>
        <v>SECOFC_Atualiz</v>
      </c>
      <c r="F1506" t="s">
        <v>910</v>
      </c>
      <c r="G1506"/>
      <c r="H1506" s="65">
        <v>42608.623611111114</v>
      </c>
      <c r="I1506" s="65">
        <v>42608.625694444447</v>
      </c>
      <c r="J1506" s="64" t="s">
        <v>20</v>
      </c>
      <c r="K1506" s="58">
        <f t="shared" si="48"/>
        <v>2.0833333328482695E-3</v>
      </c>
      <c r="L1506" s="59">
        <f t="shared" si="49"/>
        <v>2.0833333328482695E-3</v>
      </c>
      <c r="M1506" s="166">
        <f>NETWORKDAYS.INTL(DATE(YEAR(H1506),MONTH(I1506),DAY(H1506)),DATE(YEAR(I1506),MONTH(I1506),DAY(I1506)),1,LISTAFERIADOS!$B$2:$B$194)</f>
        <v>1</v>
      </c>
      <c r="N1506" s="170" t="str">
        <f>CONCATENATE(HOUR(Tabela13[[#This Row],[DATA INICIO]]),":",MINUTE(Tabela13[[#This Row],[DATA INICIO]]))</f>
        <v>14:58</v>
      </c>
    </row>
    <row r="1507" spans="1:14" ht="25.5" hidden="1" customHeight="1" x14ac:dyDescent="0.25">
      <c r="A1507" s="60" t="s">
        <v>278</v>
      </c>
      <c r="B1507" s="61" t="s">
        <v>972</v>
      </c>
      <c r="C1507" s="62" t="s">
        <v>270</v>
      </c>
      <c r="D1507" s="115" t="s">
        <v>1209</v>
      </c>
      <c r="E1507" s="66" t="str">
        <f>CONCATENATE(Tabela13[[#This Row],[TRAMITE_SETOR]],"_Atualiz")</f>
        <v>CLC_Atualiz</v>
      </c>
      <c r="F1507" t="s">
        <v>911</v>
      </c>
      <c r="G1507"/>
      <c r="H1507" s="65">
        <v>42608.625694444447</v>
      </c>
      <c r="I1507" s="65">
        <v>42608.629166666666</v>
      </c>
      <c r="J1507" s="64" t="s">
        <v>21</v>
      </c>
      <c r="K1507" s="58">
        <f t="shared" si="48"/>
        <v>3.4722222189884633E-3</v>
      </c>
      <c r="L1507" s="59">
        <f t="shared" si="49"/>
        <v>3.4722222189884633E-3</v>
      </c>
      <c r="M1507" s="166">
        <f>NETWORKDAYS.INTL(DATE(YEAR(H1507),MONTH(I1507),DAY(H1507)),DATE(YEAR(I1507),MONTH(I1507),DAY(I1507)),1,LISTAFERIADOS!$B$2:$B$194)</f>
        <v>1</v>
      </c>
      <c r="N1507" s="170" t="str">
        <f>CONCATENATE(HOUR(Tabela13[[#This Row],[DATA INICIO]]),":",MINUTE(Tabela13[[#This Row],[DATA INICIO]]))</f>
        <v>15:1</v>
      </c>
    </row>
    <row r="1508" spans="1:14" ht="25.5" hidden="1" customHeight="1" x14ac:dyDescent="0.25">
      <c r="A1508" s="60" t="s">
        <v>278</v>
      </c>
      <c r="B1508" s="61" t="s">
        <v>972</v>
      </c>
      <c r="C1508" s="62" t="s">
        <v>270</v>
      </c>
      <c r="D1508" s="115" t="s">
        <v>1210</v>
      </c>
      <c r="E1508" s="66" t="str">
        <f>CONCATENATE(Tabela13[[#This Row],[TRAMITE_SETOR]],"_Atualiz")</f>
        <v>SC_Atualiz</v>
      </c>
      <c r="F1508" t="s">
        <v>912</v>
      </c>
      <c r="G1508"/>
      <c r="H1508" s="65">
        <v>42608.629166666666</v>
      </c>
      <c r="I1508" s="65">
        <v>42608.636805555558</v>
      </c>
      <c r="J1508" s="64" t="s">
        <v>285</v>
      </c>
      <c r="K1508" s="58">
        <f t="shared" si="48"/>
        <v>7.6388888919609599E-3</v>
      </c>
      <c r="L1508" s="59">
        <f t="shared" si="49"/>
        <v>7.6388888919609599E-3</v>
      </c>
      <c r="M1508" s="166">
        <f>NETWORKDAYS.INTL(DATE(YEAR(H1508),MONTH(I1508),DAY(H1508)),DATE(YEAR(I1508),MONTH(I1508),DAY(I1508)),1,LISTAFERIADOS!$B$2:$B$194)</f>
        <v>1</v>
      </c>
      <c r="N1508" s="170" t="str">
        <f>CONCATENATE(HOUR(Tabela13[[#This Row],[DATA INICIO]]),":",MINUTE(Tabela13[[#This Row],[DATA INICIO]]))</f>
        <v>15:6</v>
      </c>
    </row>
    <row r="1509" spans="1:14" ht="25.5" hidden="1" customHeight="1" x14ac:dyDescent="0.25">
      <c r="A1509" s="60" t="s">
        <v>278</v>
      </c>
      <c r="B1509" s="61" t="s">
        <v>972</v>
      </c>
      <c r="C1509" s="62" t="s">
        <v>270</v>
      </c>
      <c r="D1509" s="115" t="s">
        <v>1209</v>
      </c>
      <c r="E1509" s="66" t="str">
        <f>CONCATENATE(Tabela13[[#This Row],[TRAMITE_SETOR]],"_Atualiz")</f>
        <v>CLC_Atualiz</v>
      </c>
      <c r="F1509" t="s">
        <v>911</v>
      </c>
      <c r="G1509"/>
      <c r="H1509" s="65">
        <v>42608.636805555558</v>
      </c>
      <c r="I1509" s="65">
        <v>42608.640972222223</v>
      </c>
      <c r="J1509" s="64" t="s">
        <v>980</v>
      </c>
      <c r="K1509" s="58">
        <f t="shared" si="48"/>
        <v>4.166666665696539E-3</v>
      </c>
      <c r="L1509" s="59">
        <f t="shared" si="49"/>
        <v>4.166666665696539E-3</v>
      </c>
      <c r="M1509" s="166">
        <f>NETWORKDAYS.INTL(DATE(YEAR(H1509),MONTH(I1509),DAY(H1509)),DATE(YEAR(I1509),MONTH(I1509),DAY(I1509)),1,LISTAFERIADOS!$B$2:$B$194)</f>
        <v>1</v>
      </c>
      <c r="N1509" s="170" t="str">
        <f>CONCATENATE(HOUR(Tabela13[[#This Row],[DATA INICIO]]),":",MINUTE(Tabela13[[#This Row],[DATA INICIO]]))</f>
        <v>15:17</v>
      </c>
    </row>
    <row r="1510" spans="1:14" ht="25.5" hidden="1" customHeight="1" x14ac:dyDescent="0.25">
      <c r="A1510" s="60" t="s">
        <v>278</v>
      </c>
      <c r="B1510" s="61" t="s">
        <v>972</v>
      </c>
      <c r="C1510" s="62" t="s">
        <v>270</v>
      </c>
      <c r="D1510" s="115" t="s">
        <v>1222</v>
      </c>
      <c r="E1510" s="66" t="str">
        <f>CONCATENATE(Tabela13[[#This Row],[TRAMITE_SETOR]],"_Atualiz")</f>
        <v>SECGA_Atualiz</v>
      </c>
      <c r="F1510" t="s">
        <v>853</v>
      </c>
      <c r="G1510"/>
      <c r="H1510" s="65">
        <v>42608.640972222223</v>
      </c>
      <c r="I1510" s="65">
        <v>42608.681944444441</v>
      </c>
      <c r="J1510" s="64" t="s">
        <v>981</v>
      </c>
      <c r="K1510" s="58">
        <f t="shared" si="48"/>
        <v>4.0972222217533272E-2</v>
      </c>
      <c r="L1510" s="59">
        <f t="shared" si="49"/>
        <v>4.0972222217533272E-2</v>
      </c>
      <c r="M1510" s="166">
        <f>NETWORKDAYS.INTL(DATE(YEAR(H1510),MONTH(I1510),DAY(H1510)),DATE(YEAR(I1510),MONTH(I1510),DAY(I1510)),1,LISTAFERIADOS!$B$2:$B$194)</f>
        <v>1</v>
      </c>
      <c r="N1510" s="170" t="str">
        <f>CONCATENATE(HOUR(Tabela13[[#This Row],[DATA INICIO]]),":",MINUTE(Tabela13[[#This Row],[DATA INICIO]]))</f>
        <v>15:23</v>
      </c>
    </row>
    <row r="1511" spans="1:14" ht="25.5" hidden="1" customHeight="1" x14ac:dyDescent="0.25">
      <c r="A1511" s="60" t="s">
        <v>278</v>
      </c>
      <c r="B1511" s="61" t="s">
        <v>972</v>
      </c>
      <c r="C1511" s="62" t="s">
        <v>270</v>
      </c>
      <c r="D1511" s="115" t="s">
        <v>1209</v>
      </c>
      <c r="E1511" s="66" t="str">
        <f>CONCATENATE(Tabela13[[#This Row],[TRAMITE_SETOR]],"_Atualiz")</f>
        <v>CLC_Atualiz</v>
      </c>
      <c r="F1511" t="s">
        <v>911</v>
      </c>
      <c r="G1511"/>
      <c r="H1511" s="65">
        <v>42608.681944444441</v>
      </c>
      <c r="I1511" s="65">
        <v>42608.698611111111</v>
      </c>
      <c r="J1511" s="64" t="s">
        <v>982</v>
      </c>
      <c r="K1511" s="58">
        <f t="shared" si="48"/>
        <v>1.6666666670062114E-2</v>
      </c>
      <c r="L1511" s="59">
        <f t="shared" si="49"/>
        <v>1.6666666670062114E-2</v>
      </c>
      <c r="M1511" s="166">
        <f>NETWORKDAYS.INTL(DATE(YEAR(H1511),MONTH(I1511),DAY(H1511)),DATE(YEAR(I1511),MONTH(I1511),DAY(I1511)),1,LISTAFERIADOS!$B$2:$B$194)</f>
        <v>1</v>
      </c>
      <c r="N1511" s="170" t="str">
        <f>CONCATENATE(HOUR(Tabela13[[#This Row],[DATA INICIO]]),":",MINUTE(Tabela13[[#This Row],[DATA INICIO]]))</f>
        <v>16:22</v>
      </c>
    </row>
    <row r="1512" spans="1:14" ht="25.5" hidden="1" customHeight="1" x14ac:dyDescent="0.25">
      <c r="A1512" s="60" t="s">
        <v>278</v>
      </c>
      <c r="B1512" s="61" t="s">
        <v>972</v>
      </c>
      <c r="C1512" s="62" t="s">
        <v>270</v>
      </c>
      <c r="D1512" s="115" t="s">
        <v>1230</v>
      </c>
      <c r="E1512" s="66" t="str">
        <f>CONCATENATE(Tabela13[[#This Row],[TRAMITE_SETOR]],"_Atualiz")</f>
        <v>SLIC_Atualiz</v>
      </c>
      <c r="F1512" t="s">
        <v>927</v>
      </c>
      <c r="G1512"/>
      <c r="H1512" s="65">
        <v>42608.698611111111</v>
      </c>
      <c r="I1512" s="65">
        <v>42608.720833333333</v>
      </c>
      <c r="J1512" s="64" t="s">
        <v>983</v>
      </c>
      <c r="K1512" s="58">
        <f t="shared" si="48"/>
        <v>2.2222222221898846E-2</v>
      </c>
      <c r="L1512" s="59">
        <f t="shared" si="49"/>
        <v>2.2222222221898846E-2</v>
      </c>
      <c r="M1512" s="166">
        <f>NETWORKDAYS.INTL(DATE(YEAR(H1512),MONTH(I1512),DAY(H1512)),DATE(YEAR(I1512),MONTH(I1512),DAY(I1512)),1,LISTAFERIADOS!$B$2:$B$194)</f>
        <v>1</v>
      </c>
      <c r="N1512" s="170" t="str">
        <f>CONCATENATE(HOUR(Tabela13[[#This Row],[DATA INICIO]]),":",MINUTE(Tabela13[[#This Row],[DATA INICIO]]))</f>
        <v>16:46</v>
      </c>
    </row>
    <row r="1513" spans="1:14" ht="25.5" hidden="1" customHeight="1" x14ac:dyDescent="0.25">
      <c r="A1513" s="60" t="s">
        <v>278</v>
      </c>
      <c r="B1513" s="61" t="s">
        <v>972</v>
      </c>
      <c r="C1513" s="62" t="s">
        <v>270</v>
      </c>
      <c r="D1513" s="115" t="s">
        <v>1209</v>
      </c>
      <c r="E1513" s="66" t="str">
        <f>CONCATENATE(Tabela13[[#This Row],[TRAMITE_SETOR]],"_Atualiz")</f>
        <v>CLC_Atualiz</v>
      </c>
      <c r="F1513" t="s">
        <v>911</v>
      </c>
      <c r="G1513"/>
      <c r="H1513" s="65">
        <v>42608.720833333333</v>
      </c>
      <c r="I1513" s="65">
        <v>42608.723611111112</v>
      </c>
      <c r="J1513" s="64" t="s">
        <v>17</v>
      </c>
      <c r="K1513" s="58">
        <f t="shared" si="48"/>
        <v>2.7777777795563452E-3</v>
      </c>
      <c r="L1513" s="59">
        <f t="shared" si="49"/>
        <v>2.7777777795563452E-3</v>
      </c>
      <c r="M1513" s="166">
        <f>NETWORKDAYS.INTL(DATE(YEAR(H1513),MONTH(I1513),DAY(H1513)),DATE(YEAR(I1513),MONTH(I1513),DAY(I1513)),1,LISTAFERIADOS!$B$2:$B$194)</f>
        <v>1</v>
      </c>
      <c r="N1513" s="170" t="str">
        <f>CONCATENATE(HOUR(Tabela13[[#This Row],[DATA INICIO]]),":",MINUTE(Tabela13[[#This Row],[DATA INICIO]]))</f>
        <v>17:18</v>
      </c>
    </row>
    <row r="1514" spans="1:14" ht="25.5" hidden="1" customHeight="1" x14ac:dyDescent="0.25">
      <c r="A1514" s="60" t="s">
        <v>278</v>
      </c>
      <c r="B1514" s="61" t="s">
        <v>972</v>
      </c>
      <c r="C1514" s="62" t="s">
        <v>270</v>
      </c>
      <c r="D1514" s="115" t="s">
        <v>1222</v>
      </c>
      <c r="E1514" s="66" t="str">
        <f>CONCATENATE(Tabela13[[#This Row],[TRAMITE_SETOR]],"_Atualiz")</f>
        <v>SECGA_Atualiz</v>
      </c>
      <c r="F1514" t="s">
        <v>853</v>
      </c>
      <c r="G1514"/>
      <c r="H1514" s="65">
        <v>42608.723611111112</v>
      </c>
      <c r="I1514" s="65">
        <v>42608.752083333333</v>
      </c>
      <c r="J1514" s="64" t="s">
        <v>289</v>
      </c>
      <c r="K1514" s="58">
        <f t="shared" si="48"/>
        <v>2.8472222220443655E-2</v>
      </c>
      <c r="L1514" s="59">
        <f t="shared" si="49"/>
        <v>2.8472222220443655E-2</v>
      </c>
      <c r="M1514" s="166">
        <f>NETWORKDAYS.INTL(DATE(YEAR(H1514),MONTH(I1514),DAY(H1514)),DATE(YEAR(I1514),MONTH(I1514),DAY(I1514)),1,LISTAFERIADOS!$B$2:$B$194)</f>
        <v>1</v>
      </c>
      <c r="N1514" s="170" t="str">
        <f>CONCATENATE(HOUR(Tabela13[[#This Row],[DATA INICIO]]),":",MINUTE(Tabela13[[#This Row],[DATA INICIO]]))</f>
        <v>17:22</v>
      </c>
    </row>
    <row r="1515" spans="1:14" ht="25.5" hidden="1" customHeight="1" x14ac:dyDescent="0.25">
      <c r="A1515" s="60" t="s">
        <v>278</v>
      </c>
      <c r="B1515" s="61" t="s">
        <v>972</v>
      </c>
      <c r="C1515" s="62" t="s">
        <v>270</v>
      </c>
      <c r="D1515" s="115" t="s">
        <v>1212</v>
      </c>
      <c r="E1515" s="66" t="str">
        <f>CONCATENATE(Tabela13[[#This Row],[TRAMITE_SETOR]],"_Atualiz")</f>
        <v>CPL_Atualiz</v>
      </c>
      <c r="F1515" t="s">
        <v>914</v>
      </c>
      <c r="G1515"/>
      <c r="H1515" s="65">
        <v>42608.752083333333</v>
      </c>
      <c r="I1515" s="65">
        <v>42608.76458333333</v>
      </c>
      <c r="J1515" s="64" t="s">
        <v>984</v>
      </c>
      <c r="K1515" s="58">
        <f t="shared" si="48"/>
        <v>1.2499999997089617E-2</v>
      </c>
      <c r="L1515" s="59">
        <f t="shared" si="49"/>
        <v>1.2499999997089617E-2</v>
      </c>
      <c r="M1515" s="166">
        <f>NETWORKDAYS.INTL(DATE(YEAR(H1515),MONTH(I1515),DAY(H1515)),DATE(YEAR(I1515),MONTH(I1515),DAY(I1515)),1,LISTAFERIADOS!$B$2:$B$194)</f>
        <v>1</v>
      </c>
      <c r="N1515" s="170" t="str">
        <f>CONCATENATE(HOUR(Tabela13[[#This Row],[DATA INICIO]]),":",MINUTE(Tabela13[[#This Row],[DATA INICIO]]))</f>
        <v>18:3</v>
      </c>
    </row>
    <row r="1516" spans="1:14" ht="25.5" hidden="1" customHeight="1" x14ac:dyDescent="0.25">
      <c r="A1516" s="60" t="s">
        <v>278</v>
      </c>
      <c r="B1516" s="61" t="s">
        <v>972</v>
      </c>
      <c r="C1516" s="62" t="s">
        <v>270</v>
      </c>
      <c r="D1516" s="115" t="s">
        <v>1213</v>
      </c>
      <c r="E1516" s="66" t="str">
        <f>CONCATENATE(Tabela13[[#This Row],[TRAMITE_SETOR]],"_Atualiz")</f>
        <v>ASSDG_Atualiz</v>
      </c>
      <c r="F1516" t="s">
        <v>915</v>
      </c>
      <c r="G1516"/>
      <c r="H1516" s="65">
        <v>42608.76458333333</v>
      </c>
      <c r="I1516" s="65">
        <v>42608.776388888888</v>
      </c>
      <c r="J1516" s="64" t="s">
        <v>213</v>
      </c>
      <c r="K1516" s="58">
        <f t="shared" si="48"/>
        <v>1.1805555557657499E-2</v>
      </c>
      <c r="L1516" s="59">
        <f t="shared" si="49"/>
        <v>1.1805555557657499E-2</v>
      </c>
      <c r="M1516" s="166">
        <f>NETWORKDAYS.INTL(DATE(YEAR(H1516),MONTH(I1516),DAY(H1516)),DATE(YEAR(I1516),MONTH(I1516),DAY(I1516)),1,LISTAFERIADOS!$B$2:$B$194)</f>
        <v>1</v>
      </c>
      <c r="N1516" s="170" t="str">
        <f>CONCATENATE(HOUR(Tabela13[[#This Row],[DATA INICIO]]),":",MINUTE(Tabela13[[#This Row],[DATA INICIO]]))</f>
        <v>18:21</v>
      </c>
    </row>
    <row r="1517" spans="1:14" ht="25.5" hidden="1" customHeight="1" x14ac:dyDescent="0.25">
      <c r="A1517" s="60" t="s">
        <v>278</v>
      </c>
      <c r="B1517" s="61" t="s">
        <v>972</v>
      </c>
      <c r="C1517" s="62" t="s">
        <v>270</v>
      </c>
      <c r="D1517" s="115" t="s">
        <v>1202</v>
      </c>
      <c r="E1517" s="66" t="str">
        <f>CONCATENATE(Tabela13[[#This Row],[TRAMITE_SETOR]],"_Atualiz")</f>
        <v>DG_Atualiz</v>
      </c>
      <c r="F1517" t="s">
        <v>905</v>
      </c>
      <c r="G1517"/>
      <c r="H1517" s="65">
        <v>42608.776388888888</v>
      </c>
      <c r="I1517" s="65">
        <v>42608.781944444447</v>
      </c>
      <c r="J1517" s="64" t="s">
        <v>56</v>
      </c>
      <c r="K1517" s="58">
        <f t="shared" si="48"/>
        <v>5.5555555591126904E-3</v>
      </c>
      <c r="L1517" s="59">
        <f t="shared" si="49"/>
        <v>5.5555555591126904E-3</v>
      </c>
      <c r="M1517" s="166">
        <f>NETWORKDAYS.INTL(DATE(YEAR(H1517),MONTH(I1517),DAY(H1517)),DATE(YEAR(I1517),MONTH(I1517),DAY(I1517)),1,LISTAFERIADOS!$B$2:$B$194)</f>
        <v>1</v>
      </c>
      <c r="N1517" s="170" t="str">
        <f>CONCATENATE(HOUR(Tabela13[[#This Row],[DATA INICIO]]),":",MINUTE(Tabela13[[#This Row],[DATA INICIO]]))</f>
        <v>18:38</v>
      </c>
    </row>
    <row r="1518" spans="1:14" ht="25.5" hidden="1" customHeight="1" x14ac:dyDescent="0.25">
      <c r="A1518" s="60" t="s">
        <v>278</v>
      </c>
      <c r="B1518" s="61" t="s">
        <v>972</v>
      </c>
      <c r="C1518" s="62" t="s">
        <v>270</v>
      </c>
      <c r="D1518" s="115" t="s">
        <v>1230</v>
      </c>
      <c r="E1518" s="66" t="str">
        <f>CONCATENATE(Tabela13[[#This Row],[TRAMITE_SETOR]],"_Atualiz")</f>
        <v>SLIC_Atualiz</v>
      </c>
      <c r="F1518" t="s">
        <v>927</v>
      </c>
      <c r="G1518"/>
      <c r="H1518" s="65">
        <v>42608.781944444447</v>
      </c>
      <c r="I1518" s="65">
        <v>42612.695833333331</v>
      </c>
      <c r="J1518" s="64" t="s">
        <v>449</v>
      </c>
      <c r="K1518" s="58">
        <f t="shared" si="48"/>
        <v>3.913888888884685</v>
      </c>
      <c r="L1518" s="59">
        <f t="shared" si="49"/>
        <v>3.913888888884685</v>
      </c>
      <c r="M1518" s="166">
        <f>NETWORKDAYS.INTL(DATE(YEAR(H1518),MONTH(I1518),DAY(H1518)),DATE(YEAR(I1518),MONTH(I1518),DAY(I1518)),1,LISTAFERIADOS!$B$2:$B$194)</f>
        <v>3</v>
      </c>
      <c r="N1518" s="170" t="str">
        <f>CONCATENATE(HOUR(Tabela13[[#This Row],[DATA INICIO]]),":",MINUTE(Tabela13[[#This Row],[DATA INICIO]]))</f>
        <v>18:46</v>
      </c>
    </row>
    <row r="1519" spans="1:14" ht="25.5" hidden="1" customHeight="1" x14ac:dyDescent="0.25">
      <c r="A1519" s="60" t="s">
        <v>278</v>
      </c>
      <c r="B1519" s="61" t="s">
        <v>972</v>
      </c>
      <c r="C1519" s="62" t="s">
        <v>270</v>
      </c>
      <c r="D1519" s="115" t="s">
        <v>1212</v>
      </c>
      <c r="E1519" s="66" t="str">
        <f>CONCATENATE(Tabela13[[#This Row],[TRAMITE_SETOR]],"_Atualiz")</f>
        <v>CPL_Atualiz</v>
      </c>
      <c r="F1519" t="s">
        <v>914</v>
      </c>
      <c r="G1519"/>
      <c r="H1519" s="65">
        <v>42612.695833333331</v>
      </c>
      <c r="I1519" s="65">
        <v>42632.568055555559</v>
      </c>
      <c r="J1519" s="64" t="s">
        <v>451</v>
      </c>
      <c r="K1519" s="58">
        <f t="shared" si="48"/>
        <v>19.87222222222772</v>
      </c>
      <c r="L1519" s="59">
        <f t="shared" si="49"/>
        <v>19.87222222222772</v>
      </c>
      <c r="M1519" s="166">
        <f>NETWORKDAYS.INTL(DATE(YEAR(H1519),MONTH(I1519),DAY(H1519)),DATE(YEAR(I1519),MONTH(I1519),DAY(I1519)),1,LISTAFERIADOS!$B$2:$B$194)</f>
        <v>-10</v>
      </c>
      <c r="N1519" s="170" t="str">
        <f>CONCATENATE(HOUR(Tabela13[[#This Row],[DATA INICIO]]),":",MINUTE(Tabela13[[#This Row],[DATA INICIO]]))</f>
        <v>16:42</v>
      </c>
    </row>
    <row r="1520" spans="1:14" ht="25.5" hidden="1" customHeight="1" x14ac:dyDescent="0.25">
      <c r="A1520" s="60" t="s">
        <v>278</v>
      </c>
      <c r="B1520" s="61" t="s">
        <v>972</v>
      </c>
      <c r="C1520" s="62" t="s">
        <v>270</v>
      </c>
      <c r="D1520" s="115" t="s">
        <v>1213</v>
      </c>
      <c r="E1520" s="66" t="str">
        <f>CONCATENATE(Tabela13[[#This Row],[TRAMITE_SETOR]],"_Atualiz")</f>
        <v>ASSDG_Atualiz</v>
      </c>
      <c r="F1520" t="s">
        <v>915</v>
      </c>
      <c r="G1520"/>
      <c r="H1520" s="65">
        <v>42632.568055555559</v>
      </c>
      <c r="I1520" s="65">
        <v>42633.511111111111</v>
      </c>
      <c r="J1520" s="64" t="s">
        <v>391</v>
      </c>
      <c r="K1520" s="58">
        <f t="shared" si="48"/>
        <v>0.94305555555183673</v>
      </c>
      <c r="L1520" s="59">
        <f t="shared" si="49"/>
        <v>0.94305555555183673</v>
      </c>
      <c r="M1520" s="166">
        <f>NETWORKDAYS.INTL(DATE(YEAR(H1520),MONTH(I1520),DAY(H1520)),DATE(YEAR(I1520),MONTH(I1520),DAY(I1520)),1,LISTAFERIADOS!$B$2:$B$194)</f>
        <v>2</v>
      </c>
      <c r="N1520" s="170" t="str">
        <f>CONCATENATE(HOUR(Tabela13[[#This Row],[DATA INICIO]]),":",MINUTE(Tabela13[[#This Row],[DATA INICIO]]))</f>
        <v>13:38</v>
      </c>
    </row>
    <row r="1521" spans="1:14" ht="25.5" customHeight="1" x14ac:dyDescent="0.25">
      <c r="A1521" s="60" t="s">
        <v>278</v>
      </c>
      <c r="B1521" s="61" t="s">
        <v>985</v>
      </c>
      <c r="C1521" s="34" t="s">
        <v>8</v>
      </c>
      <c r="D1521" s="66" t="s">
        <v>1252</v>
      </c>
      <c r="E1521" s="66" t="str">
        <f>CONCATENATE(Tabela13[[#This Row],[TRAMITE_SETOR]],"_Atualiz")</f>
        <v>SOP_Atualiz</v>
      </c>
      <c r="F1521" t="s">
        <v>893</v>
      </c>
      <c r="G1521" s="91" t="s">
        <v>1105</v>
      </c>
      <c r="H1521" s="65">
        <v>42611.702777777777</v>
      </c>
      <c r="I1521" s="65">
        <v>42612.702777777777</v>
      </c>
      <c r="J1521" s="64" t="s">
        <v>7</v>
      </c>
      <c r="K1521" s="58">
        <f>IF(OR(H1521="-",I1521="-"),0,I1521-H1521)</f>
        <v>1</v>
      </c>
      <c r="L1521" s="63">
        <f>K1521</f>
        <v>1</v>
      </c>
      <c r="M1521" s="166">
        <f>NETWORKDAYS.INTL(DATE(YEAR(H1521),MONTH(I1521),DAY(H1521)),DATE(YEAR(I1521),MONTH(I1521),DAY(I1521)),1,LISTAFERIADOS!$B$2:$B$194)</f>
        <v>2</v>
      </c>
      <c r="N1521" s="170" t="str">
        <f>CONCATENATE(HOUR(Tabela13[[#This Row],[DATA INICIO]]),":",MINUTE(Tabela13[[#This Row],[DATA INICIO]]))</f>
        <v>16:52</v>
      </c>
    </row>
    <row r="1522" spans="1:14" ht="25.5" customHeight="1" x14ac:dyDescent="0.25">
      <c r="A1522" s="60" t="s">
        <v>278</v>
      </c>
      <c r="B1522" s="61" t="s">
        <v>985</v>
      </c>
      <c r="C1522" s="34" t="s">
        <v>8</v>
      </c>
      <c r="D1522" s="66" t="s">
        <v>1226</v>
      </c>
      <c r="E1522" s="66" t="str">
        <f>CONCATENATE(Tabela13[[#This Row],[TRAMITE_SETOR]],"_Atualiz")</f>
        <v>CIP_Atualiz</v>
      </c>
      <c r="F1522" s="35" t="s">
        <v>884</v>
      </c>
      <c r="G1522" s="91" t="s">
        <v>1105</v>
      </c>
      <c r="H1522" s="65">
        <v>42612.702777777777</v>
      </c>
      <c r="I1522" s="65">
        <v>42613.541666666664</v>
      </c>
      <c r="J1522" s="64" t="s">
        <v>294</v>
      </c>
      <c r="K1522" s="58">
        <f t="shared" ref="K1522:K1533" si="50">IF(OR(H1522="-",I1522="-"),0,I1522-H1522)</f>
        <v>0.83888888888759539</v>
      </c>
      <c r="L1522" s="59">
        <f t="shared" ref="L1522:L1533" si="51">K1522</f>
        <v>0.83888888888759539</v>
      </c>
      <c r="M1522" s="166">
        <f>NETWORKDAYS.INTL(DATE(YEAR(H1522),MONTH(I1522),DAY(H1522)),DATE(YEAR(I1522),MONTH(I1522),DAY(I1522)),1,LISTAFERIADOS!$B$2:$B$194)</f>
        <v>2</v>
      </c>
      <c r="N1522" s="170" t="str">
        <f>CONCATENATE(HOUR(Tabela13[[#This Row],[DATA INICIO]]),":",MINUTE(Tabela13[[#This Row],[DATA INICIO]]))</f>
        <v>16:52</v>
      </c>
    </row>
    <row r="1523" spans="1:14" ht="25.5" customHeight="1" x14ac:dyDescent="0.25">
      <c r="A1523" s="60" t="s">
        <v>278</v>
      </c>
      <c r="B1523" s="61" t="s">
        <v>985</v>
      </c>
      <c r="C1523" s="34" t="s">
        <v>8</v>
      </c>
      <c r="D1523" s="66" t="s">
        <v>1220</v>
      </c>
      <c r="E1523" s="66" t="str">
        <f>CONCATENATE(Tabela13[[#This Row],[TRAMITE_SETOR]],"_Atualiz")</f>
        <v>SECGS_Atualiz</v>
      </c>
      <c r="F1523" t="s">
        <v>885</v>
      </c>
      <c r="G1523" s="91" t="s">
        <v>1105</v>
      </c>
      <c r="H1523" s="65">
        <v>42613.541666666664</v>
      </c>
      <c r="I1523" s="65">
        <v>42613.740277777775</v>
      </c>
      <c r="J1523" s="64" t="s">
        <v>408</v>
      </c>
      <c r="K1523" s="58">
        <f t="shared" si="50"/>
        <v>0.19861111111094942</v>
      </c>
      <c r="L1523" s="59">
        <f t="shared" si="51"/>
        <v>0.19861111111094942</v>
      </c>
      <c r="M1523" s="166">
        <f>NETWORKDAYS.INTL(DATE(YEAR(H1523),MONTH(I1523),DAY(H1523)),DATE(YEAR(I1523),MONTH(I1523),DAY(I1523)),1,LISTAFERIADOS!$B$2:$B$194)</f>
        <v>1</v>
      </c>
      <c r="N1523" s="170" t="str">
        <f>CONCATENATE(HOUR(Tabela13[[#This Row],[DATA INICIO]]),":",MINUTE(Tabela13[[#This Row],[DATA INICIO]]))</f>
        <v>13:0</v>
      </c>
    </row>
    <row r="1524" spans="1:14" ht="25.5" hidden="1" customHeight="1" x14ac:dyDescent="0.25">
      <c r="A1524" s="60" t="s">
        <v>278</v>
      </c>
      <c r="B1524" s="61" t="s">
        <v>985</v>
      </c>
      <c r="C1524" s="34" t="s">
        <v>8</v>
      </c>
      <c r="D1524" s="66" t="s">
        <v>1209</v>
      </c>
      <c r="E1524" s="66" t="str">
        <f>CONCATENATE(Tabela13[[#This Row],[TRAMITE_SETOR]],"_Atualiz")</f>
        <v>CLC_Atualiz</v>
      </c>
      <c r="F1524" t="s">
        <v>911</v>
      </c>
      <c r="G1524"/>
      <c r="H1524" s="65">
        <v>42613.740277777775</v>
      </c>
      <c r="I1524" s="65">
        <v>42615.773611111108</v>
      </c>
      <c r="J1524" s="64" t="s">
        <v>992</v>
      </c>
      <c r="K1524" s="58">
        <f t="shared" si="50"/>
        <v>2.0333333333328483</v>
      </c>
      <c r="L1524" s="59">
        <f t="shared" si="51"/>
        <v>2.0333333333328483</v>
      </c>
      <c r="M1524" s="166">
        <f>NETWORKDAYS.INTL(DATE(YEAR(H1524),MONTH(I1524),DAY(H1524)),DATE(YEAR(I1524),MONTH(I1524),DAY(I1524)),1,LISTAFERIADOS!$B$2:$B$194)</f>
        <v>-19</v>
      </c>
      <c r="N1524" s="170" t="str">
        <f>CONCATENATE(HOUR(Tabela13[[#This Row],[DATA INICIO]]),":",MINUTE(Tabela13[[#This Row],[DATA INICIO]]))</f>
        <v>17:46</v>
      </c>
    </row>
    <row r="1525" spans="1:14" ht="25.5" hidden="1" customHeight="1" x14ac:dyDescent="0.25">
      <c r="A1525" s="60" t="s">
        <v>278</v>
      </c>
      <c r="B1525" s="61" t="s">
        <v>985</v>
      </c>
      <c r="C1525" s="34" t="s">
        <v>8</v>
      </c>
      <c r="D1525" s="66" t="s">
        <v>1210</v>
      </c>
      <c r="E1525" s="66" t="str">
        <f>CONCATENATE(Tabela13[[#This Row],[TRAMITE_SETOR]],"_Atualiz")</f>
        <v>SC_Atualiz</v>
      </c>
      <c r="F1525" t="s">
        <v>912</v>
      </c>
      <c r="G1525"/>
      <c r="H1525" s="65">
        <v>42615.773611111108</v>
      </c>
      <c r="I1525" s="65">
        <v>42618.693055555559</v>
      </c>
      <c r="J1525" s="64" t="s">
        <v>986</v>
      </c>
      <c r="K1525" s="58">
        <f t="shared" si="50"/>
        <v>2.9194444444510737</v>
      </c>
      <c r="L1525" s="59">
        <f t="shared" si="51"/>
        <v>2.9194444444510737</v>
      </c>
      <c r="M1525" s="166">
        <f>NETWORKDAYS.INTL(DATE(YEAR(H1525),MONTH(I1525),DAY(H1525)),DATE(YEAR(I1525),MONTH(I1525),DAY(I1525)),1,LISTAFERIADOS!$B$2:$B$194)</f>
        <v>2</v>
      </c>
      <c r="N1525" s="170" t="str">
        <f>CONCATENATE(HOUR(Tabela13[[#This Row],[DATA INICIO]]),":",MINUTE(Tabela13[[#This Row],[DATA INICIO]]))</f>
        <v>18:34</v>
      </c>
    </row>
    <row r="1526" spans="1:14" ht="25.5" hidden="1" customHeight="1" x14ac:dyDescent="0.25">
      <c r="A1526" s="60" t="s">
        <v>278</v>
      </c>
      <c r="B1526" s="61" t="s">
        <v>985</v>
      </c>
      <c r="C1526" s="34" t="s">
        <v>8</v>
      </c>
      <c r="D1526" s="66" t="s">
        <v>1209</v>
      </c>
      <c r="E1526" s="66" t="str">
        <f>CONCATENATE(Tabela13[[#This Row],[TRAMITE_SETOR]],"_Atualiz")</f>
        <v>CLC_Atualiz</v>
      </c>
      <c r="F1526" t="s">
        <v>911</v>
      </c>
      <c r="G1526"/>
      <c r="H1526" s="65">
        <v>42618.693055555559</v>
      </c>
      <c r="I1526" s="65">
        <v>42618.796527777777</v>
      </c>
      <c r="J1526" s="64" t="s">
        <v>987</v>
      </c>
      <c r="K1526" s="58">
        <f t="shared" si="50"/>
        <v>0.10347222221753327</v>
      </c>
      <c r="L1526" s="59">
        <f t="shared" si="51"/>
        <v>0.10347222221753327</v>
      </c>
      <c r="M1526" s="166">
        <f>NETWORKDAYS.INTL(DATE(YEAR(H1526),MONTH(I1526),DAY(H1526)),DATE(YEAR(I1526),MONTH(I1526),DAY(I1526)),1,LISTAFERIADOS!$B$2:$B$194)</f>
        <v>1</v>
      </c>
      <c r="N1526" s="170" t="str">
        <f>CONCATENATE(HOUR(Tabela13[[#This Row],[DATA INICIO]]),":",MINUTE(Tabela13[[#This Row],[DATA INICIO]]))</f>
        <v>16:38</v>
      </c>
    </row>
    <row r="1527" spans="1:14" ht="25.5" hidden="1" customHeight="1" x14ac:dyDescent="0.25">
      <c r="A1527" s="60" t="s">
        <v>278</v>
      </c>
      <c r="B1527" s="61" t="s">
        <v>985</v>
      </c>
      <c r="C1527" s="34" t="s">
        <v>8</v>
      </c>
      <c r="D1527" s="66" t="s">
        <v>1206</v>
      </c>
      <c r="E1527" s="66" t="str">
        <f>CONCATENATE(Tabela13[[#This Row],[TRAMITE_SETOR]],"_Atualiz")</f>
        <v>SPO_Atualiz</v>
      </c>
      <c r="F1527" t="s">
        <v>908</v>
      </c>
      <c r="G1527"/>
      <c r="H1527" s="65">
        <v>42618.796527777777</v>
      </c>
      <c r="I1527" s="65">
        <v>42619.558333333334</v>
      </c>
      <c r="J1527" s="64" t="s">
        <v>988</v>
      </c>
      <c r="K1527" s="58">
        <f t="shared" si="50"/>
        <v>0.7618055555576575</v>
      </c>
      <c r="L1527" s="59">
        <f t="shared" si="51"/>
        <v>0.7618055555576575</v>
      </c>
      <c r="M1527" s="166">
        <f>NETWORKDAYS.INTL(DATE(YEAR(H1527),MONTH(I1527),DAY(H1527)),DATE(YEAR(I1527),MONTH(I1527),DAY(I1527)),1,LISTAFERIADOS!$B$2:$B$194)</f>
        <v>2</v>
      </c>
      <c r="N1527" s="170" t="str">
        <f>CONCATENATE(HOUR(Tabela13[[#This Row],[DATA INICIO]]),":",MINUTE(Tabela13[[#This Row],[DATA INICIO]]))</f>
        <v>19:7</v>
      </c>
    </row>
    <row r="1528" spans="1:14" ht="25.5" hidden="1" customHeight="1" x14ac:dyDescent="0.25">
      <c r="A1528" s="60" t="s">
        <v>278</v>
      </c>
      <c r="B1528" s="61" t="s">
        <v>985</v>
      </c>
      <c r="C1528" s="34" t="s">
        <v>8</v>
      </c>
      <c r="D1528" s="66" t="s">
        <v>1207</v>
      </c>
      <c r="E1528" s="66" t="str">
        <f>CONCATENATE(Tabela13[[#This Row],[TRAMITE_SETOR]],"_Atualiz")</f>
        <v>CO_Atualiz</v>
      </c>
      <c r="F1528" t="s">
        <v>909</v>
      </c>
      <c r="G1528"/>
      <c r="H1528" s="65">
        <v>42619.558333333334</v>
      </c>
      <c r="I1528" s="65">
        <v>42619.586111111108</v>
      </c>
      <c r="J1528" s="64" t="s">
        <v>234</v>
      </c>
      <c r="K1528" s="58">
        <f t="shared" si="50"/>
        <v>2.7777777773735579E-2</v>
      </c>
      <c r="L1528" s="59">
        <f t="shared" si="51"/>
        <v>2.7777777773735579E-2</v>
      </c>
      <c r="M1528" s="166">
        <f>NETWORKDAYS.INTL(DATE(YEAR(H1528),MONTH(I1528),DAY(H1528)),DATE(YEAR(I1528),MONTH(I1528),DAY(I1528)),1,LISTAFERIADOS!$B$2:$B$194)</f>
        <v>1</v>
      </c>
      <c r="N1528" s="170" t="str">
        <f>CONCATENATE(HOUR(Tabela13[[#This Row],[DATA INICIO]]),":",MINUTE(Tabela13[[#This Row],[DATA INICIO]]))</f>
        <v>13:24</v>
      </c>
    </row>
    <row r="1529" spans="1:14" ht="25.5" hidden="1" customHeight="1" x14ac:dyDescent="0.25">
      <c r="A1529" s="60" t="s">
        <v>278</v>
      </c>
      <c r="B1529" s="61" t="s">
        <v>985</v>
      </c>
      <c r="C1529" s="34" t="s">
        <v>8</v>
      </c>
      <c r="D1529" s="66" t="s">
        <v>1208</v>
      </c>
      <c r="E1529" s="66" t="str">
        <f>CONCATENATE(Tabela13[[#This Row],[TRAMITE_SETOR]],"_Atualiz")</f>
        <v>SECOFC_Atualiz</v>
      </c>
      <c r="F1529" t="s">
        <v>910</v>
      </c>
      <c r="G1529"/>
      <c r="H1529" s="65">
        <v>42619.586111111108</v>
      </c>
      <c r="I1529" s="65">
        <v>42619.731944444444</v>
      </c>
      <c r="J1529" s="64" t="s">
        <v>20</v>
      </c>
      <c r="K1529" s="58">
        <f t="shared" si="50"/>
        <v>0.14583333333575865</v>
      </c>
      <c r="L1529" s="59">
        <f t="shared" si="51"/>
        <v>0.14583333333575865</v>
      </c>
      <c r="M1529" s="166">
        <f>NETWORKDAYS.INTL(DATE(YEAR(H1529),MONTH(I1529),DAY(H1529)),DATE(YEAR(I1529),MONTH(I1529),DAY(I1529)),1,LISTAFERIADOS!$B$2:$B$194)</f>
        <v>1</v>
      </c>
      <c r="N1529" s="170" t="str">
        <f>CONCATENATE(HOUR(Tabela13[[#This Row],[DATA INICIO]]),":",MINUTE(Tabela13[[#This Row],[DATA INICIO]]))</f>
        <v>14:4</v>
      </c>
    </row>
    <row r="1530" spans="1:14" ht="25.5" hidden="1" customHeight="1" x14ac:dyDescent="0.25">
      <c r="A1530" s="60" t="s">
        <v>278</v>
      </c>
      <c r="B1530" s="61" t="s">
        <v>985</v>
      </c>
      <c r="C1530" s="34" t="s">
        <v>8</v>
      </c>
      <c r="D1530" s="66" t="s">
        <v>1209</v>
      </c>
      <c r="E1530" s="66" t="str">
        <f>CONCATENATE(Tabela13[[#This Row],[TRAMITE_SETOR]],"_Atualiz")</f>
        <v>CLC_Atualiz</v>
      </c>
      <c r="F1530" t="s">
        <v>911</v>
      </c>
      <c r="G1530"/>
      <c r="H1530" s="65">
        <v>42619.731944444444</v>
      </c>
      <c r="I1530" s="65">
        <v>42619.832638888889</v>
      </c>
      <c r="J1530" s="64" t="s">
        <v>423</v>
      </c>
      <c r="K1530" s="58">
        <f t="shared" si="50"/>
        <v>0.10069444444525288</v>
      </c>
      <c r="L1530" s="59">
        <f t="shared" si="51"/>
        <v>0.10069444444525288</v>
      </c>
      <c r="M1530" s="166">
        <f>NETWORKDAYS.INTL(DATE(YEAR(H1530),MONTH(I1530),DAY(H1530)),DATE(YEAR(I1530),MONTH(I1530),DAY(I1530)),1,LISTAFERIADOS!$B$2:$B$194)</f>
        <v>1</v>
      </c>
      <c r="N1530" s="170" t="str">
        <f>CONCATENATE(HOUR(Tabela13[[#This Row],[DATA INICIO]]),":",MINUTE(Tabela13[[#This Row],[DATA INICIO]]))</f>
        <v>17:34</v>
      </c>
    </row>
    <row r="1531" spans="1:14" ht="25.5" hidden="1" customHeight="1" x14ac:dyDescent="0.25">
      <c r="A1531" s="60" t="s">
        <v>278</v>
      </c>
      <c r="B1531" s="61" t="s">
        <v>985</v>
      </c>
      <c r="C1531" s="34" t="s">
        <v>8</v>
      </c>
      <c r="D1531" s="66" t="s">
        <v>1210</v>
      </c>
      <c r="E1531" s="66" t="str">
        <f>CONCATENATE(Tabela13[[#This Row],[TRAMITE_SETOR]],"_Atualiz")</f>
        <v>SC_Atualiz</v>
      </c>
      <c r="F1531" t="s">
        <v>912</v>
      </c>
      <c r="G1531"/>
      <c r="H1531" s="65">
        <v>42619.832638888889</v>
      </c>
      <c r="I1531" s="65">
        <v>42625.715277777781</v>
      </c>
      <c r="J1531" s="64" t="s">
        <v>989</v>
      </c>
      <c r="K1531" s="58">
        <f t="shared" si="50"/>
        <v>5.882638888891961</v>
      </c>
      <c r="L1531" s="59">
        <f t="shared" si="51"/>
        <v>5.882638888891961</v>
      </c>
      <c r="M1531" s="166">
        <f>NETWORKDAYS.INTL(DATE(YEAR(H1531),MONTH(I1531),DAY(H1531)),DATE(YEAR(I1531),MONTH(I1531),DAY(I1531)),1,LISTAFERIADOS!$B$2:$B$194)</f>
        <v>3</v>
      </c>
      <c r="N1531" s="170" t="str">
        <f>CONCATENATE(HOUR(Tabela13[[#This Row],[DATA INICIO]]),":",MINUTE(Tabela13[[#This Row],[DATA INICIO]]))</f>
        <v>19:59</v>
      </c>
    </row>
    <row r="1532" spans="1:14" ht="25.5" hidden="1" customHeight="1" x14ac:dyDescent="0.25">
      <c r="A1532" s="60" t="s">
        <v>278</v>
      </c>
      <c r="B1532" s="61" t="s">
        <v>985</v>
      </c>
      <c r="C1532" s="34" t="s">
        <v>8</v>
      </c>
      <c r="D1532" s="66" t="s">
        <v>1209</v>
      </c>
      <c r="E1532" s="66" t="str">
        <f>CONCATENATE(Tabela13[[#This Row],[TRAMITE_SETOR]],"_Atualiz")</f>
        <v>CLC_Atualiz</v>
      </c>
      <c r="F1532" t="s">
        <v>911</v>
      </c>
      <c r="G1532"/>
      <c r="H1532" s="65">
        <v>42625.715277777781</v>
      </c>
      <c r="I1532" s="65">
        <v>42625.821527777778</v>
      </c>
      <c r="J1532" s="64" t="s">
        <v>990</v>
      </c>
      <c r="K1532" s="58">
        <f t="shared" si="50"/>
        <v>0.10624999999708962</v>
      </c>
      <c r="L1532" s="59">
        <f t="shared" si="51"/>
        <v>0.10624999999708962</v>
      </c>
      <c r="M1532" s="166">
        <f>NETWORKDAYS.INTL(DATE(YEAR(H1532),MONTH(I1532),DAY(H1532)),DATE(YEAR(I1532),MONTH(I1532),DAY(I1532)),1,LISTAFERIADOS!$B$2:$B$194)</f>
        <v>1</v>
      </c>
      <c r="N1532" s="170" t="str">
        <f>CONCATENATE(HOUR(Tabela13[[#This Row],[DATA INICIO]]),":",MINUTE(Tabela13[[#This Row],[DATA INICIO]]))</f>
        <v>17:10</v>
      </c>
    </row>
    <row r="1533" spans="1:14" ht="25.5" hidden="1" customHeight="1" x14ac:dyDescent="0.25">
      <c r="A1533" s="60" t="s">
        <v>278</v>
      </c>
      <c r="B1533" s="61" t="s">
        <v>985</v>
      </c>
      <c r="C1533" s="34" t="s">
        <v>8</v>
      </c>
      <c r="D1533" s="66" t="s">
        <v>1222</v>
      </c>
      <c r="E1533" s="66" t="str">
        <f>CONCATENATE(Tabela13[[#This Row],[TRAMITE_SETOR]],"_Atualiz")</f>
        <v>SECGA_Atualiz</v>
      </c>
      <c r="F1533" t="s">
        <v>853</v>
      </c>
      <c r="G1533"/>
      <c r="H1533" s="65">
        <v>42625.821527777778</v>
      </c>
      <c r="I1533" s="65">
        <v>42626.576388888891</v>
      </c>
      <c r="J1533" s="64" t="s">
        <v>991</v>
      </c>
      <c r="K1533" s="58">
        <f t="shared" si="50"/>
        <v>0.75486111111240461</v>
      </c>
      <c r="L1533" s="59">
        <f t="shared" si="51"/>
        <v>0.75486111111240461</v>
      </c>
      <c r="M1533" s="166">
        <f>NETWORKDAYS.INTL(DATE(YEAR(H1533),MONTH(I1533),DAY(H1533)),DATE(YEAR(I1533),MONTH(I1533),DAY(I1533)),1,LISTAFERIADOS!$B$2:$B$194)</f>
        <v>2</v>
      </c>
      <c r="N1533" s="170" t="str">
        <f>CONCATENATE(HOUR(Tabela13[[#This Row],[DATA INICIO]]),":",MINUTE(Tabela13[[#This Row],[DATA INICIO]]))</f>
        <v>19:43</v>
      </c>
    </row>
    <row r="1534" spans="1:14" ht="25.5" customHeight="1" x14ac:dyDescent="0.25">
      <c r="A1534" s="60" t="s">
        <v>278</v>
      </c>
      <c r="B1534" s="61" t="s">
        <v>993</v>
      </c>
      <c r="C1534" s="62" t="s">
        <v>270</v>
      </c>
      <c r="D1534" s="115" t="s">
        <v>1252</v>
      </c>
      <c r="E1534" s="66" t="str">
        <f>CONCATENATE(Tabela13[[#This Row],[TRAMITE_SETOR]],"_Atualiz")</f>
        <v>SOP_Atualiz</v>
      </c>
      <c r="F1534" t="s">
        <v>893</v>
      </c>
      <c r="G1534" s="91" t="s">
        <v>1105</v>
      </c>
      <c r="H1534" s="65">
        <v>42662.770138888889</v>
      </c>
      <c r="I1534" s="65">
        <v>42663.770138888889</v>
      </c>
      <c r="J1534" s="64" t="s">
        <v>7</v>
      </c>
      <c r="K1534" s="58">
        <f>IF(OR(H1534="-",I1534="-"),0,I1534-H1534)</f>
        <v>1</v>
      </c>
      <c r="L1534" s="63">
        <f>K1534</f>
        <v>1</v>
      </c>
      <c r="M1534" s="166">
        <f>NETWORKDAYS.INTL(DATE(YEAR(H1534),MONTH(I1534),DAY(H1534)),DATE(YEAR(I1534),MONTH(I1534),DAY(I1534)),1,LISTAFERIADOS!$B$2:$B$194)</f>
        <v>2</v>
      </c>
      <c r="N1534" s="170" t="str">
        <f>CONCATENATE(HOUR(Tabela13[[#This Row],[DATA INICIO]]),":",MINUTE(Tabela13[[#This Row],[DATA INICIO]]))</f>
        <v>18:29</v>
      </c>
    </row>
    <row r="1535" spans="1:14" ht="25.5" customHeight="1" x14ac:dyDescent="0.25">
      <c r="A1535" s="60" t="s">
        <v>278</v>
      </c>
      <c r="B1535" s="61" t="s">
        <v>993</v>
      </c>
      <c r="C1535" s="62" t="s">
        <v>270</v>
      </c>
      <c r="D1535" s="115" t="s">
        <v>1226</v>
      </c>
      <c r="E1535" s="66" t="str">
        <f>CONCATENATE(Tabela13[[#This Row],[TRAMITE_SETOR]],"_Atualiz")</f>
        <v>CIP_Atualiz</v>
      </c>
      <c r="F1535" s="35" t="s">
        <v>884</v>
      </c>
      <c r="G1535" s="91" t="s">
        <v>1105</v>
      </c>
      <c r="H1535" s="65">
        <v>42663.770138888889</v>
      </c>
      <c r="I1535" s="65">
        <v>42664.560416666667</v>
      </c>
      <c r="J1535" s="64" t="s">
        <v>294</v>
      </c>
      <c r="K1535" s="58">
        <f t="shared" ref="K1535:K1566" si="52">IF(OR(H1535="-",I1535="-"),0,I1535-H1535)</f>
        <v>0.79027777777810115</v>
      </c>
      <c r="L1535" s="59">
        <f t="shared" ref="L1535:L1566" si="53">K1535</f>
        <v>0.79027777777810115</v>
      </c>
      <c r="M1535" s="166">
        <f>NETWORKDAYS.INTL(DATE(YEAR(H1535),MONTH(I1535),DAY(H1535)),DATE(YEAR(I1535),MONTH(I1535),DAY(I1535)),1,LISTAFERIADOS!$B$2:$B$194)</f>
        <v>2</v>
      </c>
      <c r="N1535" s="170" t="str">
        <f>CONCATENATE(HOUR(Tabela13[[#This Row],[DATA INICIO]]),":",MINUTE(Tabela13[[#This Row],[DATA INICIO]]))</f>
        <v>18:29</v>
      </c>
    </row>
    <row r="1536" spans="1:14" ht="25.5" customHeight="1" x14ac:dyDescent="0.25">
      <c r="A1536" s="60" t="s">
        <v>278</v>
      </c>
      <c r="B1536" s="61" t="s">
        <v>993</v>
      </c>
      <c r="C1536" s="62" t="s">
        <v>270</v>
      </c>
      <c r="D1536" s="115" t="s">
        <v>1220</v>
      </c>
      <c r="E1536" s="66" t="str">
        <f>CONCATENATE(Tabela13[[#This Row],[TRAMITE_SETOR]],"_Atualiz")</f>
        <v>SECGS_Atualiz</v>
      </c>
      <c r="F1536" t="s">
        <v>885</v>
      </c>
      <c r="G1536" s="91" t="s">
        <v>1105</v>
      </c>
      <c r="H1536" s="65">
        <v>42664.560416666667</v>
      </c>
      <c r="I1536" s="65">
        <v>42664.757638888892</v>
      </c>
      <c r="J1536" s="64" t="s">
        <v>994</v>
      </c>
      <c r="K1536" s="58">
        <f t="shared" si="52"/>
        <v>0.19722222222480923</v>
      </c>
      <c r="L1536" s="59">
        <f t="shared" si="53"/>
        <v>0.19722222222480923</v>
      </c>
      <c r="M1536" s="166">
        <f>NETWORKDAYS.INTL(DATE(YEAR(H1536),MONTH(I1536),DAY(H1536)),DATE(YEAR(I1536),MONTH(I1536),DAY(I1536)),1,LISTAFERIADOS!$B$2:$B$194)</f>
        <v>1</v>
      </c>
      <c r="N1536" s="170" t="str">
        <f>CONCATENATE(HOUR(Tabela13[[#This Row],[DATA INICIO]]),":",MINUTE(Tabela13[[#This Row],[DATA INICIO]]))</f>
        <v>13:27</v>
      </c>
    </row>
    <row r="1537" spans="1:14" ht="25.5" hidden="1" customHeight="1" x14ac:dyDescent="0.25">
      <c r="A1537" s="60" t="s">
        <v>278</v>
      </c>
      <c r="B1537" s="61" t="s">
        <v>993</v>
      </c>
      <c r="C1537" s="62" t="s">
        <v>270</v>
      </c>
      <c r="D1537" s="115" t="s">
        <v>1206</v>
      </c>
      <c r="E1537" s="66" t="str">
        <f>CONCATENATE(Tabela13[[#This Row],[TRAMITE_SETOR]],"_Atualiz")</f>
        <v>SPO_Atualiz</v>
      </c>
      <c r="F1537" t="s">
        <v>908</v>
      </c>
      <c r="G1537"/>
      <c r="H1537" s="65">
        <v>42664.757638888892</v>
      </c>
      <c r="I1537" s="65">
        <v>42664.787499999999</v>
      </c>
      <c r="J1537" s="64" t="s">
        <v>995</v>
      </c>
      <c r="K1537" s="58">
        <f t="shared" si="52"/>
        <v>2.9861111106583849E-2</v>
      </c>
      <c r="L1537" s="59">
        <f t="shared" si="53"/>
        <v>2.9861111106583849E-2</v>
      </c>
      <c r="M1537" s="166">
        <f>NETWORKDAYS.INTL(DATE(YEAR(H1537),MONTH(I1537),DAY(H1537)),DATE(YEAR(I1537),MONTH(I1537),DAY(I1537)),1,LISTAFERIADOS!$B$2:$B$194)</f>
        <v>1</v>
      </c>
      <c r="N1537" s="170" t="str">
        <f>CONCATENATE(HOUR(Tabela13[[#This Row],[DATA INICIO]]),":",MINUTE(Tabela13[[#This Row],[DATA INICIO]]))</f>
        <v>18:11</v>
      </c>
    </row>
    <row r="1538" spans="1:14" ht="25.5" hidden="1" customHeight="1" x14ac:dyDescent="0.25">
      <c r="A1538" s="60" t="s">
        <v>278</v>
      </c>
      <c r="B1538" s="61" t="s">
        <v>993</v>
      </c>
      <c r="C1538" s="62" t="s">
        <v>270</v>
      </c>
      <c r="D1538" s="115" t="s">
        <v>1207</v>
      </c>
      <c r="E1538" s="66" t="str">
        <f>CONCATENATE(Tabela13[[#This Row],[TRAMITE_SETOR]],"_Atualiz")</f>
        <v>CO_Atualiz</v>
      </c>
      <c r="F1538" t="s">
        <v>909</v>
      </c>
      <c r="G1538"/>
      <c r="H1538" s="65">
        <v>42664.787499999999</v>
      </c>
      <c r="I1538" s="65">
        <v>42664.802777777775</v>
      </c>
      <c r="J1538" s="64" t="s">
        <v>234</v>
      </c>
      <c r="K1538" s="58">
        <f t="shared" si="52"/>
        <v>1.5277777776645962E-2</v>
      </c>
      <c r="L1538" s="59">
        <f t="shared" si="53"/>
        <v>1.5277777776645962E-2</v>
      </c>
      <c r="M1538" s="166">
        <f>NETWORKDAYS.INTL(DATE(YEAR(H1538),MONTH(I1538),DAY(H1538)),DATE(YEAR(I1538),MONTH(I1538),DAY(I1538)),1,LISTAFERIADOS!$B$2:$B$194)</f>
        <v>1</v>
      </c>
      <c r="N1538" s="170" t="str">
        <f>CONCATENATE(HOUR(Tabela13[[#This Row],[DATA INICIO]]),":",MINUTE(Tabela13[[#This Row],[DATA INICIO]]))</f>
        <v>18:54</v>
      </c>
    </row>
    <row r="1539" spans="1:14" ht="25.5" hidden="1" customHeight="1" x14ac:dyDescent="0.25">
      <c r="A1539" s="60" t="s">
        <v>278</v>
      </c>
      <c r="B1539" s="61" t="s">
        <v>993</v>
      </c>
      <c r="C1539" s="62" t="s">
        <v>270</v>
      </c>
      <c r="D1539" s="115" t="s">
        <v>1208</v>
      </c>
      <c r="E1539" s="66" t="str">
        <f>CONCATENATE(Tabela13[[#This Row],[TRAMITE_SETOR]],"_Atualiz")</f>
        <v>SECOFC_Atualiz</v>
      </c>
      <c r="F1539" t="s">
        <v>910</v>
      </c>
      <c r="G1539"/>
      <c r="H1539" s="65">
        <v>42664.802777777775</v>
      </c>
      <c r="I1539" s="65">
        <v>42667.606249999997</v>
      </c>
      <c r="J1539" s="64" t="s">
        <v>996</v>
      </c>
      <c r="K1539" s="58">
        <f t="shared" si="52"/>
        <v>2.8034722222218988</v>
      </c>
      <c r="L1539" s="59">
        <f t="shared" si="53"/>
        <v>2.8034722222218988</v>
      </c>
      <c r="M1539" s="166">
        <f>NETWORKDAYS.INTL(DATE(YEAR(H1539),MONTH(I1539),DAY(H1539)),DATE(YEAR(I1539),MONTH(I1539),DAY(I1539)),1,LISTAFERIADOS!$B$2:$B$194)</f>
        <v>2</v>
      </c>
      <c r="N1539" s="170" t="str">
        <f>CONCATENATE(HOUR(Tabela13[[#This Row],[DATA INICIO]]),":",MINUTE(Tabela13[[#This Row],[DATA INICIO]]))</f>
        <v>19:16</v>
      </c>
    </row>
    <row r="1540" spans="1:14" ht="25.5" hidden="1" customHeight="1" x14ac:dyDescent="0.25">
      <c r="A1540" s="60" t="s">
        <v>278</v>
      </c>
      <c r="B1540" s="61" t="s">
        <v>993</v>
      </c>
      <c r="C1540" s="62" t="s">
        <v>270</v>
      </c>
      <c r="D1540" s="115" t="s">
        <v>1209</v>
      </c>
      <c r="E1540" s="66" t="str">
        <f>CONCATENATE(Tabela13[[#This Row],[TRAMITE_SETOR]],"_Atualiz")</f>
        <v>CLC_Atualiz</v>
      </c>
      <c r="F1540" t="s">
        <v>911</v>
      </c>
      <c r="G1540"/>
      <c r="H1540" s="65">
        <v>42667.606249999997</v>
      </c>
      <c r="I1540" s="65">
        <v>42667.790972222225</v>
      </c>
      <c r="J1540" s="64" t="s">
        <v>551</v>
      </c>
      <c r="K1540" s="58">
        <f t="shared" si="52"/>
        <v>0.18472222222771961</v>
      </c>
      <c r="L1540" s="59">
        <f t="shared" si="53"/>
        <v>0.18472222222771961</v>
      </c>
      <c r="M1540" s="166">
        <f>NETWORKDAYS.INTL(DATE(YEAR(H1540),MONTH(I1540),DAY(H1540)),DATE(YEAR(I1540),MONTH(I1540),DAY(I1540)),1,LISTAFERIADOS!$B$2:$B$194)</f>
        <v>1</v>
      </c>
      <c r="N1540" s="170" t="str">
        <f>CONCATENATE(HOUR(Tabela13[[#This Row],[DATA INICIO]]),":",MINUTE(Tabela13[[#This Row],[DATA INICIO]]))</f>
        <v>14:33</v>
      </c>
    </row>
    <row r="1541" spans="1:14" ht="25.5" hidden="1" customHeight="1" x14ac:dyDescent="0.25">
      <c r="A1541" s="60" t="s">
        <v>278</v>
      </c>
      <c r="B1541" s="61" t="s">
        <v>993</v>
      </c>
      <c r="C1541" s="62" t="s">
        <v>270</v>
      </c>
      <c r="D1541" s="115" t="s">
        <v>1222</v>
      </c>
      <c r="E1541" s="66" t="str">
        <f>CONCATENATE(Tabela13[[#This Row],[TRAMITE_SETOR]],"_Atualiz")</f>
        <v>SECGA_Atualiz</v>
      </c>
      <c r="F1541" t="s">
        <v>853</v>
      </c>
      <c r="G1541"/>
      <c r="H1541" s="65">
        <v>42667.790972222225</v>
      </c>
      <c r="I1541" s="65">
        <v>42668.703472222223</v>
      </c>
      <c r="J1541" s="64" t="s">
        <v>997</v>
      </c>
      <c r="K1541" s="58">
        <f t="shared" si="52"/>
        <v>0.91249999999854481</v>
      </c>
      <c r="L1541" s="59">
        <f t="shared" si="53"/>
        <v>0.91249999999854481</v>
      </c>
      <c r="M1541" s="166">
        <f>NETWORKDAYS.INTL(DATE(YEAR(H1541),MONTH(I1541),DAY(H1541)),DATE(YEAR(I1541),MONTH(I1541),DAY(I1541)),1,LISTAFERIADOS!$B$2:$B$194)</f>
        <v>2</v>
      </c>
      <c r="N1541" s="170" t="str">
        <f>CONCATENATE(HOUR(Tabela13[[#This Row],[DATA INICIO]]),":",MINUTE(Tabela13[[#This Row],[DATA INICIO]]))</f>
        <v>18:59</v>
      </c>
    </row>
    <row r="1542" spans="1:14" ht="25.5" hidden="1" customHeight="1" x14ac:dyDescent="0.25">
      <c r="A1542" s="60" t="s">
        <v>278</v>
      </c>
      <c r="B1542" s="61" t="s">
        <v>993</v>
      </c>
      <c r="C1542" s="62" t="s">
        <v>270</v>
      </c>
      <c r="D1542" s="115" t="s">
        <v>1207</v>
      </c>
      <c r="E1542" s="66" t="str">
        <f>CONCATENATE(Tabela13[[#This Row],[TRAMITE_SETOR]],"_Atualiz")</f>
        <v>CO_Atualiz</v>
      </c>
      <c r="F1542" t="s">
        <v>909</v>
      </c>
      <c r="G1542"/>
      <c r="H1542" s="65">
        <v>42668.703472222223</v>
      </c>
      <c r="I1542" s="65">
        <v>42668.841666666667</v>
      </c>
      <c r="J1542" s="64" t="s">
        <v>998</v>
      </c>
      <c r="K1542" s="58">
        <f t="shared" si="52"/>
        <v>0.13819444444379769</v>
      </c>
      <c r="L1542" s="59">
        <f t="shared" si="53"/>
        <v>0.13819444444379769</v>
      </c>
      <c r="M1542" s="166">
        <f>NETWORKDAYS.INTL(DATE(YEAR(H1542),MONTH(I1542),DAY(H1542)),DATE(YEAR(I1542),MONTH(I1542),DAY(I1542)),1,LISTAFERIADOS!$B$2:$B$194)</f>
        <v>1</v>
      </c>
      <c r="N1542" s="170" t="str">
        <f>CONCATENATE(HOUR(Tabela13[[#This Row],[DATA INICIO]]),":",MINUTE(Tabela13[[#This Row],[DATA INICIO]]))</f>
        <v>16:53</v>
      </c>
    </row>
    <row r="1543" spans="1:14" ht="25.5" hidden="1" customHeight="1" x14ac:dyDescent="0.25">
      <c r="A1543" s="60" t="s">
        <v>278</v>
      </c>
      <c r="B1543" s="61" t="s">
        <v>993</v>
      </c>
      <c r="C1543" s="62" t="s">
        <v>270</v>
      </c>
      <c r="D1543" s="115" t="s">
        <v>1206</v>
      </c>
      <c r="E1543" s="66" t="str">
        <f>CONCATENATE(Tabela13[[#This Row],[TRAMITE_SETOR]],"_Atualiz")</f>
        <v>SPO_Atualiz</v>
      </c>
      <c r="F1543" t="s">
        <v>908</v>
      </c>
      <c r="G1543"/>
      <c r="H1543" s="65">
        <v>42668.841666666667</v>
      </c>
      <c r="I1543" s="65">
        <v>42669.576388888891</v>
      </c>
      <c r="J1543" s="64" t="s">
        <v>999</v>
      </c>
      <c r="K1543" s="58">
        <f t="shared" si="52"/>
        <v>0.73472222222335404</v>
      </c>
      <c r="L1543" s="59">
        <f t="shared" si="53"/>
        <v>0.73472222222335404</v>
      </c>
      <c r="M1543" s="166">
        <f>NETWORKDAYS.INTL(DATE(YEAR(H1543),MONTH(I1543),DAY(H1543)),DATE(YEAR(I1543),MONTH(I1543),DAY(I1543)),1,LISTAFERIADOS!$B$2:$B$194)</f>
        <v>2</v>
      </c>
      <c r="N1543" s="170" t="str">
        <f>CONCATENATE(HOUR(Tabela13[[#This Row],[DATA INICIO]]),":",MINUTE(Tabela13[[#This Row],[DATA INICIO]]))</f>
        <v>20:12</v>
      </c>
    </row>
    <row r="1544" spans="1:14" ht="25.5" hidden="1" customHeight="1" x14ac:dyDescent="0.25">
      <c r="A1544" s="60" t="s">
        <v>278</v>
      </c>
      <c r="B1544" s="61" t="s">
        <v>993</v>
      </c>
      <c r="C1544" s="62" t="s">
        <v>270</v>
      </c>
      <c r="D1544" s="115" t="s">
        <v>1207</v>
      </c>
      <c r="E1544" s="66" t="str">
        <f>CONCATENATE(Tabela13[[#This Row],[TRAMITE_SETOR]],"_Atualiz")</f>
        <v>CO_Atualiz</v>
      </c>
      <c r="F1544" t="s">
        <v>909</v>
      </c>
      <c r="G1544"/>
      <c r="H1544" s="65">
        <v>42669.576388888891</v>
      </c>
      <c r="I1544" s="65">
        <v>42669.701388888891</v>
      </c>
      <c r="J1544" s="64" t="s">
        <v>97</v>
      </c>
      <c r="K1544" s="58">
        <f t="shared" si="52"/>
        <v>0.125</v>
      </c>
      <c r="L1544" s="59">
        <f t="shared" si="53"/>
        <v>0.125</v>
      </c>
      <c r="M1544" s="166">
        <f>NETWORKDAYS.INTL(DATE(YEAR(H1544),MONTH(I1544),DAY(H1544)),DATE(YEAR(I1544),MONTH(I1544),DAY(I1544)),1,LISTAFERIADOS!$B$2:$B$194)</f>
        <v>1</v>
      </c>
      <c r="N1544" s="170" t="str">
        <f>CONCATENATE(HOUR(Tabela13[[#This Row],[DATA INICIO]]),":",MINUTE(Tabela13[[#This Row],[DATA INICIO]]))</f>
        <v>13:50</v>
      </c>
    </row>
    <row r="1545" spans="1:14" ht="25.5" hidden="1" customHeight="1" x14ac:dyDescent="0.25">
      <c r="A1545" s="60" t="s">
        <v>278</v>
      </c>
      <c r="B1545" s="61" t="s">
        <v>993</v>
      </c>
      <c r="C1545" s="62" t="s">
        <v>270</v>
      </c>
      <c r="D1545" s="115" t="s">
        <v>1208</v>
      </c>
      <c r="E1545" s="66" t="str">
        <f>CONCATENATE(Tabela13[[#This Row],[TRAMITE_SETOR]],"_Atualiz")</f>
        <v>SECOFC_Atualiz</v>
      </c>
      <c r="F1545" t="s">
        <v>910</v>
      </c>
      <c r="G1545"/>
      <c r="H1545" s="65">
        <v>42669.701388888891</v>
      </c>
      <c r="I1545" s="65">
        <v>42669.819444444445</v>
      </c>
      <c r="J1545" s="64" t="s">
        <v>20</v>
      </c>
      <c r="K1545" s="58">
        <f t="shared" si="52"/>
        <v>0.11805555555474712</v>
      </c>
      <c r="L1545" s="59">
        <f t="shared" si="53"/>
        <v>0.11805555555474712</v>
      </c>
      <c r="M1545" s="166">
        <f>NETWORKDAYS.INTL(DATE(YEAR(H1545),MONTH(I1545),DAY(H1545)),DATE(YEAR(I1545),MONTH(I1545),DAY(I1545)),1,LISTAFERIADOS!$B$2:$B$194)</f>
        <v>1</v>
      </c>
      <c r="N1545" s="170" t="str">
        <f>CONCATENATE(HOUR(Tabela13[[#This Row],[DATA INICIO]]),":",MINUTE(Tabela13[[#This Row],[DATA INICIO]]))</f>
        <v>16:50</v>
      </c>
    </row>
    <row r="1546" spans="1:14" ht="25.5" hidden="1" customHeight="1" x14ac:dyDescent="0.25">
      <c r="A1546" s="60" t="s">
        <v>278</v>
      </c>
      <c r="B1546" s="61" t="s">
        <v>993</v>
      </c>
      <c r="C1546" s="62" t="s">
        <v>270</v>
      </c>
      <c r="D1546" s="115" t="s">
        <v>1209</v>
      </c>
      <c r="E1546" s="66" t="str">
        <f>CONCATENATE(Tabela13[[#This Row],[TRAMITE_SETOR]],"_Atualiz")</f>
        <v>CLC_Atualiz</v>
      </c>
      <c r="F1546" t="s">
        <v>911</v>
      </c>
      <c r="G1546"/>
      <c r="H1546" s="65">
        <v>42669.819444444445</v>
      </c>
      <c r="I1546" s="65">
        <v>42670.54791666667</v>
      </c>
      <c r="J1546" s="64" t="s">
        <v>551</v>
      </c>
      <c r="K1546" s="58">
        <f t="shared" si="52"/>
        <v>0.72847222222480923</v>
      </c>
      <c r="L1546" s="59">
        <f t="shared" si="53"/>
        <v>0.72847222222480923</v>
      </c>
      <c r="M1546" s="166">
        <f>NETWORKDAYS.INTL(DATE(YEAR(H1546),MONTH(I1546),DAY(H1546)),DATE(YEAR(I1546),MONTH(I1546),DAY(I1546)),1,LISTAFERIADOS!$B$2:$B$194)</f>
        <v>2</v>
      </c>
      <c r="N1546" s="170" t="str">
        <f>CONCATENATE(HOUR(Tabela13[[#This Row],[DATA INICIO]]),":",MINUTE(Tabela13[[#This Row],[DATA INICIO]]))</f>
        <v>19:40</v>
      </c>
    </row>
    <row r="1547" spans="1:14" ht="25.5" customHeight="1" x14ac:dyDescent="0.25">
      <c r="A1547" s="60" t="s">
        <v>278</v>
      </c>
      <c r="B1547" s="61" t="s">
        <v>993</v>
      </c>
      <c r="C1547" s="62" t="s">
        <v>270</v>
      </c>
      <c r="D1547" s="115" t="s">
        <v>1220</v>
      </c>
      <c r="E1547" s="66" t="str">
        <f>CONCATENATE(Tabela13[[#This Row],[TRAMITE_SETOR]],"_Atualiz")</f>
        <v>SECGS_Atualiz</v>
      </c>
      <c r="F1547" t="s">
        <v>885</v>
      </c>
      <c r="G1547" s="91" t="s">
        <v>1105</v>
      </c>
      <c r="H1547" s="65">
        <v>42670.54791666667</v>
      </c>
      <c r="I1547" s="65">
        <v>42670.605555555558</v>
      </c>
      <c r="J1547" s="64" t="s">
        <v>1000</v>
      </c>
      <c r="K1547" s="58">
        <f t="shared" si="52"/>
        <v>5.7638888887595385E-2</v>
      </c>
      <c r="L1547" s="59">
        <f t="shared" si="53"/>
        <v>5.7638888887595385E-2</v>
      </c>
      <c r="M1547" s="166">
        <f>NETWORKDAYS.INTL(DATE(YEAR(H1547),MONTH(I1547),DAY(H1547)),DATE(YEAR(I1547),MONTH(I1547),DAY(I1547)),1,LISTAFERIADOS!$B$2:$B$194)</f>
        <v>1</v>
      </c>
      <c r="N1547" s="170" t="str">
        <f>CONCATENATE(HOUR(Tabela13[[#This Row],[DATA INICIO]]),":",MINUTE(Tabela13[[#This Row],[DATA INICIO]]))</f>
        <v>13:9</v>
      </c>
    </row>
    <row r="1548" spans="1:14" ht="25.5" customHeight="1" x14ac:dyDescent="0.25">
      <c r="A1548" s="60" t="s">
        <v>278</v>
      </c>
      <c r="B1548" s="61" t="s">
        <v>993</v>
      </c>
      <c r="C1548" s="62" t="s">
        <v>270</v>
      </c>
      <c r="D1548" s="115" t="s">
        <v>1252</v>
      </c>
      <c r="E1548" s="66" t="str">
        <f>CONCATENATE(Tabela13[[#This Row],[TRAMITE_SETOR]],"_Atualiz")</f>
        <v>SOP_Atualiz</v>
      </c>
      <c r="F1548" t="s">
        <v>893</v>
      </c>
      <c r="G1548" s="91" t="s">
        <v>1105</v>
      </c>
      <c r="H1548" s="65">
        <v>42670.605555555558</v>
      </c>
      <c r="I1548" s="65">
        <v>42672.425694444442</v>
      </c>
      <c r="J1548" s="64" t="s">
        <v>1001</v>
      </c>
      <c r="K1548" s="58">
        <f t="shared" si="52"/>
        <v>1.820138888884685</v>
      </c>
      <c r="L1548" s="59">
        <f t="shared" si="53"/>
        <v>1.820138888884685</v>
      </c>
      <c r="M1548" s="166">
        <f>NETWORKDAYS.INTL(DATE(YEAR(H1548),MONTH(I1548),DAY(H1548)),DATE(YEAR(I1548),MONTH(I1548),DAY(I1548)),1,LISTAFERIADOS!$B$2:$B$194)</f>
        <v>2</v>
      </c>
      <c r="N1548" s="170" t="str">
        <f>CONCATENATE(HOUR(Tabela13[[#This Row],[DATA INICIO]]),":",MINUTE(Tabela13[[#This Row],[DATA INICIO]]))</f>
        <v>14:32</v>
      </c>
    </row>
    <row r="1549" spans="1:14" ht="25.5" hidden="1" customHeight="1" x14ac:dyDescent="0.25">
      <c r="A1549" s="60" t="s">
        <v>278</v>
      </c>
      <c r="B1549" s="61" t="s">
        <v>993</v>
      </c>
      <c r="C1549" s="62" t="s">
        <v>270</v>
      </c>
      <c r="D1549" s="115" t="s">
        <v>1209</v>
      </c>
      <c r="E1549" s="66" t="str">
        <f>CONCATENATE(Tabela13[[#This Row],[TRAMITE_SETOR]],"_Atualiz")</f>
        <v>CLC_Atualiz</v>
      </c>
      <c r="F1549" t="s">
        <v>911</v>
      </c>
      <c r="G1549"/>
      <c r="H1549" s="65">
        <v>42672.425694444442</v>
      </c>
      <c r="I1549" s="65">
        <v>42672.668749999997</v>
      </c>
      <c r="J1549" s="64" t="s">
        <v>1002</v>
      </c>
      <c r="K1549" s="58">
        <f t="shared" si="52"/>
        <v>0.24305555555474712</v>
      </c>
      <c r="L1549" s="59">
        <f t="shared" si="53"/>
        <v>0.24305555555474712</v>
      </c>
      <c r="M1549" s="166">
        <f>NETWORKDAYS.INTL(DATE(YEAR(H1549),MONTH(I1549),DAY(H1549)),DATE(YEAR(I1549),MONTH(I1549),DAY(I1549)),1,LISTAFERIADOS!$B$2:$B$194)</f>
        <v>0</v>
      </c>
      <c r="N1549" s="170" t="str">
        <f>CONCATENATE(HOUR(Tabela13[[#This Row],[DATA INICIO]]),":",MINUTE(Tabela13[[#This Row],[DATA INICIO]]))</f>
        <v>10:13</v>
      </c>
    </row>
    <row r="1550" spans="1:14" ht="25.5" hidden="1" customHeight="1" x14ac:dyDescent="0.25">
      <c r="A1550" s="60" t="s">
        <v>278</v>
      </c>
      <c r="B1550" s="61" t="s">
        <v>993</v>
      </c>
      <c r="C1550" s="62" t="s">
        <v>270</v>
      </c>
      <c r="D1550" s="115" t="s">
        <v>1222</v>
      </c>
      <c r="E1550" s="66" t="str">
        <f>CONCATENATE(Tabela13[[#This Row],[TRAMITE_SETOR]],"_Atualiz")</f>
        <v>SECGA_Atualiz</v>
      </c>
      <c r="F1550" t="s">
        <v>853</v>
      </c>
      <c r="G1550"/>
      <c r="H1550" s="65">
        <v>42672.668749999997</v>
      </c>
      <c r="I1550" s="65">
        <v>42672.813194444447</v>
      </c>
      <c r="J1550" s="64" t="s">
        <v>1003</v>
      </c>
      <c r="K1550" s="58">
        <f t="shared" si="52"/>
        <v>0.14444444444961846</v>
      </c>
      <c r="L1550" s="59">
        <f t="shared" si="53"/>
        <v>0.14444444444961846</v>
      </c>
      <c r="M1550" s="166">
        <f>NETWORKDAYS.INTL(DATE(YEAR(H1550),MONTH(I1550),DAY(H1550)),DATE(YEAR(I1550),MONTH(I1550),DAY(I1550)),1,LISTAFERIADOS!$B$2:$B$194)</f>
        <v>0</v>
      </c>
      <c r="N1550" s="170" t="str">
        <f>CONCATENATE(HOUR(Tabela13[[#This Row],[DATA INICIO]]),":",MINUTE(Tabela13[[#This Row],[DATA INICIO]]))</f>
        <v>16:3</v>
      </c>
    </row>
    <row r="1551" spans="1:14" ht="25.5" hidden="1" customHeight="1" x14ac:dyDescent="0.25">
      <c r="A1551" s="60" t="s">
        <v>278</v>
      </c>
      <c r="B1551" s="61" t="s">
        <v>993</v>
      </c>
      <c r="C1551" s="62" t="s">
        <v>270</v>
      </c>
      <c r="D1551" s="115" t="s">
        <v>1209</v>
      </c>
      <c r="E1551" s="66" t="str">
        <f>CONCATENATE(Tabela13[[#This Row],[TRAMITE_SETOR]],"_Atualiz")</f>
        <v>CLC_Atualiz</v>
      </c>
      <c r="F1551" t="s">
        <v>911</v>
      </c>
      <c r="G1551"/>
      <c r="H1551" s="65">
        <v>42672.813194444447</v>
      </c>
      <c r="I1551" s="65">
        <v>42674.709027777775</v>
      </c>
      <c r="J1551" s="64" t="s">
        <v>1004</v>
      </c>
      <c r="K1551" s="58">
        <f t="shared" si="52"/>
        <v>1.8958333333284827</v>
      </c>
      <c r="L1551" s="59">
        <f t="shared" si="53"/>
        <v>1.8958333333284827</v>
      </c>
      <c r="M1551" s="166">
        <f>NETWORKDAYS.INTL(DATE(YEAR(H1551),MONTH(I1551),DAY(H1551)),DATE(YEAR(I1551),MONTH(I1551),DAY(I1551)),1,LISTAFERIADOS!$B$2:$B$194)</f>
        <v>1</v>
      </c>
      <c r="N1551" s="170" t="str">
        <f>CONCATENATE(HOUR(Tabela13[[#This Row],[DATA INICIO]]),":",MINUTE(Tabela13[[#This Row],[DATA INICIO]]))</f>
        <v>19:31</v>
      </c>
    </row>
    <row r="1552" spans="1:14" ht="25.5" hidden="1" customHeight="1" x14ac:dyDescent="0.25">
      <c r="A1552" s="60" t="s">
        <v>278</v>
      </c>
      <c r="B1552" s="61" t="s">
        <v>993</v>
      </c>
      <c r="C1552" s="62" t="s">
        <v>270</v>
      </c>
      <c r="D1552" s="115" t="s">
        <v>1230</v>
      </c>
      <c r="E1552" s="66" t="str">
        <f>CONCATENATE(Tabela13[[#This Row],[TRAMITE_SETOR]],"_Atualiz")</f>
        <v>SLIC_Atualiz</v>
      </c>
      <c r="F1552" t="s">
        <v>927</v>
      </c>
      <c r="G1552"/>
      <c r="H1552" s="65">
        <v>42674.709027777775</v>
      </c>
      <c r="I1552" s="65">
        <v>42682.678472222222</v>
      </c>
      <c r="J1552" s="64" t="s">
        <v>1005</v>
      </c>
      <c r="K1552" s="58">
        <f t="shared" si="52"/>
        <v>7.9694444444467081</v>
      </c>
      <c r="L1552" s="59">
        <f t="shared" si="53"/>
        <v>7.9694444444467081</v>
      </c>
      <c r="M1552" s="166">
        <f>NETWORKDAYS.INTL(DATE(YEAR(H1552),MONTH(I1552),DAY(H1552)),DATE(YEAR(I1552),MONTH(I1552),DAY(I1552)),1,LISTAFERIADOS!$B$2:$B$194)</f>
        <v>-16</v>
      </c>
      <c r="N1552" s="170" t="str">
        <f>CONCATENATE(HOUR(Tabela13[[#This Row],[DATA INICIO]]),":",MINUTE(Tabela13[[#This Row],[DATA INICIO]]))</f>
        <v>17:1</v>
      </c>
    </row>
    <row r="1553" spans="1:14" ht="25.5" hidden="1" customHeight="1" x14ac:dyDescent="0.25">
      <c r="A1553" s="60" t="s">
        <v>278</v>
      </c>
      <c r="B1553" s="61" t="s">
        <v>993</v>
      </c>
      <c r="C1553" s="62" t="s">
        <v>270</v>
      </c>
      <c r="D1553" s="115" t="s">
        <v>1211</v>
      </c>
      <c r="E1553" s="66" t="str">
        <f>CONCATENATE(Tabela13[[#This Row],[TRAMITE_SETOR]],"_Atualiz")</f>
        <v>SCON_Atualiz</v>
      </c>
      <c r="F1553" t="s">
        <v>913</v>
      </c>
      <c r="G1553"/>
      <c r="H1553" s="65">
        <v>42682.678472222222</v>
      </c>
      <c r="I1553" s="65">
        <v>42682.765277777777</v>
      </c>
      <c r="J1553" s="64" t="s">
        <v>1006</v>
      </c>
      <c r="K1553" s="58">
        <f t="shared" si="52"/>
        <v>8.6805555554747116E-2</v>
      </c>
      <c r="L1553" s="59">
        <f t="shared" si="53"/>
        <v>8.6805555554747116E-2</v>
      </c>
      <c r="M1553" s="166">
        <f>NETWORKDAYS.INTL(DATE(YEAR(H1553),MONTH(I1553),DAY(H1553)),DATE(YEAR(I1553),MONTH(I1553),DAY(I1553)),1,LISTAFERIADOS!$B$2:$B$194)</f>
        <v>1</v>
      </c>
      <c r="N1553" s="170" t="str">
        <f>CONCATENATE(HOUR(Tabela13[[#This Row],[DATA INICIO]]),":",MINUTE(Tabela13[[#This Row],[DATA INICIO]]))</f>
        <v>16:17</v>
      </c>
    </row>
    <row r="1554" spans="1:14" ht="25.5" hidden="1" customHeight="1" x14ac:dyDescent="0.25">
      <c r="A1554" s="60" t="s">
        <v>278</v>
      </c>
      <c r="B1554" s="61" t="s">
        <v>993</v>
      </c>
      <c r="C1554" s="62" t="s">
        <v>270</v>
      </c>
      <c r="D1554" s="115" t="s">
        <v>1230</v>
      </c>
      <c r="E1554" s="66" t="str">
        <f>CONCATENATE(Tabela13[[#This Row],[TRAMITE_SETOR]],"_Atualiz")</f>
        <v>SLIC_Atualiz</v>
      </c>
      <c r="F1554" t="s">
        <v>927</v>
      </c>
      <c r="G1554"/>
      <c r="H1554" s="65">
        <v>42682.765277777777</v>
      </c>
      <c r="I1554" s="65">
        <v>42682.777777777781</v>
      </c>
      <c r="J1554" s="64" t="s">
        <v>1007</v>
      </c>
      <c r="K1554" s="58">
        <f t="shared" si="52"/>
        <v>1.2500000004365575E-2</v>
      </c>
      <c r="L1554" s="59">
        <f t="shared" si="53"/>
        <v>1.2500000004365575E-2</v>
      </c>
      <c r="M1554" s="166">
        <f>NETWORKDAYS.INTL(DATE(YEAR(H1554),MONTH(I1554),DAY(H1554)),DATE(YEAR(I1554),MONTH(I1554),DAY(I1554)),1,LISTAFERIADOS!$B$2:$B$194)</f>
        <v>1</v>
      </c>
      <c r="N1554" s="170" t="str">
        <f>CONCATENATE(HOUR(Tabela13[[#This Row],[DATA INICIO]]),":",MINUTE(Tabela13[[#This Row],[DATA INICIO]]))</f>
        <v>18:22</v>
      </c>
    </row>
    <row r="1555" spans="1:14" ht="25.5" hidden="1" customHeight="1" x14ac:dyDescent="0.25">
      <c r="A1555" s="60" t="s">
        <v>278</v>
      </c>
      <c r="B1555" s="61" t="s">
        <v>993</v>
      </c>
      <c r="C1555" s="62" t="s">
        <v>270</v>
      </c>
      <c r="D1555" s="115" t="s">
        <v>1209</v>
      </c>
      <c r="E1555" s="66" t="str">
        <f>CONCATENATE(Tabela13[[#This Row],[TRAMITE_SETOR]],"_Atualiz")</f>
        <v>CLC_Atualiz</v>
      </c>
      <c r="F1555" t="s">
        <v>911</v>
      </c>
      <c r="G1555"/>
      <c r="H1555" s="65">
        <v>42682.777777777781</v>
      </c>
      <c r="I1555" s="65">
        <v>42682.8</v>
      </c>
      <c r="J1555" s="64" t="s">
        <v>349</v>
      </c>
      <c r="K1555" s="58">
        <f t="shared" si="52"/>
        <v>2.2222222221898846E-2</v>
      </c>
      <c r="L1555" s="59">
        <f t="shared" si="53"/>
        <v>2.2222222221898846E-2</v>
      </c>
      <c r="M1555" s="166">
        <f>NETWORKDAYS.INTL(DATE(YEAR(H1555),MONTH(I1555),DAY(H1555)),DATE(YEAR(I1555),MONTH(I1555),DAY(I1555)),1,LISTAFERIADOS!$B$2:$B$194)</f>
        <v>1</v>
      </c>
      <c r="N1555" s="170" t="str">
        <f>CONCATENATE(HOUR(Tabela13[[#This Row],[DATA INICIO]]),":",MINUTE(Tabela13[[#This Row],[DATA INICIO]]))</f>
        <v>18:40</v>
      </c>
    </row>
    <row r="1556" spans="1:14" ht="25.5" hidden="1" customHeight="1" x14ac:dyDescent="0.25">
      <c r="A1556" s="60" t="s">
        <v>278</v>
      </c>
      <c r="B1556" s="61" t="s">
        <v>993</v>
      </c>
      <c r="C1556" s="62" t="s">
        <v>270</v>
      </c>
      <c r="D1556" s="115" t="s">
        <v>1222</v>
      </c>
      <c r="E1556" s="66" t="str">
        <f>CONCATENATE(Tabela13[[#This Row],[TRAMITE_SETOR]],"_Atualiz")</f>
        <v>SECGA_Atualiz</v>
      </c>
      <c r="F1556" t="s">
        <v>853</v>
      </c>
      <c r="G1556"/>
      <c r="H1556" s="65">
        <v>42682.8</v>
      </c>
      <c r="I1556" s="65">
        <v>42683.620138888888</v>
      </c>
      <c r="J1556" s="64" t="s">
        <v>70</v>
      </c>
      <c r="K1556" s="58">
        <f t="shared" si="52"/>
        <v>0.820138888884685</v>
      </c>
      <c r="L1556" s="59">
        <f t="shared" si="53"/>
        <v>0.820138888884685</v>
      </c>
      <c r="M1556" s="166">
        <f>NETWORKDAYS.INTL(DATE(YEAR(H1556),MONTH(I1556),DAY(H1556)),DATE(YEAR(I1556),MONTH(I1556),DAY(I1556)),1,LISTAFERIADOS!$B$2:$B$194)</f>
        <v>2</v>
      </c>
      <c r="N1556" s="170" t="str">
        <f>CONCATENATE(HOUR(Tabela13[[#This Row],[DATA INICIO]]),":",MINUTE(Tabela13[[#This Row],[DATA INICIO]]))</f>
        <v>19:12</v>
      </c>
    </row>
    <row r="1557" spans="1:14" ht="25.5" hidden="1" customHeight="1" x14ac:dyDescent="0.25">
      <c r="A1557" s="60" t="s">
        <v>278</v>
      </c>
      <c r="B1557" s="61" t="s">
        <v>993</v>
      </c>
      <c r="C1557" s="62" t="s">
        <v>270</v>
      </c>
      <c r="D1557" s="115" t="s">
        <v>1212</v>
      </c>
      <c r="E1557" s="66" t="str">
        <f>CONCATENATE(Tabela13[[#This Row],[TRAMITE_SETOR]],"_Atualiz")</f>
        <v>CPL_Atualiz</v>
      </c>
      <c r="F1557" t="s">
        <v>914</v>
      </c>
      <c r="G1557"/>
      <c r="H1557" s="65">
        <v>42683.620138888888</v>
      </c>
      <c r="I1557" s="65">
        <v>42683.793055555558</v>
      </c>
      <c r="J1557" s="64" t="s">
        <v>290</v>
      </c>
      <c r="K1557" s="58">
        <f t="shared" si="52"/>
        <v>0.17291666667006211</v>
      </c>
      <c r="L1557" s="59">
        <f t="shared" si="53"/>
        <v>0.17291666667006211</v>
      </c>
      <c r="M1557" s="166">
        <f>NETWORKDAYS.INTL(DATE(YEAR(H1557),MONTH(I1557),DAY(H1557)),DATE(YEAR(I1557),MONTH(I1557),DAY(I1557)),1,LISTAFERIADOS!$B$2:$B$194)</f>
        <v>1</v>
      </c>
      <c r="N1557" s="170" t="str">
        <f>CONCATENATE(HOUR(Tabela13[[#This Row],[DATA INICIO]]),":",MINUTE(Tabela13[[#This Row],[DATA INICIO]]))</f>
        <v>14:53</v>
      </c>
    </row>
    <row r="1558" spans="1:14" ht="25.5" hidden="1" customHeight="1" x14ac:dyDescent="0.25">
      <c r="A1558" s="60" t="s">
        <v>278</v>
      </c>
      <c r="B1558" s="61" t="s">
        <v>993</v>
      </c>
      <c r="C1558" s="62" t="s">
        <v>270</v>
      </c>
      <c r="D1558" s="115" t="s">
        <v>1213</v>
      </c>
      <c r="E1558" s="66" t="str">
        <f>CONCATENATE(Tabela13[[#This Row],[TRAMITE_SETOR]],"_Atualiz")</f>
        <v>ASSDG_Atualiz</v>
      </c>
      <c r="F1558" t="s">
        <v>915</v>
      </c>
      <c r="G1558"/>
      <c r="H1558" s="65">
        <v>42683.793055555558</v>
      </c>
      <c r="I1558" s="65">
        <v>42685.48333333333</v>
      </c>
      <c r="J1558" s="64" t="s">
        <v>177</v>
      </c>
      <c r="K1558" s="58">
        <f t="shared" si="52"/>
        <v>1.6902777777722804</v>
      </c>
      <c r="L1558" s="59">
        <f t="shared" si="53"/>
        <v>1.6902777777722804</v>
      </c>
      <c r="M1558" s="166">
        <f>NETWORKDAYS.INTL(DATE(YEAR(H1558),MONTH(I1558),DAY(H1558)),DATE(YEAR(I1558),MONTH(I1558),DAY(I1558)),1,LISTAFERIADOS!$B$2:$B$194)</f>
        <v>3</v>
      </c>
      <c r="N1558" s="170" t="str">
        <f>CONCATENATE(HOUR(Tabela13[[#This Row],[DATA INICIO]]),":",MINUTE(Tabela13[[#This Row],[DATA INICIO]]))</f>
        <v>19:2</v>
      </c>
    </row>
    <row r="1559" spans="1:14" ht="25.5" hidden="1" customHeight="1" x14ac:dyDescent="0.25">
      <c r="A1559" s="60" t="s">
        <v>278</v>
      </c>
      <c r="B1559" s="61" t="s">
        <v>993</v>
      </c>
      <c r="C1559" s="62" t="s">
        <v>270</v>
      </c>
      <c r="D1559" s="115" t="s">
        <v>1202</v>
      </c>
      <c r="E1559" s="66" t="str">
        <f>CONCATENATE(Tabela13[[#This Row],[TRAMITE_SETOR]],"_Atualiz")</f>
        <v>DG_Atualiz</v>
      </c>
      <c r="F1559" t="s">
        <v>905</v>
      </c>
      <c r="G1559"/>
      <c r="H1559" s="65">
        <v>42685.48333333333</v>
      </c>
      <c r="I1559" s="65">
        <v>42685.504861111112</v>
      </c>
      <c r="J1559" s="64" t="s">
        <v>56</v>
      </c>
      <c r="K1559" s="58">
        <f t="shared" si="52"/>
        <v>2.1527777782466728E-2</v>
      </c>
      <c r="L1559" s="59">
        <f t="shared" si="53"/>
        <v>2.1527777782466728E-2</v>
      </c>
      <c r="M1559" s="166">
        <f>NETWORKDAYS.INTL(DATE(YEAR(H1559),MONTH(I1559),DAY(H1559)),DATE(YEAR(I1559),MONTH(I1559),DAY(I1559)),1,LISTAFERIADOS!$B$2:$B$194)</f>
        <v>1</v>
      </c>
      <c r="N1559" s="170" t="str">
        <f>CONCATENATE(HOUR(Tabela13[[#This Row],[DATA INICIO]]),":",MINUTE(Tabela13[[#This Row],[DATA INICIO]]))</f>
        <v>11:36</v>
      </c>
    </row>
    <row r="1560" spans="1:14" ht="25.5" hidden="1" customHeight="1" x14ac:dyDescent="0.25">
      <c r="A1560" s="60" t="s">
        <v>278</v>
      </c>
      <c r="B1560" s="61" t="s">
        <v>993</v>
      </c>
      <c r="C1560" s="62" t="s">
        <v>270</v>
      </c>
      <c r="D1560" s="115" t="s">
        <v>1230</v>
      </c>
      <c r="E1560" s="66" t="str">
        <f>CONCATENATE(Tabela13[[#This Row],[TRAMITE_SETOR]],"_Atualiz")</f>
        <v>SLIC_Atualiz</v>
      </c>
      <c r="F1560" t="s">
        <v>927</v>
      </c>
      <c r="G1560"/>
      <c r="H1560" s="65">
        <v>42685.504861111112</v>
      </c>
      <c r="I1560" s="65">
        <v>42685.657638888886</v>
      </c>
      <c r="J1560" s="64" t="s">
        <v>215</v>
      </c>
      <c r="K1560" s="58">
        <f t="shared" si="52"/>
        <v>0.15277777777373558</v>
      </c>
      <c r="L1560" s="59">
        <f t="shared" si="53"/>
        <v>0.15277777777373558</v>
      </c>
      <c r="M1560" s="166">
        <f>NETWORKDAYS.INTL(DATE(YEAR(H1560),MONTH(I1560),DAY(H1560)),DATE(YEAR(I1560),MONTH(I1560),DAY(I1560)),1,LISTAFERIADOS!$B$2:$B$194)</f>
        <v>1</v>
      </c>
      <c r="N1560" s="170" t="str">
        <f>CONCATENATE(HOUR(Tabela13[[#This Row],[DATA INICIO]]),":",MINUTE(Tabela13[[#This Row],[DATA INICIO]]))</f>
        <v>12:7</v>
      </c>
    </row>
    <row r="1561" spans="1:14" ht="25.5" hidden="1" customHeight="1" x14ac:dyDescent="0.25">
      <c r="A1561" s="60" t="s">
        <v>278</v>
      </c>
      <c r="B1561" s="61" t="s">
        <v>993</v>
      </c>
      <c r="C1561" s="62" t="s">
        <v>270</v>
      </c>
      <c r="D1561" s="115" t="s">
        <v>1212</v>
      </c>
      <c r="E1561" s="66" t="str">
        <f>CONCATENATE(Tabela13[[#This Row],[TRAMITE_SETOR]],"_Atualiz")</f>
        <v>CPL_Atualiz</v>
      </c>
      <c r="F1561" t="s">
        <v>914</v>
      </c>
      <c r="G1561"/>
      <c r="H1561" s="65">
        <v>42685.657638888886</v>
      </c>
      <c r="I1561" s="65">
        <v>42685.724305555559</v>
      </c>
      <c r="J1561" s="64" t="s">
        <v>575</v>
      </c>
      <c r="K1561" s="58">
        <f t="shared" si="52"/>
        <v>6.6666666672972497E-2</v>
      </c>
      <c r="L1561" s="59">
        <f t="shared" si="53"/>
        <v>6.6666666672972497E-2</v>
      </c>
      <c r="M1561" s="166">
        <f>NETWORKDAYS.INTL(DATE(YEAR(H1561),MONTH(I1561),DAY(H1561)),DATE(YEAR(I1561),MONTH(I1561),DAY(I1561)),1,LISTAFERIADOS!$B$2:$B$194)</f>
        <v>1</v>
      </c>
      <c r="N1561" s="170" t="str">
        <f>CONCATENATE(HOUR(Tabela13[[#This Row],[DATA INICIO]]),":",MINUTE(Tabela13[[#This Row],[DATA INICIO]]))</f>
        <v>15:47</v>
      </c>
    </row>
    <row r="1562" spans="1:14" ht="25.5" hidden="1" customHeight="1" x14ac:dyDescent="0.25">
      <c r="A1562" s="60" t="s">
        <v>278</v>
      </c>
      <c r="B1562" s="61" t="s">
        <v>993</v>
      </c>
      <c r="C1562" s="62" t="s">
        <v>270</v>
      </c>
      <c r="D1562" s="115" t="s">
        <v>1230</v>
      </c>
      <c r="E1562" s="66" t="str">
        <f>CONCATENATE(Tabela13[[#This Row],[TRAMITE_SETOR]],"_Atualiz")</f>
        <v>SLIC_Atualiz</v>
      </c>
      <c r="F1562" t="s">
        <v>927</v>
      </c>
      <c r="G1562"/>
      <c r="H1562" s="65">
        <v>42685.724305555559</v>
      </c>
      <c r="I1562" s="65">
        <v>42690.557638888888</v>
      </c>
      <c r="J1562" s="64" t="s">
        <v>180</v>
      </c>
      <c r="K1562" s="58">
        <f t="shared" si="52"/>
        <v>4.8333333333284827</v>
      </c>
      <c r="L1562" s="59">
        <f t="shared" si="53"/>
        <v>4.8333333333284827</v>
      </c>
      <c r="M1562" s="166">
        <f>NETWORKDAYS.INTL(DATE(YEAR(H1562),MONTH(I1562),DAY(H1562)),DATE(YEAR(I1562),MONTH(I1562),DAY(I1562)),1,LISTAFERIADOS!$B$2:$B$194)</f>
        <v>2</v>
      </c>
      <c r="N1562" s="170" t="str">
        <f>CONCATENATE(HOUR(Tabela13[[#This Row],[DATA INICIO]]),":",MINUTE(Tabela13[[#This Row],[DATA INICIO]]))</f>
        <v>17:23</v>
      </c>
    </row>
    <row r="1563" spans="1:14" ht="25.5" hidden="1" customHeight="1" x14ac:dyDescent="0.25">
      <c r="A1563" s="60" t="s">
        <v>278</v>
      </c>
      <c r="B1563" s="61" t="s">
        <v>993</v>
      </c>
      <c r="C1563" s="62" t="s">
        <v>270</v>
      </c>
      <c r="D1563" s="115" t="s">
        <v>1212</v>
      </c>
      <c r="E1563" s="66" t="str">
        <f>CONCATENATE(Tabela13[[#This Row],[TRAMITE_SETOR]],"_Atualiz")</f>
        <v>CPL_Atualiz</v>
      </c>
      <c r="F1563" t="s">
        <v>914</v>
      </c>
      <c r="G1563"/>
      <c r="H1563" s="65">
        <v>42690.557638888888</v>
      </c>
      <c r="I1563" s="65">
        <v>42703.770138888889</v>
      </c>
      <c r="J1563" s="64" t="s">
        <v>451</v>
      </c>
      <c r="K1563" s="58">
        <f t="shared" si="52"/>
        <v>13.212500000001455</v>
      </c>
      <c r="L1563" s="59">
        <f t="shared" si="53"/>
        <v>13.212500000001455</v>
      </c>
      <c r="M1563" s="166">
        <f>NETWORKDAYS.INTL(DATE(YEAR(H1563),MONTH(I1563),DAY(H1563)),DATE(YEAR(I1563),MONTH(I1563),DAY(I1563)),1,LISTAFERIADOS!$B$2:$B$194)</f>
        <v>10</v>
      </c>
      <c r="N1563" s="170" t="str">
        <f>CONCATENATE(HOUR(Tabela13[[#This Row],[DATA INICIO]]),":",MINUTE(Tabela13[[#This Row],[DATA INICIO]]))</f>
        <v>13:23</v>
      </c>
    </row>
    <row r="1564" spans="1:14" ht="25.5" hidden="1" customHeight="1" x14ac:dyDescent="0.25">
      <c r="A1564" s="60" t="s">
        <v>278</v>
      </c>
      <c r="B1564" s="61" t="s">
        <v>993</v>
      </c>
      <c r="C1564" s="62" t="s">
        <v>270</v>
      </c>
      <c r="D1564" s="115" t="s">
        <v>1230</v>
      </c>
      <c r="E1564" s="66" t="str">
        <f>CONCATENATE(Tabela13[[#This Row],[TRAMITE_SETOR]],"_Atualiz")</f>
        <v>SLIC_Atualiz</v>
      </c>
      <c r="F1564" t="s">
        <v>927</v>
      </c>
      <c r="G1564"/>
      <c r="H1564" s="65">
        <v>42703.770138888889</v>
      </c>
      <c r="I1564" s="65">
        <v>42703.800694444442</v>
      </c>
      <c r="J1564" s="64" t="s">
        <v>202</v>
      </c>
      <c r="K1564" s="58">
        <f t="shared" si="52"/>
        <v>3.0555555553291924E-2</v>
      </c>
      <c r="L1564" s="59">
        <f t="shared" si="53"/>
        <v>3.0555555553291924E-2</v>
      </c>
      <c r="M1564" s="166">
        <f>NETWORKDAYS.INTL(DATE(YEAR(H1564),MONTH(I1564),DAY(H1564)),DATE(YEAR(I1564),MONTH(I1564),DAY(I1564)),1,LISTAFERIADOS!$B$2:$B$194)</f>
        <v>1</v>
      </c>
      <c r="N1564" s="170" t="str">
        <f>CONCATENATE(HOUR(Tabela13[[#This Row],[DATA INICIO]]),":",MINUTE(Tabela13[[#This Row],[DATA INICIO]]))</f>
        <v>18:29</v>
      </c>
    </row>
    <row r="1565" spans="1:14" ht="25.5" hidden="1" customHeight="1" x14ac:dyDescent="0.25">
      <c r="A1565" s="60" t="s">
        <v>278</v>
      </c>
      <c r="B1565" s="61" t="s">
        <v>993</v>
      </c>
      <c r="C1565" s="62" t="s">
        <v>270</v>
      </c>
      <c r="D1565" s="115" t="s">
        <v>1212</v>
      </c>
      <c r="E1565" s="66" t="str">
        <f>CONCATENATE(Tabela13[[#This Row],[TRAMITE_SETOR]],"_Atualiz")</f>
        <v>CPL_Atualiz</v>
      </c>
      <c r="F1565" t="s">
        <v>914</v>
      </c>
      <c r="G1565"/>
      <c r="H1565" s="65">
        <v>42703.800694444442</v>
      </c>
      <c r="I1565" s="65">
        <v>42725.585416666669</v>
      </c>
      <c r="J1565" s="64" t="s">
        <v>1008</v>
      </c>
      <c r="K1565" s="58">
        <f t="shared" si="52"/>
        <v>21.784722222226264</v>
      </c>
      <c r="L1565" s="59">
        <f t="shared" si="53"/>
        <v>21.784722222226264</v>
      </c>
      <c r="M1565" s="166">
        <f>NETWORKDAYS.INTL(DATE(YEAR(H1565),MONTH(I1565),DAY(H1565)),DATE(YEAR(I1565),MONTH(I1565),DAY(I1565)),1,LISTAFERIADOS!$B$2:$B$194)</f>
        <v>0</v>
      </c>
      <c r="N1565" s="170" t="str">
        <f>CONCATENATE(HOUR(Tabela13[[#This Row],[DATA INICIO]]),":",MINUTE(Tabela13[[#This Row],[DATA INICIO]]))</f>
        <v>19:13</v>
      </c>
    </row>
    <row r="1566" spans="1:14" ht="25.5" hidden="1" customHeight="1" x14ac:dyDescent="0.25">
      <c r="A1566" s="60" t="s">
        <v>278</v>
      </c>
      <c r="B1566" s="61" t="s">
        <v>993</v>
      </c>
      <c r="C1566" s="62" t="s">
        <v>270</v>
      </c>
      <c r="D1566" s="115" t="s">
        <v>1213</v>
      </c>
      <c r="E1566" s="66" t="str">
        <f>CONCATENATE(Tabela13[[#This Row],[TRAMITE_SETOR]],"_Atualiz")</f>
        <v>ASSDG_Atualiz</v>
      </c>
      <c r="F1566" t="s">
        <v>915</v>
      </c>
      <c r="G1566"/>
      <c r="H1566" s="65">
        <v>42725.585416666669</v>
      </c>
      <c r="I1566" s="65">
        <v>42725.633333333331</v>
      </c>
      <c r="J1566" s="64" t="s">
        <v>355</v>
      </c>
      <c r="K1566" s="58">
        <f t="shared" si="52"/>
        <v>4.7916666662786156E-2</v>
      </c>
      <c r="L1566" s="59">
        <f t="shared" si="53"/>
        <v>4.7916666662786156E-2</v>
      </c>
      <c r="M1566" s="166">
        <f>NETWORKDAYS.INTL(DATE(YEAR(H1566),MONTH(I1566),DAY(H1566)),DATE(YEAR(I1566),MONTH(I1566),DAY(I1566)),1,LISTAFERIADOS!$B$2:$B$194)</f>
        <v>0</v>
      </c>
      <c r="N1566" s="170" t="str">
        <f>CONCATENATE(HOUR(Tabela13[[#This Row],[DATA INICIO]]),":",MINUTE(Tabela13[[#This Row],[DATA INICIO]]))</f>
        <v>14:3</v>
      </c>
    </row>
    <row r="1567" spans="1:14" ht="25.5" customHeight="1" x14ac:dyDescent="0.25">
      <c r="A1567" s="60" t="s">
        <v>278</v>
      </c>
      <c r="B1567" s="61" t="s">
        <v>1009</v>
      </c>
      <c r="C1567" s="34" t="s">
        <v>8</v>
      </c>
      <c r="D1567" s="66" t="s">
        <v>1251</v>
      </c>
      <c r="E1567" s="66" t="str">
        <f>CONCATENATE(Tabela13[[#This Row],[TRAMITE_SETOR]],"_Atualiz")</f>
        <v>SMIC_Atualiz</v>
      </c>
      <c r="F1567" t="s">
        <v>891</v>
      </c>
      <c r="G1567" s="91" t="s">
        <v>1105</v>
      </c>
      <c r="H1567" s="65">
        <v>42612.780555555553</v>
      </c>
      <c r="I1567" s="65">
        <v>42613.780555555553</v>
      </c>
      <c r="J1567" s="64" t="s">
        <v>7</v>
      </c>
      <c r="K1567" s="58">
        <f>IF(OR(H1567="-",I1567="-"),0,I1567-H1567)</f>
        <v>1</v>
      </c>
      <c r="L1567" s="63">
        <f>K1567</f>
        <v>1</v>
      </c>
      <c r="M1567" s="166">
        <f>NETWORKDAYS.INTL(DATE(YEAR(H1567),MONTH(I1567),DAY(H1567)),DATE(YEAR(I1567),MONTH(I1567),DAY(I1567)),1,LISTAFERIADOS!$B$2:$B$194)</f>
        <v>2</v>
      </c>
      <c r="N1567" s="170" t="str">
        <f>CONCATENATE(HOUR(Tabela13[[#This Row],[DATA INICIO]]),":",MINUTE(Tabela13[[#This Row],[DATA INICIO]]))</f>
        <v>18:44</v>
      </c>
    </row>
    <row r="1568" spans="1:14" ht="25.5" customHeight="1" x14ac:dyDescent="0.25">
      <c r="A1568" s="60" t="s">
        <v>278</v>
      </c>
      <c r="B1568" s="61" t="s">
        <v>1009</v>
      </c>
      <c r="C1568" s="34" t="s">
        <v>8</v>
      </c>
      <c r="D1568" s="66" t="s">
        <v>1226</v>
      </c>
      <c r="E1568" s="66" t="str">
        <f>CONCATENATE(Tabela13[[#This Row],[TRAMITE_SETOR]],"_Atualiz")</f>
        <v>CIP_Atualiz</v>
      </c>
      <c r="F1568" s="35" t="s">
        <v>884</v>
      </c>
      <c r="G1568" s="91" t="s">
        <v>1105</v>
      </c>
      <c r="H1568" s="65">
        <v>42613.780555555553</v>
      </c>
      <c r="I1568" s="65">
        <v>42616.705555555556</v>
      </c>
      <c r="J1568" s="64" t="s">
        <v>1010</v>
      </c>
      <c r="K1568" s="58">
        <f t="shared" ref="K1568:K1584" si="54">IF(OR(H1568="-",I1568="-"),0,I1568-H1568)</f>
        <v>2.9250000000029104</v>
      </c>
      <c r="L1568" s="59">
        <f t="shared" ref="L1568:L1584" si="55">K1568</f>
        <v>2.9250000000029104</v>
      </c>
      <c r="M1568" s="166">
        <f>NETWORKDAYS.INTL(DATE(YEAR(H1568),MONTH(I1568),DAY(H1568)),DATE(YEAR(I1568),MONTH(I1568),DAY(I1568)),1,LISTAFERIADOS!$B$2:$B$194)</f>
        <v>-18</v>
      </c>
      <c r="N1568" s="170" t="str">
        <f>CONCATENATE(HOUR(Tabela13[[#This Row],[DATA INICIO]]),":",MINUTE(Tabela13[[#This Row],[DATA INICIO]]))</f>
        <v>18:44</v>
      </c>
    </row>
    <row r="1569" spans="1:14" ht="25.5" customHeight="1" x14ac:dyDescent="0.25">
      <c r="A1569" s="60" t="s">
        <v>278</v>
      </c>
      <c r="B1569" s="61" t="s">
        <v>1009</v>
      </c>
      <c r="C1569" s="34" t="s">
        <v>8</v>
      </c>
      <c r="D1569" s="66" t="s">
        <v>1220</v>
      </c>
      <c r="E1569" s="66" t="str">
        <f>CONCATENATE(Tabela13[[#This Row],[TRAMITE_SETOR]],"_Atualiz")</f>
        <v>SECGS_Atualiz</v>
      </c>
      <c r="F1569" t="s">
        <v>885</v>
      </c>
      <c r="G1569" s="91" t="s">
        <v>1105</v>
      </c>
      <c r="H1569" s="65">
        <v>42616.705555555556</v>
      </c>
      <c r="I1569" s="65">
        <v>42619.609027777777</v>
      </c>
      <c r="J1569" s="64" t="s">
        <v>1011</v>
      </c>
      <c r="K1569" s="58">
        <f t="shared" si="54"/>
        <v>2.9034722222204437</v>
      </c>
      <c r="L1569" s="59">
        <f t="shared" si="55"/>
        <v>2.9034722222204437</v>
      </c>
      <c r="M1569" s="166">
        <f>NETWORKDAYS.INTL(DATE(YEAR(H1569),MONTH(I1569),DAY(H1569)),DATE(YEAR(I1569),MONTH(I1569),DAY(I1569)),1,LISTAFERIADOS!$B$2:$B$194)</f>
        <v>2</v>
      </c>
      <c r="N1569" s="170" t="str">
        <f>CONCATENATE(HOUR(Tabela13[[#This Row],[DATA INICIO]]),":",MINUTE(Tabela13[[#This Row],[DATA INICIO]]))</f>
        <v>16:56</v>
      </c>
    </row>
    <row r="1570" spans="1:14" ht="25.5" hidden="1" customHeight="1" x14ac:dyDescent="0.25">
      <c r="A1570" s="60" t="s">
        <v>278</v>
      </c>
      <c r="B1570" s="61" t="s">
        <v>1009</v>
      </c>
      <c r="C1570" s="34" t="s">
        <v>8</v>
      </c>
      <c r="D1570" s="66" t="s">
        <v>1209</v>
      </c>
      <c r="E1570" s="66" t="str">
        <f>CONCATENATE(Tabela13[[#This Row],[TRAMITE_SETOR]],"_Atualiz")</f>
        <v>CLC_Atualiz</v>
      </c>
      <c r="F1570" t="s">
        <v>911</v>
      </c>
      <c r="G1570"/>
      <c r="H1570" s="65">
        <v>42619.609027777777</v>
      </c>
      <c r="I1570" s="65">
        <v>42627.601388888892</v>
      </c>
      <c r="J1570" s="64" t="s">
        <v>1012</v>
      </c>
      <c r="K1570" s="58">
        <f t="shared" si="54"/>
        <v>7.992361111115315</v>
      </c>
      <c r="L1570" s="59">
        <f t="shared" si="55"/>
        <v>7.992361111115315</v>
      </c>
      <c r="M1570" s="166">
        <f>NETWORKDAYS.INTL(DATE(YEAR(H1570),MONTH(I1570),DAY(H1570)),DATE(YEAR(I1570),MONTH(I1570),DAY(I1570)),1,LISTAFERIADOS!$B$2:$B$194)</f>
        <v>5</v>
      </c>
      <c r="N1570" s="170" t="str">
        <f>CONCATENATE(HOUR(Tabela13[[#This Row],[DATA INICIO]]),":",MINUTE(Tabela13[[#This Row],[DATA INICIO]]))</f>
        <v>14:37</v>
      </c>
    </row>
    <row r="1571" spans="1:14" ht="25.5" customHeight="1" x14ac:dyDescent="0.25">
      <c r="A1571" s="60" t="s">
        <v>278</v>
      </c>
      <c r="B1571" s="61" t="s">
        <v>1009</v>
      </c>
      <c r="C1571" s="34" t="s">
        <v>8</v>
      </c>
      <c r="D1571" s="66" t="s">
        <v>1226</v>
      </c>
      <c r="E1571" s="66" t="str">
        <f>CONCATENATE(Tabela13[[#This Row],[TRAMITE_SETOR]],"_Atualiz")</f>
        <v>CIP_Atualiz</v>
      </c>
      <c r="F1571" s="35" t="s">
        <v>884</v>
      </c>
      <c r="G1571" s="91" t="s">
        <v>1105</v>
      </c>
      <c r="H1571" s="65">
        <v>42627.601388888892</v>
      </c>
      <c r="I1571" s="65">
        <v>42627.706944444442</v>
      </c>
      <c r="J1571" s="64" t="s">
        <v>1013</v>
      </c>
      <c r="K1571" s="58">
        <f t="shared" si="54"/>
        <v>0.10555555555038154</v>
      </c>
      <c r="L1571" s="59">
        <f t="shared" si="55"/>
        <v>0.10555555555038154</v>
      </c>
      <c r="M1571" s="166">
        <f>NETWORKDAYS.INTL(DATE(YEAR(H1571),MONTH(I1571),DAY(H1571)),DATE(YEAR(I1571),MONTH(I1571),DAY(I1571)),1,LISTAFERIADOS!$B$2:$B$194)</f>
        <v>1</v>
      </c>
      <c r="N1571" s="170" t="str">
        <f>CONCATENATE(HOUR(Tabela13[[#This Row],[DATA INICIO]]),":",MINUTE(Tabela13[[#This Row],[DATA INICIO]]))</f>
        <v>14:26</v>
      </c>
    </row>
    <row r="1572" spans="1:14" ht="25.5" customHeight="1" x14ac:dyDescent="0.25">
      <c r="A1572" s="60" t="s">
        <v>278</v>
      </c>
      <c r="B1572" s="61" t="s">
        <v>1009</v>
      </c>
      <c r="C1572" s="34" t="s">
        <v>8</v>
      </c>
      <c r="D1572" s="66" t="s">
        <v>1251</v>
      </c>
      <c r="E1572" s="66" t="str">
        <f>CONCATENATE(Tabela13[[#This Row],[TRAMITE_SETOR]],"_Atualiz")</f>
        <v>SMIC_Atualiz</v>
      </c>
      <c r="F1572" t="s">
        <v>891</v>
      </c>
      <c r="G1572" s="91" t="s">
        <v>1105</v>
      </c>
      <c r="H1572" s="65">
        <v>42627.706944444442</v>
      </c>
      <c r="I1572" s="65">
        <v>42629.65</v>
      </c>
      <c r="J1572" s="64" t="s">
        <v>1014</v>
      </c>
      <c r="K1572" s="58">
        <f t="shared" si="54"/>
        <v>1.9430555555591127</v>
      </c>
      <c r="L1572" s="59">
        <f t="shared" si="55"/>
        <v>1.9430555555591127</v>
      </c>
      <c r="M1572" s="166">
        <f>NETWORKDAYS.INTL(DATE(YEAR(H1572),MONTH(I1572),DAY(H1572)),DATE(YEAR(I1572),MONTH(I1572),DAY(I1572)),1,LISTAFERIADOS!$B$2:$B$194)</f>
        <v>3</v>
      </c>
      <c r="N1572" s="170" t="str">
        <f>CONCATENATE(HOUR(Tabela13[[#This Row],[DATA INICIO]]),":",MINUTE(Tabela13[[#This Row],[DATA INICIO]]))</f>
        <v>16:58</v>
      </c>
    </row>
    <row r="1573" spans="1:14" ht="25.5" hidden="1" customHeight="1" x14ac:dyDescent="0.25">
      <c r="A1573" s="60" t="s">
        <v>278</v>
      </c>
      <c r="B1573" s="61" t="s">
        <v>1009</v>
      </c>
      <c r="C1573" s="34" t="s">
        <v>8</v>
      </c>
      <c r="D1573" s="66" t="s">
        <v>1209</v>
      </c>
      <c r="E1573" s="66" t="str">
        <f>CONCATENATE(Tabela13[[#This Row],[TRAMITE_SETOR]],"_Atualiz")</f>
        <v>CLC_Atualiz</v>
      </c>
      <c r="F1573" t="s">
        <v>911</v>
      </c>
      <c r="G1573"/>
      <c r="H1573" s="65">
        <v>42629.65</v>
      </c>
      <c r="I1573" s="65">
        <v>42634.589583333334</v>
      </c>
      <c r="J1573" s="64" t="s">
        <v>1015</v>
      </c>
      <c r="K1573" s="58">
        <f t="shared" si="54"/>
        <v>4.9395833333328483</v>
      </c>
      <c r="L1573" s="59">
        <f t="shared" si="55"/>
        <v>4.9395833333328483</v>
      </c>
      <c r="M1573" s="166">
        <f>NETWORKDAYS.INTL(DATE(YEAR(H1573),MONTH(I1573),DAY(H1573)),DATE(YEAR(I1573),MONTH(I1573),DAY(I1573)),1,LISTAFERIADOS!$B$2:$B$194)</f>
        <v>4</v>
      </c>
      <c r="N1573" s="170" t="str">
        <f>CONCATENATE(HOUR(Tabela13[[#This Row],[DATA INICIO]]),":",MINUTE(Tabela13[[#This Row],[DATA INICIO]]))</f>
        <v>15:36</v>
      </c>
    </row>
    <row r="1574" spans="1:14" ht="25.5" hidden="1" customHeight="1" x14ac:dyDescent="0.25">
      <c r="A1574" s="60" t="s">
        <v>278</v>
      </c>
      <c r="B1574" s="61" t="s">
        <v>1009</v>
      </c>
      <c r="C1574" s="34" t="s">
        <v>8</v>
      </c>
      <c r="D1574" s="66" t="s">
        <v>1206</v>
      </c>
      <c r="E1574" s="66" t="str">
        <f>CONCATENATE(Tabela13[[#This Row],[TRAMITE_SETOR]],"_Atualiz")</f>
        <v>SPO_Atualiz</v>
      </c>
      <c r="F1574" t="s">
        <v>908</v>
      </c>
      <c r="G1574"/>
      <c r="H1574" s="65">
        <v>42634.589583333334</v>
      </c>
      <c r="I1574" s="65">
        <v>42634.712500000001</v>
      </c>
      <c r="J1574" s="64" t="s">
        <v>440</v>
      </c>
      <c r="K1574" s="58">
        <f t="shared" si="54"/>
        <v>0.12291666666715173</v>
      </c>
      <c r="L1574" s="59">
        <f t="shared" si="55"/>
        <v>0.12291666666715173</v>
      </c>
      <c r="M1574" s="166">
        <f>NETWORKDAYS.INTL(DATE(YEAR(H1574),MONTH(I1574),DAY(H1574)),DATE(YEAR(I1574),MONTH(I1574),DAY(I1574)),1,LISTAFERIADOS!$B$2:$B$194)</f>
        <v>1</v>
      </c>
      <c r="N1574" s="170" t="str">
        <f>CONCATENATE(HOUR(Tabela13[[#This Row],[DATA INICIO]]),":",MINUTE(Tabela13[[#This Row],[DATA INICIO]]))</f>
        <v>14:9</v>
      </c>
    </row>
    <row r="1575" spans="1:14" ht="25.5" hidden="1" customHeight="1" x14ac:dyDescent="0.25">
      <c r="A1575" s="60" t="s">
        <v>278</v>
      </c>
      <c r="B1575" s="61" t="s">
        <v>1009</v>
      </c>
      <c r="C1575" s="34" t="s">
        <v>8</v>
      </c>
      <c r="D1575" s="66" t="s">
        <v>1207</v>
      </c>
      <c r="E1575" s="66" t="str">
        <f>CONCATENATE(Tabela13[[#This Row],[TRAMITE_SETOR]],"_Atualiz")</f>
        <v>CO_Atualiz</v>
      </c>
      <c r="F1575" t="s">
        <v>909</v>
      </c>
      <c r="G1575"/>
      <c r="H1575" s="65">
        <v>42634.712500000001</v>
      </c>
      <c r="I1575" s="65">
        <v>42634.73541666667</v>
      </c>
      <c r="J1575" s="64" t="s">
        <v>234</v>
      </c>
      <c r="K1575" s="58">
        <f t="shared" si="54"/>
        <v>2.2916666668606922E-2</v>
      </c>
      <c r="L1575" s="59">
        <f t="shared" si="55"/>
        <v>2.2916666668606922E-2</v>
      </c>
      <c r="M1575" s="166">
        <f>NETWORKDAYS.INTL(DATE(YEAR(H1575),MONTH(I1575),DAY(H1575)),DATE(YEAR(I1575),MONTH(I1575),DAY(I1575)),1,LISTAFERIADOS!$B$2:$B$194)</f>
        <v>1</v>
      </c>
      <c r="N1575" s="170" t="str">
        <f>CONCATENATE(HOUR(Tabela13[[#This Row],[DATA INICIO]]),":",MINUTE(Tabela13[[#This Row],[DATA INICIO]]))</f>
        <v>17:6</v>
      </c>
    </row>
    <row r="1576" spans="1:14" ht="25.5" hidden="1" customHeight="1" x14ac:dyDescent="0.25">
      <c r="A1576" s="60" t="s">
        <v>278</v>
      </c>
      <c r="B1576" s="61" t="s">
        <v>1009</v>
      </c>
      <c r="C1576" s="34" t="s">
        <v>8</v>
      </c>
      <c r="D1576" s="66" t="s">
        <v>1208</v>
      </c>
      <c r="E1576" s="66" t="str">
        <f>CONCATENATE(Tabela13[[#This Row],[TRAMITE_SETOR]],"_Atualiz")</f>
        <v>SECOFC_Atualiz</v>
      </c>
      <c r="F1576" t="s">
        <v>910</v>
      </c>
      <c r="G1576"/>
      <c r="H1576" s="65">
        <v>42634.73541666667</v>
      </c>
      <c r="I1576" s="65">
        <v>42634.865277777775</v>
      </c>
      <c r="J1576" s="64" t="s">
        <v>20</v>
      </c>
      <c r="K1576" s="58">
        <f t="shared" si="54"/>
        <v>0.12986111110512866</v>
      </c>
      <c r="L1576" s="59">
        <f t="shared" si="55"/>
        <v>0.12986111110512866</v>
      </c>
      <c r="M1576" s="166">
        <f>NETWORKDAYS.INTL(DATE(YEAR(H1576),MONTH(I1576),DAY(H1576)),DATE(YEAR(I1576),MONTH(I1576),DAY(I1576)),1,LISTAFERIADOS!$B$2:$B$194)</f>
        <v>1</v>
      </c>
      <c r="N1576" s="170" t="str">
        <f>CONCATENATE(HOUR(Tabela13[[#This Row],[DATA INICIO]]),":",MINUTE(Tabela13[[#This Row],[DATA INICIO]]))</f>
        <v>17:39</v>
      </c>
    </row>
    <row r="1577" spans="1:14" ht="25.5" hidden="1" customHeight="1" x14ac:dyDescent="0.25">
      <c r="A1577" s="60" t="s">
        <v>278</v>
      </c>
      <c r="B1577" s="61" t="s">
        <v>1009</v>
      </c>
      <c r="C1577" s="34" t="s">
        <v>8</v>
      </c>
      <c r="D1577" s="66" t="s">
        <v>1209</v>
      </c>
      <c r="E1577" s="66" t="str">
        <f>CONCATENATE(Tabela13[[#This Row],[TRAMITE_SETOR]],"_Atualiz")</f>
        <v>CLC_Atualiz</v>
      </c>
      <c r="F1577" t="s">
        <v>911</v>
      </c>
      <c r="G1577"/>
      <c r="H1577" s="65">
        <v>42634.865277777775</v>
      </c>
      <c r="I1577" s="65">
        <v>42635.722916666666</v>
      </c>
      <c r="J1577" s="64" t="s">
        <v>99</v>
      </c>
      <c r="K1577" s="58">
        <f t="shared" si="54"/>
        <v>0.85763888889050577</v>
      </c>
      <c r="L1577" s="59">
        <f t="shared" si="55"/>
        <v>0.85763888889050577</v>
      </c>
      <c r="M1577" s="166">
        <f>NETWORKDAYS.INTL(DATE(YEAR(H1577),MONTH(I1577),DAY(H1577)),DATE(YEAR(I1577),MONTH(I1577),DAY(I1577)),1,LISTAFERIADOS!$B$2:$B$194)</f>
        <v>2</v>
      </c>
      <c r="N1577" s="170" t="str">
        <f>CONCATENATE(HOUR(Tabela13[[#This Row],[DATA INICIO]]),":",MINUTE(Tabela13[[#This Row],[DATA INICIO]]))</f>
        <v>20:46</v>
      </c>
    </row>
    <row r="1578" spans="1:14" ht="25.5" hidden="1" customHeight="1" x14ac:dyDescent="0.25">
      <c r="A1578" s="60" t="s">
        <v>278</v>
      </c>
      <c r="B1578" s="61" t="s">
        <v>1009</v>
      </c>
      <c r="C1578" s="34" t="s">
        <v>8</v>
      </c>
      <c r="D1578" s="66" t="s">
        <v>1222</v>
      </c>
      <c r="E1578" s="66" t="str">
        <f>CONCATENATE(Tabela13[[#This Row],[TRAMITE_SETOR]],"_Atualiz")</f>
        <v>SECGA_Atualiz</v>
      </c>
      <c r="F1578" t="s">
        <v>853</v>
      </c>
      <c r="G1578"/>
      <c r="H1578" s="65">
        <v>42635.722916666666</v>
      </c>
      <c r="I1578" s="65">
        <v>42636.555555555555</v>
      </c>
      <c r="J1578" s="64" t="s">
        <v>1016</v>
      </c>
      <c r="K1578" s="58">
        <f t="shared" si="54"/>
        <v>0.83263888888905058</v>
      </c>
      <c r="L1578" s="59">
        <f t="shared" si="55"/>
        <v>0.83263888888905058</v>
      </c>
      <c r="M1578" s="166">
        <f>NETWORKDAYS.INTL(DATE(YEAR(H1578),MONTH(I1578),DAY(H1578)),DATE(YEAR(I1578),MONTH(I1578),DAY(I1578)),1,LISTAFERIADOS!$B$2:$B$194)</f>
        <v>2</v>
      </c>
      <c r="N1578" s="170" t="str">
        <f>CONCATENATE(HOUR(Tabela13[[#This Row],[DATA INICIO]]),":",MINUTE(Tabela13[[#This Row],[DATA INICIO]]))</f>
        <v>17:21</v>
      </c>
    </row>
    <row r="1579" spans="1:14" ht="25.5" hidden="1" customHeight="1" x14ac:dyDescent="0.25">
      <c r="A1579" s="60" t="s">
        <v>278</v>
      </c>
      <c r="B1579" s="61" t="s">
        <v>1009</v>
      </c>
      <c r="C1579" s="34" t="s">
        <v>8</v>
      </c>
      <c r="D1579" s="66" t="s">
        <v>1209</v>
      </c>
      <c r="E1579" s="66" t="str">
        <f>CONCATENATE(Tabela13[[#This Row],[TRAMITE_SETOR]],"_Atualiz")</f>
        <v>CLC_Atualiz</v>
      </c>
      <c r="F1579" t="s">
        <v>911</v>
      </c>
      <c r="G1579"/>
      <c r="H1579" s="65">
        <v>42636.555555555555</v>
      </c>
      <c r="I1579" s="65">
        <v>42636.62777777778</v>
      </c>
      <c r="J1579" s="64" t="s">
        <v>1017</v>
      </c>
      <c r="K1579" s="58">
        <f t="shared" si="54"/>
        <v>7.2222222224809229E-2</v>
      </c>
      <c r="L1579" s="59">
        <f t="shared" si="55"/>
        <v>7.2222222224809229E-2</v>
      </c>
      <c r="M1579" s="166">
        <f>NETWORKDAYS.INTL(DATE(YEAR(H1579),MONTH(I1579),DAY(H1579)),DATE(YEAR(I1579),MONTH(I1579),DAY(I1579)),1,LISTAFERIADOS!$B$2:$B$194)</f>
        <v>1</v>
      </c>
      <c r="N1579" s="170" t="str">
        <f>CONCATENATE(HOUR(Tabela13[[#This Row],[DATA INICIO]]),":",MINUTE(Tabela13[[#This Row],[DATA INICIO]]))</f>
        <v>13:20</v>
      </c>
    </row>
    <row r="1580" spans="1:14" ht="25.5" hidden="1" customHeight="1" x14ac:dyDescent="0.25">
      <c r="A1580" s="60" t="s">
        <v>278</v>
      </c>
      <c r="B1580" s="61" t="s">
        <v>1009</v>
      </c>
      <c r="C1580" s="34" t="s">
        <v>8</v>
      </c>
      <c r="D1580" s="66" t="s">
        <v>1210</v>
      </c>
      <c r="E1580" s="66" t="str">
        <f>CONCATENATE(Tabela13[[#This Row],[TRAMITE_SETOR]],"_Atualiz")</f>
        <v>SC_Atualiz</v>
      </c>
      <c r="F1580" t="s">
        <v>912</v>
      </c>
      <c r="G1580"/>
      <c r="H1580" s="65">
        <v>42636.62777777778</v>
      </c>
      <c r="I1580" s="65">
        <v>42639.651388888888</v>
      </c>
      <c r="J1580" s="64" t="s">
        <v>1018</v>
      </c>
      <c r="K1580" s="58">
        <f t="shared" si="54"/>
        <v>3.023611111108039</v>
      </c>
      <c r="L1580" s="59">
        <f t="shared" si="55"/>
        <v>3.023611111108039</v>
      </c>
      <c r="M1580" s="166">
        <f>NETWORKDAYS.INTL(DATE(YEAR(H1580),MONTH(I1580),DAY(H1580)),DATE(YEAR(I1580),MONTH(I1580),DAY(I1580)),1,LISTAFERIADOS!$B$2:$B$194)</f>
        <v>2</v>
      </c>
      <c r="N1580" s="170" t="str">
        <f>CONCATENATE(HOUR(Tabela13[[#This Row],[DATA INICIO]]),":",MINUTE(Tabela13[[#This Row],[DATA INICIO]]))</f>
        <v>15:4</v>
      </c>
    </row>
    <row r="1581" spans="1:14" ht="25.5" hidden="1" customHeight="1" x14ac:dyDescent="0.25">
      <c r="A1581" s="60" t="s">
        <v>278</v>
      </c>
      <c r="B1581" s="61" t="s">
        <v>1009</v>
      </c>
      <c r="C1581" s="34" t="s">
        <v>8</v>
      </c>
      <c r="D1581" s="66" t="s">
        <v>1209</v>
      </c>
      <c r="E1581" s="66" t="str">
        <f>CONCATENATE(Tabela13[[#This Row],[TRAMITE_SETOR]],"_Atualiz")</f>
        <v>CLC_Atualiz</v>
      </c>
      <c r="F1581" t="s">
        <v>911</v>
      </c>
      <c r="G1581"/>
      <c r="H1581" s="65">
        <v>42639.651388888888</v>
      </c>
      <c r="I1581" s="65">
        <v>42639.6875</v>
      </c>
      <c r="J1581" s="64" t="s">
        <v>1019</v>
      </c>
      <c r="K1581" s="58">
        <f t="shared" si="54"/>
        <v>3.6111111112404615E-2</v>
      </c>
      <c r="L1581" s="59">
        <f t="shared" si="55"/>
        <v>3.6111111112404615E-2</v>
      </c>
      <c r="M1581" s="166">
        <f>NETWORKDAYS.INTL(DATE(YEAR(H1581),MONTH(I1581),DAY(H1581)),DATE(YEAR(I1581),MONTH(I1581),DAY(I1581)),1,LISTAFERIADOS!$B$2:$B$194)</f>
        <v>1</v>
      </c>
      <c r="N1581" s="170" t="str">
        <f>CONCATENATE(HOUR(Tabela13[[#This Row],[DATA INICIO]]),":",MINUTE(Tabela13[[#This Row],[DATA INICIO]]))</f>
        <v>15:38</v>
      </c>
    </row>
    <row r="1582" spans="1:14" ht="25.5" hidden="1" customHeight="1" x14ac:dyDescent="0.25">
      <c r="A1582" s="60" t="s">
        <v>278</v>
      </c>
      <c r="B1582" s="61" t="s">
        <v>1009</v>
      </c>
      <c r="C1582" s="34" t="s">
        <v>8</v>
      </c>
      <c r="D1582" s="66" t="s">
        <v>1211</v>
      </c>
      <c r="E1582" s="66" t="str">
        <f>CONCATENATE(Tabela13[[#This Row],[TRAMITE_SETOR]],"_Atualiz")</f>
        <v>SCON_Atualiz</v>
      </c>
      <c r="F1582" t="s">
        <v>913</v>
      </c>
      <c r="G1582"/>
      <c r="H1582" s="65">
        <v>42639.6875</v>
      </c>
      <c r="I1582" s="65">
        <v>42641.631944444445</v>
      </c>
      <c r="J1582" s="64" t="s">
        <v>461</v>
      </c>
      <c r="K1582" s="58">
        <f t="shared" si="54"/>
        <v>1.9444444444452529</v>
      </c>
      <c r="L1582" s="59">
        <f t="shared" si="55"/>
        <v>1.9444444444452529</v>
      </c>
      <c r="M1582" s="166">
        <f>NETWORKDAYS.INTL(DATE(YEAR(H1582),MONTH(I1582),DAY(H1582)),DATE(YEAR(I1582),MONTH(I1582),DAY(I1582)),1,LISTAFERIADOS!$B$2:$B$194)</f>
        <v>3</v>
      </c>
      <c r="N1582" s="170" t="str">
        <f>CONCATENATE(HOUR(Tabela13[[#This Row],[DATA INICIO]]),":",MINUTE(Tabela13[[#This Row],[DATA INICIO]]))</f>
        <v>16:30</v>
      </c>
    </row>
    <row r="1583" spans="1:14" ht="25.5" hidden="1" customHeight="1" x14ac:dyDescent="0.25">
      <c r="A1583" s="60" t="s">
        <v>278</v>
      </c>
      <c r="B1583" s="61" t="s">
        <v>1009</v>
      </c>
      <c r="C1583" s="34" t="s">
        <v>8</v>
      </c>
      <c r="D1583" s="66" t="s">
        <v>1209</v>
      </c>
      <c r="E1583" s="66" t="str">
        <f>CONCATENATE(Tabela13[[#This Row],[TRAMITE_SETOR]],"_Atualiz")</f>
        <v>CLC_Atualiz</v>
      </c>
      <c r="F1583" t="s">
        <v>911</v>
      </c>
      <c r="G1583"/>
      <c r="H1583" s="65">
        <v>42641.631944444445</v>
      </c>
      <c r="I1583" s="65">
        <v>42641.774305555555</v>
      </c>
      <c r="J1583" s="64" t="s">
        <v>1020</v>
      </c>
      <c r="K1583" s="58">
        <f t="shared" si="54"/>
        <v>0.14236111110949423</v>
      </c>
      <c r="L1583" s="59">
        <f t="shared" si="55"/>
        <v>0.14236111110949423</v>
      </c>
      <c r="M1583" s="166">
        <f>NETWORKDAYS.INTL(DATE(YEAR(H1583),MONTH(I1583),DAY(H1583)),DATE(YEAR(I1583),MONTH(I1583),DAY(I1583)),1,LISTAFERIADOS!$B$2:$B$194)</f>
        <v>1</v>
      </c>
      <c r="N1583" s="170" t="str">
        <f>CONCATENATE(HOUR(Tabela13[[#This Row],[DATA INICIO]]),":",MINUTE(Tabela13[[#This Row],[DATA INICIO]]))</f>
        <v>15:10</v>
      </c>
    </row>
    <row r="1584" spans="1:14" ht="25.5" hidden="1" customHeight="1" x14ac:dyDescent="0.25">
      <c r="A1584" s="60" t="s">
        <v>278</v>
      </c>
      <c r="B1584" s="61" t="s">
        <v>1009</v>
      </c>
      <c r="C1584" s="34" t="s">
        <v>8</v>
      </c>
      <c r="D1584" s="66" t="s">
        <v>1213</v>
      </c>
      <c r="E1584" s="66" t="str">
        <f>CONCATENATE(Tabela13[[#This Row],[TRAMITE_SETOR]],"_Atualiz")</f>
        <v>ASSDG_Atualiz</v>
      </c>
      <c r="F1584" t="s">
        <v>915</v>
      </c>
      <c r="G1584"/>
      <c r="H1584" s="65">
        <v>42641.774305555555</v>
      </c>
      <c r="I1584" s="65">
        <v>42643.623611111114</v>
      </c>
      <c r="J1584" s="64" t="s">
        <v>1021</v>
      </c>
      <c r="K1584" s="58">
        <f t="shared" si="54"/>
        <v>1.8493055555591127</v>
      </c>
      <c r="L1584" s="59">
        <f t="shared" si="55"/>
        <v>1.8493055555591127</v>
      </c>
      <c r="M1584" s="166">
        <f>NETWORKDAYS.INTL(DATE(YEAR(H1584),MONTH(I1584),DAY(H1584)),DATE(YEAR(I1584),MONTH(I1584),DAY(I1584)),1,LISTAFERIADOS!$B$2:$B$194)</f>
        <v>3</v>
      </c>
      <c r="N1584" s="170" t="str">
        <f>CONCATENATE(HOUR(Tabela13[[#This Row],[DATA INICIO]]),":",MINUTE(Tabela13[[#This Row],[DATA INICIO]]))</f>
        <v>18:35</v>
      </c>
    </row>
    <row r="1585" spans="1:14" ht="25.5" customHeight="1" x14ac:dyDescent="0.25">
      <c r="A1585" s="70" t="s">
        <v>278</v>
      </c>
      <c r="B1585" s="71" t="s">
        <v>1028</v>
      </c>
      <c r="C1585" s="72" t="s">
        <v>270</v>
      </c>
      <c r="D1585" s="115" t="s">
        <v>1252</v>
      </c>
      <c r="E1585" s="66" t="str">
        <f>CONCATENATE(Tabela13[[#This Row],[TRAMITE_SETOR]],"_Atualiz")</f>
        <v>SOP_Atualiz</v>
      </c>
      <c r="F1585" t="s">
        <v>893</v>
      </c>
      <c r="G1585" s="91" t="s">
        <v>1105</v>
      </c>
      <c r="H1585" s="73">
        <v>42626.46875</v>
      </c>
      <c r="I1585" s="73">
        <v>42627.46875</v>
      </c>
      <c r="J1585" s="74" t="s">
        <v>7</v>
      </c>
      <c r="K1585" s="58">
        <f t="shared" ref="K1585:K1613" si="56">IF(OR(H1585="-",I1585="-"),0,I1585-H1585)</f>
        <v>1</v>
      </c>
      <c r="L1585" s="59">
        <f t="shared" ref="L1585:L1613" si="57">K1585</f>
        <v>1</v>
      </c>
      <c r="M1585" s="166">
        <f>NETWORKDAYS.INTL(DATE(YEAR(H1585),MONTH(I1585),DAY(H1585)),DATE(YEAR(I1585),MONTH(I1585),DAY(I1585)),1,LISTAFERIADOS!$B$2:$B$194)</f>
        <v>2</v>
      </c>
      <c r="N1585" s="170" t="str">
        <f>CONCATENATE(HOUR(Tabela13[[#This Row],[DATA INICIO]]),":",MINUTE(Tabela13[[#This Row],[DATA INICIO]]))</f>
        <v>11:15</v>
      </c>
    </row>
    <row r="1586" spans="1:14" ht="25.5" customHeight="1" x14ac:dyDescent="0.25">
      <c r="A1586" s="70" t="s">
        <v>278</v>
      </c>
      <c r="B1586" s="71" t="s">
        <v>1028</v>
      </c>
      <c r="C1586" s="72" t="s">
        <v>270</v>
      </c>
      <c r="D1586" s="115" t="s">
        <v>1226</v>
      </c>
      <c r="E1586" s="66" t="str">
        <f>CONCATENATE(Tabela13[[#This Row],[TRAMITE_SETOR]],"_Atualiz")</f>
        <v>CIP_Atualiz</v>
      </c>
      <c r="F1586" s="35" t="s">
        <v>884</v>
      </c>
      <c r="G1586" s="91" t="s">
        <v>1105</v>
      </c>
      <c r="H1586" s="73">
        <v>42627.46875</v>
      </c>
      <c r="I1586" s="73">
        <v>42628.788194444445</v>
      </c>
      <c r="J1586" s="74" t="s">
        <v>294</v>
      </c>
      <c r="K1586" s="58">
        <f t="shared" si="56"/>
        <v>1.3194444444452529</v>
      </c>
      <c r="L1586" s="59">
        <f t="shared" si="57"/>
        <v>1.3194444444452529</v>
      </c>
      <c r="M1586" s="166">
        <f>NETWORKDAYS.INTL(DATE(YEAR(H1586),MONTH(I1586),DAY(H1586)),DATE(YEAR(I1586),MONTH(I1586),DAY(I1586)),1,LISTAFERIADOS!$B$2:$B$194)</f>
        <v>2</v>
      </c>
      <c r="N1586" s="170" t="str">
        <f>CONCATENATE(HOUR(Tabela13[[#This Row],[DATA INICIO]]),":",MINUTE(Tabela13[[#This Row],[DATA INICIO]]))</f>
        <v>11:15</v>
      </c>
    </row>
    <row r="1587" spans="1:14" ht="25.5" customHeight="1" x14ac:dyDescent="0.25">
      <c r="A1587" s="70" t="s">
        <v>278</v>
      </c>
      <c r="B1587" s="71" t="s">
        <v>1028</v>
      </c>
      <c r="C1587" s="72" t="s">
        <v>270</v>
      </c>
      <c r="D1587" s="115" t="s">
        <v>1220</v>
      </c>
      <c r="E1587" s="66" t="str">
        <f>CONCATENATE(Tabela13[[#This Row],[TRAMITE_SETOR]],"_Atualiz")</f>
        <v>SECGS_Atualiz</v>
      </c>
      <c r="F1587" t="s">
        <v>885</v>
      </c>
      <c r="G1587" s="91" t="s">
        <v>1105</v>
      </c>
      <c r="H1587" s="73">
        <v>42628.788194444445</v>
      </c>
      <c r="I1587" s="73">
        <v>42632.457638888889</v>
      </c>
      <c r="J1587" s="74" t="s">
        <v>408</v>
      </c>
      <c r="K1587" s="58">
        <f t="shared" si="56"/>
        <v>3.6694444444437977</v>
      </c>
      <c r="L1587" s="59">
        <f t="shared" si="57"/>
        <v>3.6694444444437977</v>
      </c>
      <c r="M1587" s="166">
        <f>NETWORKDAYS.INTL(DATE(YEAR(H1587),MONTH(I1587),DAY(H1587)),DATE(YEAR(I1587),MONTH(I1587),DAY(I1587)),1,LISTAFERIADOS!$B$2:$B$194)</f>
        <v>3</v>
      </c>
      <c r="N1587" s="170" t="str">
        <f>CONCATENATE(HOUR(Tabela13[[#This Row],[DATA INICIO]]),":",MINUTE(Tabela13[[#This Row],[DATA INICIO]]))</f>
        <v>18:55</v>
      </c>
    </row>
    <row r="1588" spans="1:14" ht="25.5" hidden="1" customHeight="1" x14ac:dyDescent="0.25">
      <c r="A1588" s="70" t="s">
        <v>278</v>
      </c>
      <c r="B1588" s="71" t="s">
        <v>1028</v>
      </c>
      <c r="C1588" s="72" t="s">
        <v>270</v>
      </c>
      <c r="D1588" s="115" t="s">
        <v>1208</v>
      </c>
      <c r="E1588" s="66" t="str">
        <f>CONCATENATE(Tabela13[[#This Row],[TRAMITE_SETOR]],"_Atualiz")</f>
        <v>SECOFC_Atualiz</v>
      </c>
      <c r="F1588" t="s">
        <v>910</v>
      </c>
      <c r="G1588"/>
      <c r="H1588" s="73">
        <v>42632.457638888889</v>
      </c>
      <c r="I1588" s="73">
        <v>42633.730555555558</v>
      </c>
      <c r="J1588" s="74" t="s">
        <v>1022</v>
      </c>
      <c r="K1588" s="58">
        <f t="shared" si="56"/>
        <v>1.2729166666686069</v>
      </c>
      <c r="L1588" s="59">
        <f t="shared" si="57"/>
        <v>1.2729166666686069</v>
      </c>
      <c r="M1588" s="166">
        <f>NETWORKDAYS.INTL(DATE(YEAR(H1588),MONTH(I1588),DAY(H1588)),DATE(YEAR(I1588),MONTH(I1588),DAY(I1588)),1,LISTAFERIADOS!$B$2:$B$194)</f>
        <v>2</v>
      </c>
      <c r="N1588" s="170" t="str">
        <f>CONCATENATE(HOUR(Tabela13[[#This Row],[DATA INICIO]]),":",MINUTE(Tabela13[[#This Row],[DATA INICIO]]))</f>
        <v>10:59</v>
      </c>
    </row>
    <row r="1589" spans="1:14" ht="25.5" hidden="1" customHeight="1" x14ac:dyDescent="0.25">
      <c r="A1589" s="70" t="s">
        <v>278</v>
      </c>
      <c r="B1589" s="71" t="s">
        <v>1028</v>
      </c>
      <c r="C1589" s="72" t="s">
        <v>270</v>
      </c>
      <c r="D1589" s="115" t="s">
        <v>1207</v>
      </c>
      <c r="E1589" s="66" t="str">
        <f>CONCATENATE(Tabela13[[#This Row],[TRAMITE_SETOR]],"_Atualiz")</f>
        <v>CO_Atualiz</v>
      </c>
      <c r="F1589" t="s">
        <v>909</v>
      </c>
      <c r="G1589"/>
      <c r="H1589" s="73">
        <v>42633.730555555558</v>
      </c>
      <c r="I1589" s="73">
        <v>42633.734722222223</v>
      </c>
      <c r="J1589" s="74" t="s">
        <v>608</v>
      </c>
      <c r="K1589" s="58">
        <f t="shared" si="56"/>
        <v>4.166666665696539E-3</v>
      </c>
      <c r="L1589" s="59">
        <f t="shared" si="57"/>
        <v>4.166666665696539E-3</v>
      </c>
      <c r="M1589" s="166">
        <f>NETWORKDAYS.INTL(DATE(YEAR(H1589),MONTH(I1589),DAY(H1589)),DATE(YEAR(I1589),MONTH(I1589),DAY(I1589)),1,LISTAFERIADOS!$B$2:$B$194)</f>
        <v>1</v>
      </c>
      <c r="N1589" s="170" t="str">
        <f>CONCATENATE(HOUR(Tabela13[[#This Row],[DATA INICIO]]),":",MINUTE(Tabela13[[#This Row],[DATA INICIO]]))</f>
        <v>17:32</v>
      </c>
    </row>
    <row r="1590" spans="1:14" ht="25.5" hidden="1" customHeight="1" x14ac:dyDescent="0.25">
      <c r="A1590" s="70" t="s">
        <v>278</v>
      </c>
      <c r="B1590" s="71" t="s">
        <v>1028</v>
      </c>
      <c r="C1590" s="72" t="s">
        <v>270</v>
      </c>
      <c r="D1590" s="115" t="s">
        <v>1206</v>
      </c>
      <c r="E1590" s="66" t="str">
        <f>CONCATENATE(Tabela13[[#This Row],[TRAMITE_SETOR]],"_Atualiz")</f>
        <v>SPO_Atualiz</v>
      </c>
      <c r="F1590" t="s">
        <v>908</v>
      </c>
      <c r="G1590"/>
      <c r="H1590" s="73">
        <v>42633.734722222223</v>
      </c>
      <c r="I1590" s="73">
        <v>42633.803472222222</v>
      </c>
      <c r="J1590" s="74" t="s">
        <v>18</v>
      </c>
      <c r="K1590" s="58">
        <f t="shared" si="56"/>
        <v>6.8749999998544808E-2</v>
      </c>
      <c r="L1590" s="59">
        <f t="shared" si="57"/>
        <v>6.8749999998544808E-2</v>
      </c>
      <c r="M1590" s="166">
        <f>NETWORKDAYS.INTL(DATE(YEAR(H1590),MONTH(I1590),DAY(H1590)),DATE(YEAR(I1590),MONTH(I1590),DAY(I1590)),1,LISTAFERIADOS!$B$2:$B$194)</f>
        <v>1</v>
      </c>
      <c r="N1590" s="170" t="str">
        <f>CONCATENATE(HOUR(Tabela13[[#This Row],[DATA INICIO]]),":",MINUTE(Tabela13[[#This Row],[DATA INICIO]]))</f>
        <v>17:38</v>
      </c>
    </row>
    <row r="1591" spans="1:14" ht="25.5" hidden="1" customHeight="1" x14ac:dyDescent="0.25">
      <c r="A1591" s="70" t="s">
        <v>278</v>
      </c>
      <c r="B1591" s="71" t="s">
        <v>1028</v>
      </c>
      <c r="C1591" s="72" t="s">
        <v>270</v>
      </c>
      <c r="D1591" s="115" t="s">
        <v>1207</v>
      </c>
      <c r="E1591" s="66" t="str">
        <f>CONCATENATE(Tabela13[[#This Row],[TRAMITE_SETOR]],"_Atualiz")</f>
        <v>CO_Atualiz</v>
      </c>
      <c r="F1591" t="s">
        <v>909</v>
      </c>
      <c r="G1591"/>
      <c r="H1591" s="73">
        <v>42633.803472222222</v>
      </c>
      <c r="I1591" s="73">
        <v>42633.852083333331</v>
      </c>
      <c r="J1591" s="74" t="s">
        <v>234</v>
      </c>
      <c r="K1591" s="58">
        <f t="shared" si="56"/>
        <v>4.8611111109494232E-2</v>
      </c>
      <c r="L1591" s="59">
        <f t="shared" si="57"/>
        <v>4.8611111109494232E-2</v>
      </c>
      <c r="M1591" s="166">
        <f>NETWORKDAYS.INTL(DATE(YEAR(H1591),MONTH(I1591),DAY(H1591)),DATE(YEAR(I1591),MONTH(I1591),DAY(I1591)),1,LISTAFERIADOS!$B$2:$B$194)</f>
        <v>1</v>
      </c>
      <c r="N1591" s="170" t="str">
        <f>CONCATENATE(HOUR(Tabela13[[#This Row],[DATA INICIO]]),":",MINUTE(Tabela13[[#This Row],[DATA INICIO]]))</f>
        <v>19:17</v>
      </c>
    </row>
    <row r="1592" spans="1:14" ht="25.5" hidden="1" customHeight="1" x14ac:dyDescent="0.25">
      <c r="A1592" s="70" t="s">
        <v>278</v>
      </c>
      <c r="B1592" s="71" t="s">
        <v>1028</v>
      </c>
      <c r="C1592" s="72" t="s">
        <v>270</v>
      </c>
      <c r="D1592" s="115" t="s">
        <v>1208</v>
      </c>
      <c r="E1592" s="66" t="str">
        <f>CONCATENATE(Tabela13[[#This Row],[TRAMITE_SETOR]],"_Atualiz")</f>
        <v>SECOFC_Atualiz</v>
      </c>
      <c r="F1592" t="s">
        <v>910</v>
      </c>
      <c r="G1592"/>
      <c r="H1592" s="73">
        <v>42633.852083333331</v>
      </c>
      <c r="I1592" s="73">
        <v>42634.67083333333</v>
      </c>
      <c r="J1592" s="74" t="s">
        <v>20</v>
      </c>
      <c r="K1592" s="58">
        <f t="shared" si="56"/>
        <v>0.81874999999854481</v>
      </c>
      <c r="L1592" s="59">
        <f t="shared" si="57"/>
        <v>0.81874999999854481</v>
      </c>
      <c r="M1592" s="166">
        <f>NETWORKDAYS.INTL(DATE(YEAR(H1592),MONTH(I1592),DAY(H1592)),DATE(YEAR(I1592),MONTH(I1592),DAY(I1592)),1,LISTAFERIADOS!$B$2:$B$194)</f>
        <v>2</v>
      </c>
      <c r="N1592" s="170" t="str">
        <f>CONCATENATE(HOUR(Tabela13[[#This Row],[DATA INICIO]]),":",MINUTE(Tabela13[[#This Row],[DATA INICIO]]))</f>
        <v>20:27</v>
      </c>
    </row>
    <row r="1593" spans="1:14" ht="25.5" hidden="1" customHeight="1" x14ac:dyDescent="0.25">
      <c r="A1593" s="70" t="s">
        <v>278</v>
      </c>
      <c r="B1593" s="71" t="s">
        <v>1028</v>
      </c>
      <c r="C1593" s="72" t="s">
        <v>270</v>
      </c>
      <c r="D1593" s="115" t="s">
        <v>1209</v>
      </c>
      <c r="E1593" s="66" t="str">
        <f>CONCATENATE(Tabela13[[#This Row],[TRAMITE_SETOR]],"_Atualiz")</f>
        <v>CLC_Atualiz</v>
      </c>
      <c r="F1593" t="s">
        <v>911</v>
      </c>
      <c r="G1593"/>
      <c r="H1593" s="73">
        <v>42634.67083333333</v>
      </c>
      <c r="I1593" s="73">
        <v>42636.6875</v>
      </c>
      <c r="J1593" s="74" t="s">
        <v>99</v>
      </c>
      <c r="K1593" s="58">
        <f t="shared" si="56"/>
        <v>2.0166666666700621</v>
      </c>
      <c r="L1593" s="59">
        <f t="shared" si="57"/>
        <v>2.0166666666700621</v>
      </c>
      <c r="M1593" s="166">
        <f>NETWORKDAYS.INTL(DATE(YEAR(H1593),MONTH(I1593),DAY(H1593)),DATE(YEAR(I1593),MONTH(I1593),DAY(I1593)),1,LISTAFERIADOS!$B$2:$B$194)</f>
        <v>3</v>
      </c>
      <c r="N1593" s="170" t="str">
        <f>CONCATENATE(HOUR(Tabela13[[#This Row],[DATA INICIO]]),":",MINUTE(Tabela13[[#This Row],[DATA INICIO]]))</f>
        <v>16:6</v>
      </c>
    </row>
    <row r="1594" spans="1:14" ht="25.5" hidden="1" customHeight="1" x14ac:dyDescent="0.25">
      <c r="A1594" s="70" t="s">
        <v>278</v>
      </c>
      <c r="B1594" s="71" t="s">
        <v>1028</v>
      </c>
      <c r="C1594" s="72" t="s">
        <v>270</v>
      </c>
      <c r="D1594" s="115" t="s">
        <v>1210</v>
      </c>
      <c r="E1594" s="66" t="str">
        <f>CONCATENATE(Tabela13[[#This Row],[TRAMITE_SETOR]],"_Atualiz")</f>
        <v>SC_Atualiz</v>
      </c>
      <c r="F1594" t="s">
        <v>912</v>
      </c>
      <c r="G1594"/>
      <c r="H1594" s="73">
        <v>42636.6875</v>
      </c>
      <c r="I1594" s="73">
        <v>42638.540972222225</v>
      </c>
      <c r="J1594" s="74" t="s">
        <v>1023</v>
      </c>
      <c r="K1594" s="58">
        <f t="shared" si="56"/>
        <v>1.8534722222248092</v>
      </c>
      <c r="L1594" s="59">
        <f t="shared" si="57"/>
        <v>1.8534722222248092</v>
      </c>
      <c r="M1594" s="166">
        <f>NETWORKDAYS.INTL(DATE(YEAR(H1594),MONTH(I1594),DAY(H1594)),DATE(YEAR(I1594),MONTH(I1594),DAY(I1594)),1,LISTAFERIADOS!$B$2:$B$194)</f>
        <v>1</v>
      </c>
      <c r="N1594" s="170" t="str">
        <f>CONCATENATE(HOUR(Tabela13[[#This Row],[DATA INICIO]]),":",MINUTE(Tabela13[[#This Row],[DATA INICIO]]))</f>
        <v>16:30</v>
      </c>
    </row>
    <row r="1595" spans="1:14" ht="25.5" customHeight="1" x14ac:dyDescent="0.25">
      <c r="A1595" s="70" t="s">
        <v>278</v>
      </c>
      <c r="B1595" s="71" t="s">
        <v>1028</v>
      </c>
      <c r="C1595" s="72" t="s">
        <v>270</v>
      </c>
      <c r="D1595" s="115" t="s">
        <v>1252</v>
      </c>
      <c r="E1595" s="66" t="str">
        <f>CONCATENATE(Tabela13[[#This Row],[TRAMITE_SETOR]],"_Atualiz")</f>
        <v>SOP_Atualiz</v>
      </c>
      <c r="F1595" t="s">
        <v>893</v>
      </c>
      <c r="G1595" s="91" t="s">
        <v>1105</v>
      </c>
      <c r="H1595" s="73">
        <v>42638.540972222225</v>
      </c>
      <c r="I1595" s="73">
        <v>42640.655555555553</v>
      </c>
      <c r="J1595" s="74" t="s">
        <v>60</v>
      </c>
      <c r="K1595" s="58">
        <f t="shared" si="56"/>
        <v>2.1145833333284827</v>
      </c>
      <c r="L1595" s="59">
        <f t="shared" si="57"/>
        <v>2.1145833333284827</v>
      </c>
      <c r="M1595" s="166">
        <f>NETWORKDAYS.INTL(DATE(YEAR(H1595),MONTH(I1595),DAY(H1595)),DATE(YEAR(I1595),MONTH(I1595),DAY(I1595)),1,LISTAFERIADOS!$B$2:$B$194)</f>
        <v>2</v>
      </c>
      <c r="N1595" s="170" t="str">
        <f>CONCATENATE(HOUR(Tabela13[[#This Row],[DATA INICIO]]),":",MINUTE(Tabela13[[#This Row],[DATA INICIO]]))</f>
        <v>12:59</v>
      </c>
    </row>
    <row r="1596" spans="1:14" ht="25.5" hidden="1" customHeight="1" x14ac:dyDescent="0.25">
      <c r="A1596" s="70" t="s">
        <v>278</v>
      </c>
      <c r="B1596" s="71" t="s">
        <v>1028</v>
      </c>
      <c r="C1596" s="72" t="s">
        <v>270</v>
      </c>
      <c r="D1596" s="115" t="s">
        <v>1206</v>
      </c>
      <c r="E1596" s="66" t="str">
        <f>CONCATENATE(Tabela13[[#This Row],[TRAMITE_SETOR]],"_Atualiz")</f>
        <v>SPO_Atualiz</v>
      </c>
      <c r="F1596" t="s">
        <v>908</v>
      </c>
      <c r="G1596"/>
      <c r="H1596" s="73">
        <v>42640.655555555553</v>
      </c>
      <c r="I1596" s="73">
        <v>42640.736805555556</v>
      </c>
      <c r="J1596" s="74" t="s">
        <v>1024</v>
      </c>
      <c r="K1596" s="58">
        <f t="shared" si="56"/>
        <v>8.1250000002910383E-2</v>
      </c>
      <c r="L1596" s="59">
        <f t="shared" si="57"/>
        <v>8.1250000002910383E-2</v>
      </c>
      <c r="M1596" s="166">
        <f>NETWORKDAYS.INTL(DATE(YEAR(H1596),MONTH(I1596),DAY(H1596)),DATE(YEAR(I1596),MONTH(I1596),DAY(I1596)),1,LISTAFERIADOS!$B$2:$B$194)</f>
        <v>1</v>
      </c>
      <c r="N1596" s="170" t="str">
        <f>CONCATENATE(HOUR(Tabela13[[#This Row],[DATA INICIO]]),":",MINUTE(Tabela13[[#This Row],[DATA INICIO]]))</f>
        <v>15:44</v>
      </c>
    </row>
    <row r="1597" spans="1:14" ht="25.5" hidden="1" customHeight="1" x14ac:dyDescent="0.25">
      <c r="A1597" s="70" t="s">
        <v>278</v>
      </c>
      <c r="B1597" s="71" t="s">
        <v>1028</v>
      </c>
      <c r="C1597" s="72" t="s">
        <v>270</v>
      </c>
      <c r="D1597" s="115" t="s">
        <v>1207</v>
      </c>
      <c r="E1597" s="66" t="str">
        <f>CONCATENATE(Tabela13[[#This Row],[TRAMITE_SETOR]],"_Atualiz")</f>
        <v>CO_Atualiz</v>
      </c>
      <c r="F1597" t="s">
        <v>909</v>
      </c>
      <c r="G1597"/>
      <c r="H1597" s="73">
        <v>42640.736805555556</v>
      </c>
      <c r="I1597" s="73">
        <v>42640.763888888891</v>
      </c>
      <c r="J1597" s="74" t="s">
        <v>68</v>
      </c>
      <c r="K1597" s="58">
        <f t="shared" si="56"/>
        <v>2.7083333334303461E-2</v>
      </c>
      <c r="L1597" s="59">
        <f t="shared" si="57"/>
        <v>2.7083333334303461E-2</v>
      </c>
      <c r="M1597" s="166">
        <f>NETWORKDAYS.INTL(DATE(YEAR(H1597),MONTH(I1597),DAY(H1597)),DATE(YEAR(I1597),MONTH(I1597),DAY(I1597)),1,LISTAFERIADOS!$B$2:$B$194)</f>
        <v>1</v>
      </c>
      <c r="N1597" s="170" t="str">
        <f>CONCATENATE(HOUR(Tabela13[[#This Row],[DATA INICIO]]),":",MINUTE(Tabela13[[#This Row],[DATA INICIO]]))</f>
        <v>17:41</v>
      </c>
    </row>
    <row r="1598" spans="1:14" ht="25.5" hidden="1" customHeight="1" x14ac:dyDescent="0.25">
      <c r="A1598" s="70" t="s">
        <v>278</v>
      </c>
      <c r="B1598" s="71" t="s">
        <v>1028</v>
      </c>
      <c r="C1598" s="72" t="s">
        <v>270</v>
      </c>
      <c r="D1598" s="115" t="s">
        <v>1208</v>
      </c>
      <c r="E1598" s="66" t="str">
        <f>CONCATENATE(Tabela13[[#This Row],[TRAMITE_SETOR]],"_Atualiz")</f>
        <v>SECOFC_Atualiz</v>
      </c>
      <c r="F1598" t="s">
        <v>910</v>
      </c>
      <c r="G1598"/>
      <c r="H1598" s="73">
        <v>42640.763888888891</v>
      </c>
      <c r="I1598" s="73">
        <v>42640.789583333331</v>
      </c>
      <c r="J1598" s="74" t="s">
        <v>20</v>
      </c>
      <c r="K1598" s="58">
        <f t="shared" si="56"/>
        <v>2.569444444088731E-2</v>
      </c>
      <c r="L1598" s="59">
        <f t="shared" si="57"/>
        <v>2.569444444088731E-2</v>
      </c>
      <c r="M1598" s="166">
        <f>NETWORKDAYS.INTL(DATE(YEAR(H1598),MONTH(I1598),DAY(H1598)),DATE(YEAR(I1598),MONTH(I1598),DAY(I1598)),1,LISTAFERIADOS!$B$2:$B$194)</f>
        <v>1</v>
      </c>
      <c r="N1598" s="170" t="str">
        <f>CONCATENATE(HOUR(Tabela13[[#This Row],[DATA INICIO]]),":",MINUTE(Tabela13[[#This Row],[DATA INICIO]]))</f>
        <v>18:20</v>
      </c>
    </row>
    <row r="1599" spans="1:14" ht="25.5" hidden="1" customHeight="1" x14ac:dyDescent="0.25">
      <c r="A1599" s="70" t="s">
        <v>278</v>
      </c>
      <c r="B1599" s="71" t="s">
        <v>1028</v>
      </c>
      <c r="C1599" s="72" t="s">
        <v>270</v>
      </c>
      <c r="D1599" s="115" t="s">
        <v>1210</v>
      </c>
      <c r="E1599" s="66" t="str">
        <f>CONCATENATE(Tabela13[[#This Row],[TRAMITE_SETOR]],"_Atualiz")</f>
        <v>SC_Atualiz</v>
      </c>
      <c r="F1599" t="s">
        <v>912</v>
      </c>
      <c r="G1599"/>
      <c r="H1599" s="73">
        <v>42640.789583333331</v>
      </c>
      <c r="I1599" s="73">
        <v>42643.746527777781</v>
      </c>
      <c r="J1599" s="74" t="s">
        <v>1025</v>
      </c>
      <c r="K1599" s="58">
        <f t="shared" si="56"/>
        <v>2.9569444444496185</v>
      </c>
      <c r="L1599" s="59">
        <f t="shared" si="57"/>
        <v>2.9569444444496185</v>
      </c>
      <c r="M1599" s="166">
        <f>NETWORKDAYS.INTL(DATE(YEAR(H1599),MONTH(I1599),DAY(H1599)),DATE(YEAR(I1599),MONTH(I1599),DAY(I1599)),1,LISTAFERIADOS!$B$2:$B$194)</f>
        <v>4</v>
      </c>
      <c r="N1599" s="170" t="str">
        <f>CONCATENATE(HOUR(Tabela13[[#This Row],[DATA INICIO]]),":",MINUTE(Tabela13[[#This Row],[DATA INICIO]]))</f>
        <v>18:57</v>
      </c>
    </row>
    <row r="1600" spans="1:14" ht="25.5" hidden="1" customHeight="1" x14ac:dyDescent="0.25">
      <c r="A1600" s="70" t="s">
        <v>278</v>
      </c>
      <c r="B1600" s="71" t="s">
        <v>1028</v>
      </c>
      <c r="C1600" s="72" t="s">
        <v>270</v>
      </c>
      <c r="D1600" s="115" t="s">
        <v>1209</v>
      </c>
      <c r="E1600" s="66" t="str">
        <f>CONCATENATE(Tabela13[[#This Row],[TRAMITE_SETOR]],"_Atualiz")</f>
        <v>CLC_Atualiz</v>
      </c>
      <c r="F1600" t="s">
        <v>911</v>
      </c>
      <c r="G1600"/>
      <c r="H1600" s="73">
        <v>42643.746527777781</v>
      </c>
      <c r="I1600" s="73">
        <v>42647.707638888889</v>
      </c>
      <c r="J1600" s="74" t="s">
        <v>964</v>
      </c>
      <c r="K1600" s="58">
        <f t="shared" si="56"/>
        <v>3.961111111108039</v>
      </c>
      <c r="L1600" s="59">
        <f t="shared" si="57"/>
        <v>3.961111111108039</v>
      </c>
      <c r="M1600" s="166">
        <f>NETWORKDAYS.INTL(DATE(YEAR(H1600),MONTH(I1600),DAY(H1600)),DATE(YEAR(I1600),MONTH(I1600),DAY(I1600)),1,LISTAFERIADOS!$B$2:$B$194)</f>
        <v>-18</v>
      </c>
      <c r="N1600" s="170" t="str">
        <f>CONCATENATE(HOUR(Tabela13[[#This Row],[DATA INICIO]]),":",MINUTE(Tabela13[[#This Row],[DATA INICIO]]))</f>
        <v>17:55</v>
      </c>
    </row>
    <row r="1601" spans="1:14" ht="25.5" hidden="1" customHeight="1" x14ac:dyDescent="0.25">
      <c r="A1601" s="70" t="s">
        <v>278</v>
      </c>
      <c r="B1601" s="71" t="s">
        <v>1028</v>
      </c>
      <c r="C1601" s="72" t="s">
        <v>270</v>
      </c>
      <c r="D1601" s="115" t="s">
        <v>1222</v>
      </c>
      <c r="E1601" s="66" t="str">
        <f>CONCATENATE(Tabela13[[#This Row],[TRAMITE_SETOR]],"_Atualiz")</f>
        <v>SECGA_Atualiz</v>
      </c>
      <c r="F1601" t="s">
        <v>853</v>
      </c>
      <c r="G1601"/>
      <c r="H1601" s="73">
        <v>42647.707638888889</v>
      </c>
      <c r="I1601" s="73">
        <v>42648.75</v>
      </c>
      <c r="J1601" s="74" t="s">
        <v>1026</v>
      </c>
      <c r="K1601" s="58">
        <f t="shared" si="56"/>
        <v>1.0423611111109494</v>
      </c>
      <c r="L1601" s="59">
        <f t="shared" si="57"/>
        <v>1.0423611111109494</v>
      </c>
      <c r="M1601" s="166">
        <f>NETWORKDAYS.INTL(DATE(YEAR(H1601),MONTH(I1601),DAY(H1601)),DATE(YEAR(I1601),MONTH(I1601),DAY(I1601)),1,LISTAFERIADOS!$B$2:$B$194)</f>
        <v>2</v>
      </c>
      <c r="N1601" s="170" t="str">
        <f>CONCATENATE(HOUR(Tabela13[[#This Row],[DATA INICIO]]),":",MINUTE(Tabela13[[#This Row],[DATA INICIO]]))</f>
        <v>16:59</v>
      </c>
    </row>
    <row r="1602" spans="1:14" ht="25.5" hidden="1" customHeight="1" x14ac:dyDescent="0.25">
      <c r="A1602" s="70" t="s">
        <v>278</v>
      </c>
      <c r="B1602" s="71" t="s">
        <v>1028</v>
      </c>
      <c r="C1602" s="72" t="s">
        <v>270</v>
      </c>
      <c r="D1602" s="115" t="s">
        <v>1209</v>
      </c>
      <c r="E1602" s="66" t="str">
        <f>CONCATENATE(Tabela13[[#This Row],[TRAMITE_SETOR]],"_Atualiz")</f>
        <v>CLC_Atualiz</v>
      </c>
      <c r="F1602" t="s">
        <v>911</v>
      </c>
      <c r="G1602"/>
      <c r="H1602" s="73">
        <v>42648.75</v>
      </c>
      <c r="I1602" s="73">
        <v>42649.786805555559</v>
      </c>
      <c r="J1602" s="74" t="s">
        <v>1027</v>
      </c>
      <c r="K1602" s="58">
        <f t="shared" si="56"/>
        <v>1.0368055555591127</v>
      </c>
      <c r="L1602" s="59">
        <f t="shared" si="57"/>
        <v>1.0368055555591127</v>
      </c>
      <c r="M1602" s="166">
        <f>NETWORKDAYS.INTL(DATE(YEAR(H1602),MONTH(I1602),DAY(H1602)),DATE(YEAR(I1602),MONTH(I1602),DAY(I1602)),1,LISTAFERIADOS!$B$2:$B$194)</f>
        <v>2</v>
      </c>
      <c r="N1602" s="170" t="str">
        <f>CONCATENATE(HOUR(Tabela13[[#This Row],[DATA INICIO]]),":",MINUTE(Tabela13[[#This Row],[DATA INICIO]]))</f>
        <v>18:0</v>
      </c>
    </row>
    <row r="1603" spans="1:14" ht="25.5" hidden="1" customHeight="1" x14ac:dyDescent="0.25">
      <c r="A1603" s="70" t="s">
        <v>278</v>
      </c>
      <c r="B1603" s="71" t="s">
        <v>1028</v>
      </c>
      <c r="C1603" s="72" t="s">
        <v>270</v>
      </c>
      <c r="D1603" s="115" t="s">
        <v>1230</v>
      </c>
      <c r="E1603" s="66" t="str">
        <f>CONCATENATE(Tabela13[[#This Row],[TRAMITE_SETOR]],"_Atualiz")</f>
        <v>SLIC_Atualiz</v>
      </c>
      <c r="F1603" t="s">
        <v>927</v>
      </c>
      <c r="G1603"/>
      <c r="H1603" s="73">
        <v>42649.786805555559</v>
      </c>
      <c r="I1603" s="73">
        <v>42654.6</v>
      </c>
      <c r="J1603" s="74" t="s">
        <v>445</v>
      </c>
      <c r="K1603" s="58">
        <f t="shared" si="56"/>
        <v>4.8131944444394321</v>
      </c>
      <c r="L1603" s="59">
        <f t="shared" si="57"/>
        <v>4.8131944444394321</v>
      </c>
      <c r="M1603" s="166">
        <f>NETWORKDAYS.INTL(DATE(YEAR(H1603),MONTH(I1603),DAY(H1603)),DATE(YEAR(I1603),MONTH(I1603),DAY(I1603)),1,LISTAFERIADOS!$B$2:$B$194)</f>
        <v>4</v>
      </c>
      <c r="N1603" s="170" t="str">
        <f>CONCATENATE(HOUR(Tabela13[[#This Row],[DATA INICIO]]),":",MINUTE(Tabela13[[#This Row],[DATA INICIO]]))</f>
        <v>18:53</v>
      </c>
    </row>
    <row r="1604" spans="1:14" ht="25.5" hidden="1" customHeight="1" x14ac:dyDescent="0.25">
      <c r="A1604" s="70" t="s">
        <v>278</v>
      </c>
      <c r="B1604" s="71" t="s">
        <v>1028</v>
      </c>
      <c r="C1604" s="72" t="s">
        <v>270</v>
      </c>
      <c r="D1604" s="115" t="s">
        <v>1211</v>
      </c>
      <c r="E1604" s="66" t="str">
        <f>CONCATENATE(Tabela13[[#This Row],[TRAMITE_SETOR]],"_Atualiz")</f>
        <v>SCON_Atualiz</v>
      </c>
      <c r="F1604" t="s">
        <v>913</v>
      </c>
      <c r="G1604"/>
      <c r="H1604" s="73">
        <v>42654.6</v>
      </c>
      <c r="I1604" s="73">
        <v>42656.758333333331</v>
      </c>
      <c r="J1604" s="74" t="s">
        <v>1006</v>
      </c>
      <c r="K1604" s="58">
        <f t="shared" si="56"/>
        <v>2.1583333333328483</v>
      </c>
      <c r="L1604" s="59">
        <f t="shared" si="57"/>
        <v>2.1583333333328483</v>
      </c>
      <c r="M1604" s="166">
        <f>NETWORKDAYS.INTL(DATE(YEAR(H1604),MONTH(I1604),DAY(H1604)),DATE(YEAR(I1604),MONTH(I1604),DAY(I1604)),1,LISTAFERIADOS!$B$2:$B$194)</f>
        <v>2</v>
      </c>
      <c r="N1604" s="170" t="str">
        <f>CONCATENATE(HOUR(Tabela13[[#This Row],[DATA INICIO]]),":",MINUTE(Tabela13[[#This Row],[DATA INICIO]]))</f>
        <v>14:24</v>
      </c>
    </row>
    <row r="1605" spans="1:14" ht="25.5" hidden="1" customHeight="1" x14ac:dyDescent="0.25">
      <c r="A1605" s="70" t="s">
        <v>278</v>
      </c>
      <c r="B1605" s="71" t="s">
        <v>1028</v>
      </c>
      <c r="C1605" s="72" t="s">
        <v>270</v>
      </c>
      <c r="D1605" s="115" t="s">
        <v>1230</v>
      </c>
      <c r="E1605" s="66" t="str">
        <f>CONCATENATE(Tabela13[[#This Row],[TRAMITE_SETOR]],"_Atualiz")</f>
        <v>SLIC_Atualiz</v>
      </c>
      <c r="F1605" t="s">
        <v>927</v>
      </c>
      <c r="G1605"/>
      <c r="H1605" s="73">
        <v>42656.758333333331</v>
      </c>
      <c r="I1605" s="73">
        <v>42657.636111111111</v>
      </c>
      <c r="J1605" s="74" t="s">
        <v>518</v>
      </c>
      <c r="K1605" s="58">
        <f t="shared" si="56"/>
        <v>0.87777777777955635</v>
      </c>
      <c r="L1605" s="59">
        <f t="shared" si="57"/>
        <v>0.87777777777955635</v>
      </c>
      <c r="M1605" s="166">
        <f>NETWORKDAYS.INTL(DATE(YEAR(H1605),MONTH(I1605),DAY(H1605)),DATE(YEAR(I1605),MONTH(I1605),DAY(I1605)),1,LISTAFERIADOS!$B$2:$B$194)</f>
        <v>2</v>
      </c>
      <c r="N1605" s="170" t="str">
        <f>CONCATENATE(HOUR(Tabela13[[#This Row],[DATA INICIO]]),":",MINUTE(Tabela13[[#This Row],[DATA INICIO]]))</f>
        <v>18:12</v>
      </c>
    </row>
    <row r="1606" spans="1:14" ht="25.5" hidden="1" customHeight="1" x14ac:dyDescent="0.25">
      <c r="A1606" s="70" t="s">
        <v>278</v>
      </c>
      <c r="B1606" s="71" t="s">
        <v>1028</v>
      </c>
      <c r="C1606" s="72" t="s">
        <v>270</v>
      </c>
      <c r="D1606" s="115" t="s">
        <v>1209</v>
      </c>
      <c r="E1606" s="66" t="str">
        <f>CONCATENATE(Tabela13[[#This Row],[TRAMITE_SETOR]],"_Atualiz")</f>
        <v>CLC_Atualiz</v>
      </c>
      <c r="F1606" t="s">
        <v>911</v>
      </c>
      <c r="G1606"/>
      <c r="H1606" s="73">
        <v>42657.636111111111</v>
      </c>
      <c r="I1606" s="73">
        <v>42657.686111111114</v>
      </c>
      <c r="J1606" s="74" t="s">
        <v>349</v>
      </c>
      <c r="K1606" s="58">
        <f t="shared" si="56"/>
        <v>5.0000000002910383E-2</v>
      </c>
      <c r="L1606" s="59">
        <f t="shared" si="57"/>
        <v>5.0000000002910383E-2</v>
      </c>
      <c r="M1606" s="166">
        <f>NETWORKDAYS.INTL(DATE(YEAR(H1606),MONTH(I1606),DAY(H1606)),DATE(YEAR(I1606),MONTH(I1606),DAY(I1606)),1,LISTAFERIADOS!$B$2:$B$194)</f>
        <v>1</v>
      </c>
      <c r="N1606" s="170" t="str">
        <f>CONCATENATE(HOUR(Tabela13[[#This Row],[DATA INICIO]]),":",MINUTE(Tabela13[[#This Row],[DATA INICIO]]))</f>
        <v>15:16</v>
      </c>
    </row>
    <row r="1607" spans="1:14" ht="25.5" hidden="1" customHeight="1" x14ac:dyDescent="0.25">
      <c r="A1607" s="70" t="s">
        <v>278</v>
      </c>
      <c r="B1607" s="71" t="s">
        <v>1028</v>
      </c>
      <c r="C1607" s="72" t="s">
        <v>270</v>
      </c>
      <c r="D1607" s="115" t="s">
        <v>1222</v>
      </c>
      <c r="E1607" s="66" t="str">
        <f>CONCATENATE(Tabela13[[#This Row],[TRAMITE_SETOR]],"_Atualiz")</f>
        <v>SECGA_Atualiz</v>
      </c>
      <c r="F1607" t="s">
        <v>853</v>
      </c>
      <c r="G1607"/>
      <c r="H1607" s="73">
        <v>42657.686111111114</v>
      </c>
      <c r="I1607" s="73">
        <v>42657.727777777778</v>
      </c>
      <c r="J1607" s="74" t="s">
        <v>289</v>
      </c>
      <c r="K1607" s="58">
        <f t="shared" si="56"/>
        <v>4.1666666664241347E-2</v>
      </c>
      <c r="L1607" s="59">
        <f t="shared" si="57"/>
        <v>4.1666666664241347E-2</v>
      </c>
      <c r="M1607" s="166">
        <f>NETWORKDAYS.INTL(DATE(YEAR(H1607),MONTH(I1607),DAY(H1607)),DATE(YEAR(I1607),MONTH(I1607),DAY(I1607)),1,LISTAFERIADOS!$B$2:$B$194)</f>
        <v>1</v>
      </c>
      <c r="N1607" s="170" t="str">
        <f>CONCATENATE(HOUR(Tabela13[[#This Row],[DATA INICIO]]),":",MINUTE(Tabela13[[#This Row],[DATA INICIO]]))</f>
        <v>16:28</v>
      </c>
    </row>
    <row r="1608" spans="1:14" ht="25.5" hidden="1" customHeight="1" x14ac:dyDescent="0.25">
      <c r="A1608" s="70" t="s">
        <v>278</v>
      </c>
      <c r="B1608" s="71" t="s">
        <v>1028</v>
      </c>
      <c r="C1608" s="72" t="s">
        <v>270</v>
      </c>
      <c r="D1608" s="115" t="s">
        <v>1212</v>
      </c>
      <c r="E1608" s="66" t="str">
        <f>CONCATENATE(Tabela13[[#This Row],[TRAMITE_SETOR]],"_Atualiz")</f>
        <v>CPL_Atualiz</v>
      </c>
      <c r="F1608" t="s">
        <v>914</v>
      </c>
      <c r="G1608"/>
      <c r="H1608" s="73">
        <v>42657.727777777778</v>
      </c>
      <c r="I1608" s="73">
        <v>42657.802777777775</v>
      </c>
      <c r="J1608" s="74" t="s">
        <v>448</v>
      </c>
      <c r="K1608" s="58">
        <f t="shared" si="56"/>
        <v>7.4999999997089617E-2</v>
      </c>
      <c r="L1608" s="59">
        <f t="shared" si="57"/>
        <v>7.4999999997089617E-2</v>
      </c>
      <c r="M1608" s="166">
        <f>NETWORKDAYS.INTL(DATE(YEAR(H1608),MONTH(I1608),DAY(H1608)),DATE(YEAR(I1608),MONTH(I1608),DAY(I1608)),1,LISTAFERIADOS!$B$2:$B$194)</f>
        <v>1</v>
      </c>
      <c r="N1608" s="170" t="str">
        <f>CONCATENATE(HOUR(Tabela13[[#This Row],[DATA INICIO]]),":",MINUTE(Tabela13[[#This Row],[DATA INICIO]]))</f>
        <v>17:28</v>
      </c>
    </row>
    <row r="1609" spans="1:14" ht="25.5" hidden="1" customHeight="1" x14ac:dyDescent="0.25">
      <c r="A1609" s="70" t="s">
        <v>278</v>
      </c>
      <c r="B1609" s="71" t="s">
        <v>1028</v>
      </c>
      <c r="C1609" s="72" t="s">
        <v>270</v>
      </c>
      <c r="D1609" s="115" t="s">
        <v>1213</v>
      </c>
      <c r="E1609" s="66" t="str">
        <f>CONCATENATE(Tabela13[[#This Row],[TRAMITE_SETOR]],"_Atualiz")</f>
        <v>ASSDG_Atualiz</v>
      </c>
      <c r="F1609" t="s">
        <v>915</v>
      </c>
      <c r="G1609"/>
      <c r="H1609" s="73">
        <v>42657.802777777775</v>
      </c>
      <c r="I1609" s="73">
        <v>42659.475694444445</v>
      </c>
      <c r="J1609" s="74" t="s">
        <v>213</v>
      </c>
      <c r="K1609" s="58">
        <f t="shared" si="56"/>
        <v>1.6729166666700621</v>
      </c>
      <c r="L1609" s="59">
        <f t="shared" si="57"/>
        <v>1.6729166666700621</v>
      </c>
      <c r="M1609" s="166">
        <f>NETWORKDAYS.INTL(DATE(YEAR(H1609),MONTH(I1609),DAY(H1609)),DATE(YEAR(I1609),MONTH(I1609),DAY(I1609)),1,LISTAFERIADOS!$B$2:$B$194)</f>
        <v>1</v>
      </c>
      <c r="N1609" s="170" t="str">
        <f>CONCATENATE(HOUR(Tabela13[[#This Row],[DATA INICIO]]),":",MINUTE(Tabela13[[#This Row],[DATA INICIO]]))</f>
        <v>19:16</v>
      </c>
    </row>
    <row r="1610" spans="1:14" ht="25.5" hidden="1" customHeight="1" x14ac:dyDescent="0.25">
      <c r="A1610" s="70" t="s">
        <v>278</v>
      </c>
      <c r="B1610" s="71" t="s">
        <v>1028</v>
      </c>
      <c r="C1610" s="72" t="s">
        <v>270</v>
      </c>
      <c r="D1610" s="115" t="s">
        <v>1202</v>
      </c>
      <c r="E1610" s="66" t="str">
        <f>CONCATENATE(Tabela13[[#This Row],[TRAMITE_SETOR]],"_Atualiz")</f>
        <v>DG_Atualiz</v>
      </c>
      <c r="F1610" t="s">
        <v>905</v>
      </c>
      <c r="G1610"/>
      <c r="H1610" s="73">
        <v>42659.475694444445</v>
      </c>
      <c r="I1610" s="73">
        <v>42660.519444444442</v>
      </c>
      <c r="J1610" s="74" t="s">
        <v>56</v>
      </c>
      <c r="K1610" s="58">
        <f t="shared" si="56"/>
        <v>1.0437499999970896</v>
      </c>
      <c r="L1610" s="59">
        <f t="shared" si="57"/>
        <v>1.0437499999970896</v>
      </c>
      <c r="M1610" s="166">
        <f>NETWORKDAYS.INTL(DATE(YEAR(H1610),MONTH(I1610),DAY(H1610)),DATE(YEAR(I1610),MONTH(I1610),DAY(I1610)),1,LISTAFERIADOS!$B$2:$B$194)</f>
        <v>1</v>
      </c>
      <c r="N1610" s="170" t="str">
        <f>CONCATENATE(HOUR(Tabela13[[#This Row],[DATA INICIO]]),":",MINUTE(Tabela13[[#This Row],[DATA INICIO]]))</f>
        <v>11:25</v>
      </c>
    </row>
    <row r="1611" spans="1:14" ht="25.5" hidden="1" customHeight="1" x14ac:dyDescent="0.25">
      <c r="A1611" s="70" t="s">
        <v>278</v>
      </c>
      <c r="B1611" s="71" t="s">
        <v>1028</v>
      </c>
      <c r="C1611" s="72" t="s">
        <v>270</v>
      </c>
      <c r="D1611" s="115" t="s">
        <v>1230</v>
      </c>
      <c r="E1611" s="66" t="str">
        <f>CONCATENATE(Tabela13[[#This Row],[TRAMITE_SETOR]],"_Atualiz")</f>
        <v>SLIC_Atualiz</v>
      </c>
      <c r="F1611" t="s">
        <v>927</v>
      </c>
      <c r="G1611"/>
      <c r="H1611" s="73">
        <v>42660.519444444442</v>
      </c>
      <c r="I1611" s="73">
        <v>42660.664583333331</v>
      </c>
      <c r="J1611" s="74" t="s">
        <v>389</v>
      </c>
      <c r="K1611" s="58">
        <f t="shared" si="56"/>
        <v>0.14513888888905058</v>
      </c>
      <c r="L1611" s="59">
        <f t="shared" si="57"/>
        <v>0.14513888888905058</v>
      </c>
      <c r="M1611" s="166">
        <f>NETWORKDAYS.INTL(DATE(YEAR(H1611),MONTH(I1611),DAY(H1611)),DATE(YEAR(I1611),MONTH(I1611),DAY(I1611)),1,LISTAFERIADOS!$B$2:$B$194)</f>
        <v>1</v>
      </c>
      <c r="N1611" s="170" t="str">
        <f>CONCATENATE(HOUR(Tabela13[[#This Row],[DATA INICIO]]),":",MINUTE(Tabela13[[#This Row],[DATA INICIO]]))</f>
        <v>12:28</v>
      </c>
    </row>
    <row r="1612" spans="1:14" ht="25.5" hidden="1" customHeight="1" x14ac:dyDescent="0.25">
      <c r="A1612" s="70" t="s">
        <v>278</v>
      </c>
      <c r="B1612" s="71" t="s">
        <v>1028</v>
      </c>
      <c r="C1612" s="72" t="s">
        <v>270</v>
      </c>
      <c r="D1612" s="115" t="s">
        <v>1212</v>
      </c>
      <c r="E1612" s="66" t="str">
        <f>CONCATENATE(Tabela13[[#This Row],[TRAMITE_SETOR]],"_Atualiz")</f>
        <v>CPL_Atualiz</v>
      </c>
      <c r="F1612" t="s">
        <v>914</v>
      </c>
      <c r="G1612"/>
      <c r="H1612" s="73">
        <v>42660.664583333331</v>
      </c>
      <c r="I1612" s="73">
        <v>42660.699305555558</v>
      </c>
      <c r="J1612" s="74" t="s">
        <v>680</v>
      </c>
      <c r="K1612" s="58">
        <f t="shared" si="56"/>
        <v>3.4722222226264421E-2</v>
      </c>
      <c r="L1612" s="59">
        <f t="shared" si="57"/>
        <v>3.4722222226264421E-2</v>
      </c>
      <c r="M1612" s="166">
        <f>NETWORKDAYS.INTL(DATE(YEAR(H1612),MONTH(I1612),DAY(H1612)),DATE(YEAR(I1612),MONTH(I1612),DAY(I1612)),1,LISTAFERIADOS!$B$2:$B$194)</f>
        <v>1</v>
      </c>
      <c r="N1612" s="170" t="str">
        <f>CONCATENATE(HOUR(Tabela13[[#This Row],[DATA INICIO]]),":",MINUTE(Tabela13[[#This Row],[DATA INICIO]]))</f>
        <v>15:57</v>
      </c>
    </row>
    <row r="1613" spans="1:14" ht="25.5" hidden="1" customHeight="1" x14ac:dyDescent="0.25">
      <c r="A1613" s="70" t="s">
        <v>278</v>
      </c>
      <c r="B1613" s="71" t="s">
        <v>1028</v>
      </c>
      <c r="C1613" s="72" t="s">
        <v>270</v>
      </c>
      <c r="D1613" s="115" t="s">
        <v>1230</v>
      </c>
      <c r="E1613" s="66" t="str">
        <f>CONCATENATE(Tabela13[[#This Row],[TRAMITE_SETOR]],"_Atualiz")</f>
        <v>SLIC_Atualiz</v>
      </c>
      <c r="F1613" t="s">
        <v>927</v>
      </c>
      <c r="G1613"/>
      <c r="H1613" s="73">
        <v>42660.699305555558</v>
      </c>
      <c r="I1613" s="73">
        <v>42661.627083333333</v>
      </c>
      <c r="J1613" s="74" t="s">
        <v>180</v>
      </c>
      <c r="K1613" s="58">
        <f t="shared" si="56"/>
        <v>0.92777777777519077</v>
      </c>
      <c r="L1613" s="63">
        <f t="shared" si="57"/>
        <v>0.92777777777519077</v>
      </c>
      <c r="M1613" s="166">
        <f>NETWORKDAYS.INTL(DATE(YEAR(H1613),MONTH(I1613),DAY(H1613)),DATE(YEAR(I1613),MONTH(I1613),DAY(I1613)),1,LISTAFERIADOS!$B$2:$B$194)</f>
        <v>2</v>
      </c>
      <c r="N1613" s="170" t="str">
        <f>CONCATENATE(HOUR(Tabela13[[#This Row],[DATA INICIO]]),":",MINUTE(Tabela13[[#This Row],[DATA INICIO]]))</f>
        <v>16:47</v>
      </c>
    </row>
    <row r="1614" spans="1:14" ht="25.5" customHeight="1" x14ac:dyDescent="0.25">
      <c r="A1614" s="60" t="s">
        <v>278</v>
      </c>
      <c r="B1614" s="61" t="s">
        <v>1029</v>
      </c>
      <c r="C1614" s="62" t="s">
        <v>270</v>
      </c>
      <c r="D1614" s="115" t="s">
        <v>1231</v>
      </c>
      <c r="E1614" s="66" t="str">
        <f>CONCATENATE(Tabela13[[#This Row],[TRAMITE_SETOR]],"_Atualiz")</f>
        <v>SMIC_Atualiz</v>
      </c>
      <c r="F1614" s="35" t="s">
        <v>891</v>
      </c>
      <c r="G1614" s="91" t="s">
        <v>1105</v>
      </c>
      <c r="H1614" s="73">
        <v>42550.613888888889</v>
      </c>
      <c r="I1614" s="75">
        <v>42555.613888888889</v>
      </c>
      <c r="J1614" s="74" t="s">
        <v>7</v>
      </c>
      <c r="K1614" s="58">
        <f>IF(OR(H1614="-",I1614="-"),0,I1614-H1614)</f>
        <v>5</v>
      </c>
      <c r="L1614" s="63">
        <f>K1614</f>
        <v>5</v>
      </c>
      <c r="M1614" s="166">
        <f>NETWORKDAYS.INTL(DATE(YEAR(H1614),MONTH(I1614),DAY(H1614)),DATE(YEAR(I1614),MONTH(I1614),DAY(I1614)),1,LISTAFERIADOS!$B$2:$B$194)</f>
        <v>-20</v>
      </c>
      <c r="N1614" s="170" t="str">
        <f>CONCATENATE(HOUR(Tabela13[[#This Row],[DATA INICIO]]),":",MINUTE(Tabela13[[#This Row],[DATA INICIO]]))</f>
        <v>14:44</v>
      </c>
    </row>
    <row r="1615" spans="1:14" ht="25.5" customHeight="1" x14ac:dyDescent="0.25">
      <c r="A1615" s="60" t="s">
        <v>278</v>
      </c>
      <c r="B1615" s="61" t="s">
        <v>1029</v>
      </c>
      <c r="C1615" s="62" t="s">
        <v>270</v>
      </c>
      <c r="D1615" s="115" t="s">
        <v>1226</v>
      </c>
      <c r="E1615" s="66" t="str">
        <f>CONCATENATE(Tabela13[[#This Row],[TRAMITE_SETOR]],"_Atualiz")</f>
        <v>CIP_Atualiz</v>
      </c>
      <c r="F1615" s="35" t="s">
        <v>884</v>
      </c>
      <c r="G1615" s="91" t="s">
        <v>1105</v>
      </c>
      <c r="H1615" s="75">
        <v>42555.613888888889</v>
      </c>
      <c r="I1615" s="75">
        <v>42557.705555555556</v>
      </c>
      <c r="J1615" s="74" t="s">
        <v>1030</v>
      </c>
      <c r="K1615" s="58">
        <f t="shared" ref="K1615:K1658" si="58">IF(OR(H1615="-",I1615="-"),0,I1615-H1615)</f>
        <v>2.0916666666671517</v>
      </c>
      <c r="L1615" s="59">
        <f t="shared" ref="L1615:L1658" si="59">K1615</f>
        <v>2.0916666666671517</v>
      </c>
      <c r="M1615" s="166">
        <f>NETWORKDAYS.INTL(DATE(YEAR(H1615),MONTH(I1615),DAY(H1615)),DATE(YEAR(I1615),MONTH(I1615),DAY(I1615)),1,LISTAFERIADOS!$B$2:$B$194)</f>
        <v>3</v>
      </c>
      <c r="N1615" s="170" t="str">
        <f>CONCATENATE(HOUR(Tabela13[[#This Row],[DATA INICIO]]),":",MINUTE(Tabela13[[#This Row],[DATA INICIO]]))</f>
        <v>14:44</v>
      </c>
    </row>
    <row r="1616" spans="1:14" ht="25.5" customHeight="1" x14ac:dyDescent="0.25">
      <c r="A1616" s="60" t="s">
        <v>278</v>
      </c>
      <c r="B1616" s="61" t="s">
        <v>1029</v>
      </c>
      <c r="C1616" s="62" t="s">
        <v>270</v>
      </c>
      <c r="D1616" s="115" t="s">
        <v>1231</v>
      </c>
      <c r="E1616" s="66" t="str">
        <f>CONCATENATE(Tabela13[[#This Row],[TRAMITE_SETOR]],"_Atualiz")</f>
        <v>SMIC_Atualiz</v>
      </c>
      <c r="F1616" s="35" t="s">
        <v>891</v>
      </c>
      <c r="G1616" s="91" t="s">
        <v>1105</v>
      </c>
      <c r="H1616" s="75">
        <v>42557.705555555556</v>
      </c>
      <c r="I1616" s="75">
        <v>42559.618750000001</v>
      </c>
      <c r="J1616" s="74" t="s">
        <v>1031</v>
      </c>
      <c r="K1616" s="58">
        <f t="shared" si="58"/>
        <v>1.9131944444452529</v>
      </c>
      <c r="L1616" s="59">
        <f t="shared" si="59"/>
        <v>1.9131944444452529</v>
      </c>
      <c r="M1616" s="166">
        <f>NETWORKDAYS.INTL(DATE(YEAR(H1616),MONTH(I1616),DAY(H1616)),DATE(YEAR(I1616),MONTH(I1616),DAY(I1616)),1,LISTAFERIADOS!$B$2:$B$194)</f>
        <v>3</v>
      </c>
      <c r="N1616" s="170" t="str">
        <f>CONCATENATE(HOUR(Tabela13[[#This Row],[DATA INICIO]]),":",MINUTE(Tabela13[[#This Row],[DATA INICIO]]))</f>
        <v>16:56</v>
      </c>
    </row>
    <row r="1617" spans="1:14" ht="25.5" customHeight="1" x14ac:dyDescent="0.25">
      <c r="A1617" s="60" t="s">
        <v>278</v>
      </c>
      <c r="B1617" s="61" t="s">
        <v>1029</v>
      </c>
      <c r="C1617" s="62" t="s">
        <v>270</v>
      </c>
      <c r="D1617" s="115" t="s">
        <v>1226</v>
      </c>
      <c r="E1617" s="66" t="str">
        <f>CONCATENATE(Tabela13[[#This Row],[TRAMITE_SETOR]],"_Atualiz")</f>
        <v>CIP_Atualiz</v>
      </c>
      <c r="F1617" s="35" t="s">
        <v>884</v>
      </c>
      <c r="G1617" s="91" t="s">
        <v>1105</v>
      </c>
      <c r="H1617" s="75">
        <v>42559.618750000001</v>
      </c>
      <c r="I1617" s="75">
        <v>42559.714583333334</v>
      </c>
      <c r="J1617" s="74" t="s">
        <v>1032</v>
      </c>
      <c r="K1617" s="58">
        <f t="shared" si="58"/>
        <v>9.5833333332848269E-2</v>
      </c>
      <c r="L1617" s="59">
        <f t="shared" si="59"/>
        <v>9.5833333332848269E-2</v>
      </c>
      <c r="M1617" s="166">
        <f>NETWORKDAYS.INTL(DATE(YEAR(H1617),MONTH(I1617),DAY(H1617)),DATE(YEAR(I1617),MONTH(I1617),DAY(I1617)),1,LISTAFERIADOS!$B$2:$B$194)</f>
        <v>1</v>
      </c>
      <c r="N1617" s="170" t="str">
        <f>CONCATENATE(HOUR(Tabela13[[#This Row],[DATA INICIO]]),":",MINUTE(Tabela13[[#This Row],[DATA INICIO]]))</f>
        <v>14:51</v>
      </c>
    </row>
    <row r="1618" spans="1:14" ht="25.5" customHeight="1" x14ac:dyDescent="0.25">
      <c r="A1618" s="60" t="s">
        <v>278</v>
      </c>
      <c r="B1618" s="61" t="s">
        <v>1029</v>
      </c>
      <c r="C1618" s="62" t="s">
        <v>270</v>
      </c>
      <c r="D1618" s="115" t="s">
        <v>1231</v>
      </c>
      <c r="E1618" s="66" t="str">
        <f>CONCATENATE(Tabela13[[#This Row],[TRAMITE_SETOR]],"_Atualiz")</f>
        <v>SMIC_Atualiz</v>
      </c>
      <c r="F1618" s="35" t="s">
        <v>891</v>
      </c>
      <c r="G1618" s="91" t="s">
        <v>1105</v>
      </c>
      <c r="H1618" s="75">
        <v>42559.714583333334</v>
      </c>
      <c r="I1618" s="75">
        <v>42580.714583333334</v>
      </c>
      <c r="J1618" s="74" t="s">
        <v>1033</v>
      </c>
      <c r="K1618" s="58">
        <f t="shared" si="58"/>
        <v>21</v>
      </c>
      <c r="L1618" s="59">
        <f t="shared" si="59"/>
        <v>21</v>
      </c>
      <c r="M1618" s="166">
        <f>NETWORKDAYS.INTL(DATE(YEAR(H1618),MONTH(I1618),DAY(H1618)),DATE(YEAR(I1618),MONTH(I1618),DAY(I1618)),1,LISTAFERIADOS!$B$2:$B$194)</f>
        <v>16</v>
      </c>
      <c r="N1618" s="170" t="str">
        <f>CONCATENATE(HOUR(Tabela13[[#This Row],[DATA INICIO]]),":",MINUTE(Tabela13[[#This Row],[DATA INICIO]]))</f>
        <v>17:9</v>
      </c>
    </row>
    <row r="1619" spans="1:14" ht="25.5" customHeight="1" x14ac:dyDescent="0.25">
      <c r="A1619" s="60" t="s">
        <v>278</v>
      </c>
      <c r="B1619" s="61" t="s">
        <v>1029</v>
      </c>
      <c r="C1619" s="62" t="s">
        <v>270</v>
      </c>
      <c r="D1619" s="115" t="s">
        <v>1226</v>
      </c>
      <c r="E1619" s="66" t="str">
        <f>CONCATENATE(Tabela13[[#This Row],[TRAMITE_SETOR]],"_Atualiz")</f>
        <v>CIP_Atualiz</v>
      </c>
      <c r="F1619" s="35" t="s">
        <v>884</v>
      </c>
      <c r="G1619" s="91" t="s">
        <v>1105</v>
      </c>
      <c r="H1619" s="75">
        <v>42580.714583333334</v>
      </c>
      <c r="I1619" s="75">
        <v>42591.568055555559</v>
      </c>
      <c r="J1619" s="74" t="s">
        <v>1034</v>
      </c>
      <c r="K1619" s="58">
        <f t="shared" si="58"/>
        <v>10.853472222224809</v>
      </c>
      <c r="L1619" s="59">
        <f t="shared" si="59"/>
        <v>10.853472222224809</v>
      </c>
      <c r="M1619" s="166">
        <f>NETWORKDAYS.INTL(DATE(YEAR(H1619),MONTH(I1619),DAY(H1619)),DATE(YEAR(I1619),MONTH(I1619),DAY(I1619)),1,LISTAFERIADOS!$B$2:$B$194)</f>
        <v>-15</v>
      </c>
      <c r="N1619" s="170" t="str">
        <f>CONCATENATE(HOUR(Tabela13[[#This Row],[DATA INICIO]]),":",MINUTE(Tabela13[[#This Row],[DATA INICIO]]))</f>
        <v>17:9</v>
      </c>
    </row>
    <row r="1620" spans="1:14" ht="25.5" customHeight="1" x14ac:dyDescent="0.25">
      <c r="A1620" s="60" t="s">
        <v>278</v>
      </c>
      <c r="B1620" s="61" t="s">
        <v>1029</v>
      </c>
      <c r="C1620" s="62" t="s">
        <v>270</v>
      </c>
      <c r="D1620" s="115" t="s">
        <v>1220</v>
      </c>
      <c r="E1620" s="66" t="str">
        <f>CONCATENATE(Tabela13[[#This Row],[TRAMITE_SETOR]],"_Atualiz")</f>
        <v>SECGS_Atualiz</v>
      </c>
      <c r="F1620" t="s">
        <v>885</v>
      </c>
      <c r="G1620" s="91" t="s">
        <v>1105</v>
      </c>
      <c r="H1620" s="75">
        <v>42591.568055555559</v>
      </c>
      <c r="I1620" s="75">
        <v>42591.707638888889</v>
      </c>
      <c r="J1620" s="74" t="s">
        <v>195</v>
      </c>
      <c r="K1620" s="58">
        <f t="shared" si="58"/>
        <v>0.13958333332993789</v>
      </c>
      <c r="L1620" s="59">
        <f t="shared" si="59"/>
        <v>0.13958333332993789</v>
      </c>
      <c r="M1620" s="166">
        <f>NETWORKDAYS.INTL(DATE(YEAR(H1620),MONTH(I1620),DAY(H1620)),DATE(YEAR(I1620),MONTH(I1620),DAY(I1620)),1,LISTAFERIADOS!$B$2:$B$194)</f>
        <v>1</v>
      </c>
      <c r="N1620" s="170" t="str">
        <f>CONCATENATE(HOUR(Tabela13[[#This Row],[DATA INICIO]]),":",MINUTE(Tabela13[[#This Row],[DATA INICIO]]))</f>
        <v>13:38</v>
      </c>
    </row>
    <row r="1621" spans="1:14" ht="25.5" hidden="1" customHeight="1" x14ac:dyDescent="0.25">
      <c r="A1621" s="60" t="s">
        <v>278</v>
      </c>
      <c r="B1621" s="61" t="s">
        <v>1029</v>
      </c>
      <c r="C1621" s="62" t="s">
        <v>270</v>
      </c>
      <c r="D1621" s="115" t="s">
        <v>1209</v>
      </c>
      <c r="E1621" s="66" t="str">
        <f>CONCATENATE(Tabela13[[#This Row],[TRAMITE_SETOR]],"_Atualiz")</f>
        <v>CLC_Atualiz</v>
      </c>
      <c r="F1621" t="s">
        <v>911</v>
      </c>
      <c r="G1621"/>
      <c r="H1621" s="75">
        <v>42591.707638888889</v>
      </c>
      <c r="I1621" s="75">
        <v>42594.605555555558</v>
      </c>
      <c r="J1621" s="74" t="s">
        <v>1035</v>
      </c>
      <c r="K1621" s="58">
        <f t="shared" si="58"/>
        <v>2.8979166666686069</v>
      </c>
      <c r="L1621" s="59">
        <f t="shared" si="59"/>
        <v>2.8979166666686069</v>
      </c>
      <c r="M1621" s="166">
        <f>NETWORKDAYS.INTL(DATE(YEAR(H1621),MONTH(I1621),DAY(H1621)),DATE(YEAR(I1621),MONTH(I1621),DAY(I1621)),1,LISTAFERIADOS!$B$2:$B$194)</f>
        <v>4</v>
      </c>
      <c r="N1621" s="170" t="str">
        <f>CONCATENATE(HOUR(Tabela13[[#This Row],[DATA INICIO]]),":",MINUTE(Tabela13[[#This Row],[DATA INICIO]]))</f>
        <v>16:59</v>
      </c>
    </row>
    <row r="1622" spans="1:14" ht="25.5" hidden="1" customHeight="1" x14ac:dyDescent="0.25">
      <c r="A1622" s="60" t="s">
        <v>278</v>
      </c>
      <c r="B1622" s="61" t="s">
        <v>1029</v>
      </c>
      <c r="C1622" s="62" t="s">
        <v>270</v>
      </c>
      <c r="D1622" s="115" t="s">
        <v>1210</v>
      </c>
      <c r="E1622" s="66" t="str">
        <f>CONCATENATE(Tabela13[[#This Row],[TRAMITE_SETOR]],"_Atualiz")</f>
        <v>SC_Atualiz</v>
      </c>
      <c r="F1622" t="s">
        <v>912</v>
      </c>
      <c r="G1622"/>
      <c r="H1622" s="75">
        <v>42594.605555555558</v>
      </c>
      <c r="I1622" s="75">
        <v>42647.611805555556</v>
      </c>
      <c r="J1622" s="74" t="s">
        <v>1036</v>
      </c>
      <c r="K1622" s="58">
        <f t="shared" si="58"/>
        <v>53.006249999998545</v>
      </c>
      <c r="L1622" s="59">
        <f t="shared" si="59"/>
        <v>53.006249999998545</v>
      </c>
      <c r="M1622" s="166">
        <f>NETWORKDAYS.INTL(DATE(YEAR(H1622),MONTH(I1622),DAY(H1622)),DATE(YEAR(I1622),MONTH(I1622),DAY(I1622)),1,LISTAFERIADOS!$B$2:$B$194)</f>
        <v>-6</v>
      </c>
      <c r="N1622" s="170" t="str">
        <f>CONCATENATE(HOUR(Tabela13[[#This Row],[DATA INICIO]]),":",MINUTE(Tabela13[[#This Row],[DATA INICIO]]))</f>
        <v>14:32</v>
      </c>
    </row>
    <row r="1623" spans="1:14" ht="25.5" hidden="1" customHeight="1" x14ac:dyDescent="0.25">
      <c r="A1623" s="60" t="s">
        <v>278</v>
      </c>
      <c r="B1623" s="61" t="s">
        <v>1029</v>
      </c>
      <c r="C1623" s="62" t="s">
        <v>270</v>
      </c>
      <c r="D1623" s="115" t="s">
        <v>1209</v>
      </c>
      <c r="E1623" s="66" t="str">
        <f>CONCATENATE(Tabela13[[#This Row],[TRAMITE_SETOR]],"_Atualiz")</f>
        <v>CLC_Atualiz</v>
      </c>
      <c r="F1623" t="s">
        <v>911</v>
      </c>
      <c r="G1623"/>
      <c r="H1623" s="75">
        <v>42647.611805555556</v>
      </c>
      <c r="I1623" s="75">
        <v>42648.51458333333</v>
      </c>
      <c r="J1623" s="74" t="s">
        <v>801</v>
      </c>
      <c r="K1623" s="58">
        <f t="shared" si="58"/>
        <v>0.90277777777373558</v>
      </c>
      <c r="L1623" s="59">
        <f t="shared" si="59"/>
        <v>0.90277777777373558</v>
      </c>
      <c r="M1623" s="166">
        <f>NETWORKDAYS.INTL(DATE(YEAR(H1623),MONTH(I1623),DAY(H1623)),DATE(YEAR(I1623),MONTH(I1623),DAY(I1623)),1,LISTAFERIADOS!$B$2:$B$194)</f>
        <v>2</v>
      </c>
      <c r="N1623" s="170" t="str">
        <f>CONCATENATE(HOUR(Tabela13[[#This Row],[DATA INICIO]]),":",MINUTE(Tabela13[[#This Row],[DATA INICIO]]))</f>
        <v>14:41</v>
      </c>
    </row>
    <row r="1624" spans="1:14" ht="25.5" hidden="1" customHeight="1" x14ac:dyDescent="0.25">
      <c r="A1624" s="60" t="s">
        <v>278</v>
      </c>
      <c r="B1624" s="61" t="s">
        <v>1029</v>
      </c>
      <c r="C1624" s="62" t="s">
        <v>270</v>
      </c>
      <c r="D1624" s="115" t="s">
        <v>1206</v>
      </c>
      <c r="E1624" s="66" t="str">
        <f>CONCATENATE(Tabela13[[#This Row],[TRAMITE_SETOR]],"_Atualiz")</f>
        <v>SPO_Atualiz</v>
      </c>
      <c r="F1624" t="s">
        <v>908</v>
      </c>
      <c r="G1624"/>
      <c r="H1624" s="75">
        <v>42648.51458333333</v>
      </c>
      <c r="I1624" s="75">
        <v>42648.618750000001</v>
      </c>
      <c r="J1624" s="74" t="s">
        <v>988</v>
      </c>
      <c r="K1624" s="58">
        <f t="shared" si="58"/>
        <v>0.10416666667151731</v>
      </c>
      <c r="L1624" s="59">
        <f t="shared" si="59"/>
        <v>0.10416666667151731</v>
      </c>
      <c r="M1624" s="166">
        <f>NETWORKDAYS.INTL(DATE(YEAR(H1624),MONTH(I1624),DAY(H1624)),DATE(YEAR(I1624),MONTH(I1624),DAY(I1624)),1,LISTAFERIADOS!$B$2:$B$194)</f>
        <v>1</v>
      </c>
      <c r="N1624" s="170" t="str">
        <f>CONCATENATE(HOUR(Tabela13[[#This Row],[DATA INICIO]]),":",MINUTE(Tabela13[[#This Row],[DATA INICIO]]))</f>
        <v>12:21</v>
      </c>
    </row>
    <row r="1625" spans="1:14" ht="25.5" hidden="1" customHeight="1" x14ac:dyDescent="0.25">
      <c r="A1625" s="60" t="s">
        <v>278</v>
      </c>
      <c r="B1625" s="61" t="s">
        <v>1029</v>
      </c>
      <c r="C1625" s="62" t="s">
        <v>270</v>
      </c>
      <c r="D1625" s="115" t="s">
        <v>1207</v>
      </c>
      <c r="E1625" s="66" t="str">
        <f>CONCATENATE(Tabela13[[#This Row],[TRAMITE_SETOR]],"_Atualiz")</f>
        <v>CO_Atualiz</v>
      </c>
      <c r="F1625" t="s">
        <v>909</v>
      </c>
      <c r="G1625"/>
      <c r="H1625" s="75">
        <v>42648.618750000001</v>
      </c>
      <c r="I1625" s="75">
        <v>42648.649305555555</v>
      </c>
      <c r="J1625" s="74" t="s">
        <v>234</v>
      </c>
      <c r="K1625" s="58">
        <f t="shared" si="58"/>
        <v>3.0555555553291924E-2</v>
      </c>
      <c r="L1625" s="59">
        <f t="shared" si="59"/>
        <v>3.0555555553291924E-2</v>
      </c>
      <c r="M1625" s="166">
        <f>NETWORKDAYS.INTL(DATE(YEAR(H1625),MONTH(I1625),DAY(H1625)),DATE(YEAR(I1625),MONTH(I1625),DAY(I1625)),1,LISTAFERIADOS!$B$2:$B$194)</f>
        <v>1</v>
      </c>
      <c r="N1625" s="170" t="str">
        <f>CONCATENATE(HOUR(Tabela13[[#This Row],[DATA INICIO]]),":",MINUTE(Tabela13[[#This Row],[DATA INICIO]]))</f>
        <v>14:51</v>
      </c>
    </row>
    <row r="1626" spans="1:14" ht="25.5" hidden="1" customHeight="1" x14ac:dyDescent="0.25">
      <c r="A1626" s="60" t="s">
        <v>278</v>
      </c>
      <c r="B1626" s="61" t="s">
        <v>1029</v>
      </c>
      <c r="C1626" s="62" t="s">
        <v>270</v>
      </c>
      <c r="D1626" s="115" t="s">
        <v>1208</v>
      </c>
      <c r="E1626" s="66" t="str">
        <f>CONCATENATE(Tabela13[[#This Row],[TRAMITE_SETOR]],"_Atualiz")</f>
        <v>SECOFC_Atualiz</v>
      </c>
      <c r="F1626" t="s">
        <v>910</v>
      </c>
      <c r="G1626"/>
      <c r="H1626" s="75">
        <v>42648.649305555555</v>
      </c>
      <c r="I1626" s="75">
        <v>42648.713194444441</v>
      </c>
      <c r="J1626" s="74" t="s">
        <v>20</v>
      </c>
      <c r="K1626" s="58">
        <f t="shared" si="58"/>
        <v>6.3888888886140194E-2</v>
      </c>
      <c r="L1626" s="59">
        <f t="shared" si="59"/>
        <v>6.3888888886140194E-2</v>
      </c>
      <c r="M1626" s="166">
        <f>NETWORKDAYS.INTL(DATE(YEAR(H1626),MONTH(I1626),DAY(H1626)),DATE(YEAR(I1626),MONTH(I1626),DAY(I1626)),1,LISTAFERIADOS!$B$2:$B$194)</f>
        <v>1</v>
      </c>
      <c r="N1626" s="170" t="str">
        <f>CONCATENATE(HOUR(Tabela13[[#This Row],[DATA INICIO]]),":",MINUTE(Tabela13[[#This Row],[DATA INICIO]]))</f>
        <v>15:35</v>
      </c>
    </row>
    <row r="1627" spans="1:14" ht="25.5" hidden="1" customHeight="1" x14ac:dyDescent="0.25">
      <c r="A1627" s="60" t="s">
        <v>278</v>
      </c>
      <c r="B1627" s="61" t="s">
        <v>1029</v>
      </c>
      <c r="C1627" s="62" t="s">
        <v>270</v>
      </c>
      <c r="D1627" s="115" t="s">
        <v>1209</v>
      </c>
      <c r="E1627" s="66" t="str">
        <f>CONCATENATE(Tabela13[[#This Row],[TRAMITE_SETOR]],"_Atualiz")</f>
        <v>CLC_Atualiz</v>
      </c>
      <c r="F1627" t="s">
        <v>911</v>
      </c>
      <c r="G1627"/>
      <c r="H1627" s="75">
        <v>42648.713194444441</v>
      </c>
      <c r="I1627" s="75">
        <v>42649.781944444447</v>
      </c>
      <c r="J1627" s="74" t="s">
        <v>99</v>
      </c>
      <c r="K1627" s="58">
        <f t="shared" si="58"/>
        <v>1.0687500000058208</v>
      </c>
      <c r="L1627" s="59">
        <f t="shared" si="59"/>
        <v>1.0687500000058208</v>
      </c>
      <c r="M1627" s="166">
        <f>NETWORKDAYS.INTL(DATE(YEAR(H1627),MONTH(I1627),DAY(H1627)),DATE(YEAR(I1627),MONTH(I1627),DAY(I1627)),1,LISTAFERIADOS!$B$2:$B$194)</f>
        <v>2</v>
      </c>
      <c r="N1627" s="170" t="str">
        <f>CONCATENATE(HOUR(Tabela13[[#This Row],[DATA INICIO]]),":",MINUTE(Tabela13[[#This Row],[DATA INICIO]]))</f>
        <v>17:7</v>
      </c>
    </row>
    <row r="1628" spans="1:14" ht="25.5" hidden="1" customHeight="1" x14ac:dyDescent="0.25">
      <c r="A1628" s="60" t="s">
        <v>278</v>
      </c>
      <c r="B1628" s="61" t="s">
        <v>1029</v>
      </c>
      <c r="C1628" s="62" t="s">
        <v>270</v>
      </c>
      <c r="D1628" s="115" t="s">
        <v>1210</v>
      </c>
      <c r="E1628" s="66" t="str">
        <f>CONCATENATE(Tabela13[[#This Row],[TRAMITE_SETOR]],"_Atualiz")</f>
        <v>SC_Atualiz</v>
      </c>
      <c r="F1628" t="s">
        <v>912</v>
      </c>
      <c r="G1628"/>
      <c r="H1628" s="75">
        <v>42649.781944444447</v>
      </c>
      <c r="I1628" s="75">
        <v>42650.695833333331</v>
      </c>
      <c r="J1628" s="74" t="s">
        <v>1037</v>
      </c>
      <c r="K1628" s="58">
        <f t="shared" si="58"/>
        <v>0.913888888884685</v>
      </c>
      <c r="L1628" s="59">
        <f t="shared" si="59"/>
        <v>0.913888888884685</v>
      </c>
      <c r="M1628" s="166">
        <f>NETWORKDAYS.INTL(DATE(YEAR(H1628),MONTH(I1628),DAY(H1628)),DATE(YEAR(I1628),MONTH(I1628),DAY(I1628)),1,LISTAFERIADOS!$B$2:$B$194)</f>
        <v>2</v>
      </c>
      <c r="N1628" s="170" t="str">
        <f>CONCATENATE(HOUR(Tabela13[[#This Row],[DATA INICIO]]),":",MINUTE(Tabela13[[#This Row],[DATA INICIO]]))</f>
        <v>18:46</v>
      </c>
    </row>
    <row r="1629" spans="1:14" ht="25.5" hidden="1" customHeight="1" x14ac:dyDescent="0.25">
      <c r="A1629" s="60" t="s">
        <v>278</v>
      </c>
      <c r="B1629" s="61" t="s">
        <v>1029</v>
      </c>
      <c r="C1629" s="62" t="s">
        <v>270</v>
      </c>
      <c r="D1629" s="115" t="s">
        <v>1209</v>
      </c>
      <c r="E1629" s="66" t="str">
        <f>CONCATENATE(Tabela13[[#This Row],[TRAMITE_SETOR]],"_Atualiz")</f>
        <v>CLC_Atualiz</v>
      </c>
      <c r="F1629" t="s">
        <v>911</v>
      </c>
      <c r="G1629"/>
      <c r="H1629" s="75">
        <v>42650.695833333331</v>
      </c>
      <c r="I1629" s="75">
        <v>42654.824305555558</v>
      </c>
      <c r="J1629" s="74" t="s">
        <v>611</v>
      </c>
      <c r="K1629" s="58">
        <f t="shared" si="58"/>
        <v>4.1284722222262644</v>
      </c>
      <c r="L1629" s="59">
        <f t="shared" si="59"/>
        <v>4.1284722222262644</v>
      </c>
      <c r="M1629" s="166">
        <f>NETWORKDAYS.INTL(DATE(YEAR(H1629),MONTH(I1629),DAY(H1629)),DATE(YEAR(I1629),MONTH(I1629),DAY(I1629)),1,LISTAFERIADOS!$B$2:$B$194)</f>
        <v>3</v>
      </c>
      <c r="N1629" s="170" t="str">
        <f>CONCATENATE(HOUR(Tabela13[[#This Row],[DATA INICIO]]),":",MINUTE(Tabela13[[#This Row],[DATA INICIO]]))</f>
        <v>16:42</v>
      </c>
    </row>
    <row r="1630" spans="1:14" ht="25.5" hidden="1" customHeight="1" x14ac:dyDescent="0.25">
      <c r="A1630" s="60" t="s">
        <v>278</v>
      </c>
      <c r="B1630" s="61" t="s">
        <v>1029</v>
      </c>
      <c r="C1630" s="62" t="s">
        <v>270</v>
      </c>
      <c r="D1630" s="115" t="s">
        <v>1222</v>
      </c>
      <c r="E1630" s="66" t="str">
        <f>CONCATENATE(Tabela13[[#This Row],[TRAMITE_SETOR]],"_Atualiz")</f>
        <v>SECGA_Atualiz</v>
      </c>
      <c r="F1630" t="s">
        <v>853</v>
      </c>
      <c r="G1630"/>
      <c r="H1630" s="75">
        <v>42654.824305555558</v>
      </c>
      <c r="I1630" s="75">
        <v>42656.795138888891</v>
      </c>
      <c r="J1630" s="74" t="s">
        <v>1038</v>
      </c>
      <c r="K1630" s="58">
        <f t="shared" si="58"/>
        <v>1.9708333333328483</v>
      </c>
      <c r="L1630" s="59">
        <f t="shared" si="59"/>
        <v>1.9708333333328483</v>
      </c>
      <c r="M1630" s="166">
        <f>NETWORKDAYS.INTL(DATE(YEAR(H1630),MONTH(I1630),DAY(H1630)),DATE(YEAR(I1630),MONTH(I1630),DAY(I1630)),1,LISTAFERIADOS!$B$2:$B$194)</f>
        <v>2</v>
      </c>
      <c r="N1630" s="170" t="str">
        <f>CONCATENATE(HOUR(Tabela13[[#This Row],[DATA INICIO]]),":",MINUTE(Tabela13[[#This Row],[DATA INICIO]]))</f>
        <v>19:47</v>
      </c>
    </row>
    <row r="1631" spans="1:14" ht="25.5" customHeight="1" x14ac:dyDescent="0.25">
      <c r="A1631" s="60" t="s">
        <v>278</v>
      </c>
      <c r="B1631" s="61" t="s">
        <v>1029</v>
      </c>
      <c r="C1631" s="62" t="s">
        <v>270</v>
      </c>
      <c r="D1631" s="115" t="s">
        <v>1220</v>
      </c>
      <c r="E1631" s="66" t="str">
        <f>CONCATENATE(Tabela13[[#This Row],[TRAMITE_SETOR]],"_Atualiz")</f>
        <v>SECGS_Atualiz</v>
      </c>
      <c r="F1631" t="s">
        <v>885</v>
      </c>
      <c r="G1631" s="91" t="s">
        <v>1105</v>
      </c>
      <c r="H1631" s="75">
        <v>42656.795138888891</v>
      </c>
      <c r="I1631" s="75">
        <v>42657.684027777781</v>
      </c>
      <c r="J1631" s="74" t="s">
        <v>93</v>
      </c>
      <c r="K1631" s="58">
        <f t="shared" si="58"/>
        <v>0.88888888889050577</v>
      </c>
      <c r="L1631" s="59">
        <f t="shared" si="59"/>
        <v>0.88888888889050577</v>
      </c>
      <c r="M1631" s="166">
        <f>NETWORKDAYS.INTL(DATE(YEAR(H1631),MONTH(I1631),DAY(H1631)),DATE(YEAR(I1631),MONTH(I1631),DAY(I1631)),1,LISTAFERIADOS!$B$2:$B$194)</f>
        <v>2</v>
      </c>
      <c r="N1631" s="170" t="str">
        <f>CONCATENATE(HOUR(Tabela13[[#This Row],[DATA INICIO]]),":",MINUTE(Tabela13[[#This Row],[DATA INICIO]]))</f>
        <v>19:5</v>
      </c>
    </row>
    <row r="1632" spans="1:14" ht="25.5" hidden="1" customHeight="1" x14ac:dyDescent="0.25">
      <c r="A1632" s="60" t="s">
        <v>278</v>
      </c>
      <c r="B1632" s="61" t="s">
        <v>1029</v>
      </c>
      <c r="C1632" s="62" t="s">
        <v>270</v>
      </c>
      <c r="D1632" s="115" t="s">
        <v>1206</v>
      </c>
      <c r="E1632" s="66" t="str">
        <f>CONCATENATE(Tabela13[[#This Row],[TRAMITE_SETOR]],"_Atualiz")</f>
        <v>SPO_Atualiz</v>
      </c>
      <c r="F1632" t="s">
        <v>908</v>
      </c>
      <c r="G1632"/>
      <c r="H1632" s="75">
        <v>42657.684027777781</v>
      </c>
      <c r="I1632" s="75">
        <v>42657.720138888886</v>
      </c>
      <c r="J1632" s="74" t="s">
        <v>1039</v>
      </c>
      <c r="K1632" s="58">
        <f t="shared" si="58"/>
        <v>3.6111111105128657E-2</v>
      </c>
      <c r="L1632" s="59">
        <f t="shared" si="59"/>
        <v>3.6111111105128657E-2</v>
      </c>
      <c r="M1632" s="166">
        <f>NETWORKDAYS.INTL(DATE(YEAR(H1632),MONTH(I1632),DAY(H1632)),DATE(YEAR(I1632),MONTH(I1632),DAY(I1632)),1,LISTAFERIADOS!$B$2:$B$194)</f>
        <v>1</v>
      </c>
      <c r="N1632" s="170" t="str">
        <f>CONCATENATE(HOUR(Tabela13[[#This Row],[DATA INICIO]]),":",MINUTE(Tabela13[[#This Row],[DATA INICIO]]))</f>
        <v>16:25</v>
      </c>
    </row>
    <row r="1633" spans="1:14" ht="25.5" hidden="1" customHeight="1" x14ac:dyDescent="0.25">
      <c r="A1633" s="60" t="s">
        <v>278</v>
      </c>
      <c r="B1633" s="61" t="s">
        <v>1029</v>
      </c>
      <c r="C1633" s="62" t="s">
        <v>270</v>
      </c>
      <c r="D1633" s="115" t="s">
        <v>1207</v>
      </c>
      <c r="E1633" s="66" t="str">
        <f>CONCATENATE(Tabela13[[#This Row],[TRAMITE_SETOR]],"_Atualiz")</f>
        <v>CO_Atualiz</v>
      </c>
      <c r="F1633" t="s">
        <v>909</v>
      </c>
      <c r="G1633"/>
      <c r="H1633" s="75">
        <v>42657.720138888886</v>
      </c>
      <c r="I1633" s="75">
        <v>42657.73333333333</v>
      </c>
      <c r="J1633" s="74" t="s">
        <v>1040</v>
      </c>
      <c r="K1633" s="58">
        <f t="shared" si="58"/>
        <v>1.3194444443797693E-2</v>
      </c>
      <c r="L1633" s="59">
        <f t="shared" si="59"/>
        <v>1.3194444443797693E-2</v>
      </c>
      <c r="M1633" s="166">
        <f>NETWORKDAYS.INTL(DATE(YEAR(H1633),MONTH(I1633),DAY(H1633)),DATE(YEAR(I1633),MONTH(I1633),DAY(I1633)),1,LISTAFERIADOS!$B$2:$B$194)</f>
        <v>1</v>
      </c>
      <c r="N1633" s="170" t="str">
        <f>CONCATENATE(HOUR(Tabela13[[#This Row],[DATA INICIO]]),":",MINUTE(Tabela13[[#This Row],[DATA INICIO]]))</f>
        <v>17:17</v>
      </c>
    </row>
    <row r="1634" spans="1:14" ht="25.5" customHeight="1" x14ac:dyDescent="0.25">
      <c r="A1634" s="60" t="s">
        <v>278</v>
      </c>
      <c r="B1634" s="61" t="s">
        <v>1029</v>
      </c>
      <c r="C1634" s="62" t="s">
        <v>270</v>
      </c>
      <c r="D1634" s="115" t="s">
        <v>1220</v>
      </c>
      <c r="E1634" s="66" t="str">
        <f>CONCATENATE(Tabela13[[#This Row],[TRAMITE_SETOR]],"_Atualiz")</f>
        <v>SECGS_Atualiz</v>
      </c>
      <c r="F1634" t="s">
        <v>885</v>
      </c>
      <c r="G1634" s="91" t="s">
        <v>1105</v>
      </c>
      <c r="H1634" s="75">
        <v>42657.73333333333</v>
      </c>
      <c r="I1634" s="75">
        <v>42664.578472222223</v>
      </c>
      <c r="J1634" s="74" t="s">
        <v>1041</v>
      </c>
      <c r="K1634" s="58">
        <f t="shared" si="58"/>
        <v>6.8451388888934162</v>
      </c>
      <c r="L1634" s="59">
        <f t="shared" si="59"/>
        <v>6.8451388888934162</v>
      </c>
      <c r="M1634" s="166">
        <f>NETWORKDAYS.INTL(DATE(YEAR(H1634),MONTH(I1634),DAY(H1634)),DATE(YEAR(I1634),MONTH(I1634),DAY(I1634)),1,LISTAFERIADOS!$B$2:$B$194)</f>
        <v>6</v>
      </c>
      <c r="N1634" s="170" t="str">
        <f>CONCATENATE(HOUR(Tabela13[[#This Row],[DATA INICIO]]),":",MINUTE(Tabela13[[#This Row],[DATA INICIO]]))</f>
        <v>17:36</v>
      </c>
    </row>
    <row r="1635" spans="1:14" ht="25.5" customHeight="1" x14ac:dyDescent="0.25">
      <c r="A1635" s="60" t="s">
        <v>278</v>
      </c>
      <c r="B1635" s="61" t="s">
        <v>1029</v>
      </c>
      <c r="C1635" s="62" t="s">
        <v>270</v>
      </c>
      <c r="D1635" s="115" t="s">
        <v>1251</v>
      </c>
      <c r="E1635" s="66" t="str">
        <f>CONCATENATE(Tabela13[[#This Row],[TRAMITE_SETOR]],"_Atualiz")</f>
        <v>SMIC_Atualiz</v>
      </c>
      <c r="F1635" t="s">
        <v>891</v>
      </c>
      <c r="G1635" s="91" t="s">
        <v>1105</v>
      </c>
      <c r="H1635" s="75">
        <v>42664.578472222223</v>
      </c>
      <c r="I1635" s="75">
        <v>42763.504861111112</v>
      </c>
      <c r="J1635" s="74" t="s">
        <v>1042</v>
      </c>
      <c r="K1635" s="58">
        <f t="shared" si="58"/>
        <v>98.926388888889051</v>
      </c>
      <c r="L1635" s="59">
        <f t="shared" si="59"/>
        <v>98.926388888889051</v>
      </c>
      <c r="M1635" s="166">
        <f>NETWORKDAYS.INTL(DATE(YEAR(H1635),MONTH(I1635),DAY(H1635)),DATE(YEAR(I1635),MONTH(I1635),DAY(I1635)),1,LISTAFERIADOS!$B$2:$B$194)</f>
        <v>237</v>
      </c>
      <c r="N1635" s="170" t="str">
        <f>CONCATENATE(HOUR(Tabela13[[#This Row],[DATA INICIO]]),":",MINUTE(Tabela13[[#This Row],[DATA INICIO]]))</f>
        <v>13:53</v>
      </c>
    </row>
    <row r="1636" spans="1:14" ht="25.5" customHeight="1" x14ac:dyDescent="0.25">
      <c r="A1636" s="60" t="s">
        <v>278</v>
      </c>
      <c r="B1636" s="61" t="s">
        <v>1029</v>
      </c>
      <c r="C1636" s="62" t="s">
        <v>270</v>
      </c>
      <c r="D1636" s="115" t="s">
        <v>1226</v>
      </c>
      <c r="E1636" s="66" t="str">
        <f>CONCATENATE(Tabela13[[#This Row],[TRAMITE_SETOR]],"_Atualiz")</f>
        <v>CIP_Atualiz</v>
      </c>
      <c r="F1636" s="35" t="s">
        <v>884</v>
      </c>
      <c r="G1636" s="91" t="s">
        <v>1105</v>
      </c>
      <c r="H1636" s="75">
        <v>42763.504861111112</v>
      </c>
      <c r="I1636" s="75">
        <v>42765.738888888889</v>
      </c>
      <c r="J1636" s="74" t="s">
        <v>417</v>
      </c>
      <c r="K1636" s="58">
        <f t="shared" si="58"/>
        <v>2.234027777776646</v>
      </c>
      <c r="L1636" s="59">
        <f t="shared" si="59"/>
        <v>2.234027777776646</v>
      </c>
      <c r="M1636" s="166">
        <f>NETWORKDAYS.INTL(DATE(YEAR(H1636),MONTH(I1636),DAY(H1636)),DATE(YEAR(I1636),MONTH(I1636),DAY(I1636)),1,LISTAFERIADOS!$B$2:$B$194)</f>
        <v>1</v>
      </c>
      <c r="N1636" s="170" t="str">
        <f>CONCATENATE(HOUR(Tabela13[[#This Row],[DATA INICIO]]),":",MINUTE(Tabela13[[#This Row],[DATA INICIO]]))</f>
        <v>12:7</v>
      </c>
    </row>
    <row r="1637" spans="1:14" ht="25.5" customHeight="1" x14ac:dyDescent="0.25">
      <c r="A1637" s="60" t="s">
        <v>278</v>
      </c>
      <c r="B1637" s="61" t="s">
        <v>1029</v>
      </c>
      <c r="C1637" s="62" t="s">
        <v>270</v>
      </c>
      <c r="D1637" s="115" t="s">
        <v>1220</v>
      </c>
      <c r="E1637" s="66" t="str">
        <f>CONCATENATE(Tabela13[[#This Row],[TRAMITE_SETOR]],"_Atualiz")</f>
        <v>SECGS_Atualiz</v>
      </c>
      <c r="F1637" t="s">
        <v>885</v>
      </c>
      <c r="G1637" s="91" t="s">
        <v>1105</v>
      </c>
      <c r="H1637" s="75">
        <v>42765.738888888889</v>
      </c>
      <c r="I1637" s="75">
        <v>42767.511805555558</v>
      </c>
      <c r="J1637" s="74" t="s">
        <v>857</v>
      </c>
      <c r="K1637" s="58">
        <f t="shared" si="58"/>
        <v>1.7729166666686069</v>
      </c>
      <c r="L1637" s="59">
        <f t="shared" si="59"/>
        <v>1.7729166666686069</v>
      </c>
      <c r="M1637" s="166">
        <f>NETWORKDAYS.INTL(DATE(YEAR(H1637),MONTH(I1637),DAY(H1637)),DATE(YEAR(I1637),MONTH(I1637),DAY(I1637)),1,LISTAFERIADOS!$B$2:$B$194)</f>
        <v>-20</v>
      </c>
      <c r="N1637" s="170" t="str">
        <f>CONCATENATE(HOUR(Tabela13[[#This Row],[DATA INICIO]]),":",MINUTE(Tabela13[[#This Row],[DATA INICIO]]))</f>
        <v>17:44</v>
      </c>
    </row>
    <row r="1638" spans="1:14" ht="25.5" hidden="1" customHeight="1" x14ac:dyDescent="0.25">
      <c r="A1638" s="60" t="s">
        <v>278</v>
      </c>
      <c r="B1638" s="61" t="s">
        <v>1029</v>
      </c>
      <c r="C1638" s="62" t="s">
        <v>270</v>
      </c>
      <c r="D1638" s="115" t="s">
        <v>1206</v>
      </c>
      <c r="E1638" s="66" t="str">
        <f>CONCATENATE(Tabela13[[#This Row],[TRAMITE_SETOR]],"_Atualiz")</f>
        <v>SPO_Atualiz</v>
      </c>
      <c r="F1638" t="s">
        <v>908</v>
      </c>
      <c r="G1638"/>
      <c r="H1638" s="75">
        <v>42767.511805555558</v>
      </c>
      <c r="I1638" s="75">
        <v>42767.602777777778</v>
      </c>
      <c r="J1638" s="74" t="s">
        <v>1043</v>
      </c>
      <c r="K1638" s="58">
        <f t="shared" si="58"/>
        <v>9.0972222220443655E-2</v>
      </c>
      <c r="L1638" s="59">
        <f t="shared" si="59"/>
        <v>9.0972222220443655E-2</v>
      </c>
      <c r="M1638" s="166">
        <f>NETWORKDAYS.INTL(DATE(YEAR(H1638),MONTH(I1638),DAY(H1638)),DATE(YEAR(I1638),MONTH(I1638),DAY(I1638)),1,LISTAFERIADOS!$B$2:$B$194)</f>
        <v>1</v>
      </c>
      <c r="N1638" s="170" t="str">
        <f>CONCATENATE(HOUR(Tabela13[[#This Row],[DATA INICIO]]),":",MINUTE(Tabela13[[#This Row],[DATA INICIO]]))</f>
        <v>12:17</v>
      </c>
    </row>
    <row r="1639" spans="1:14" ht="25.5" hidden="1" customHeight="1" x14ac:dyDescent="0.25">
      <c r="A1639" s="60" t="s">
        <v>278</v>
      </c>
      <c r="B1639" s="61" t="s">
        <v>1029</v>
      </c>
      <c r="C1639" s="62" t="s">
        <v>270</v>
      </c>
      <c r="D1639" s="115" t="s">
        <v>1207</v>
      </c>
      <c r="E1639" s="66" t="str">
        <f>CONCATENATE(Tabela13[[#This Row],[TRAMITE_SETOR]],"_Atualiz")</f>
        <v>CO_Atualiz</v>
      </c>
      <c r="F1639" t="s">
        <v>909</v>
      </c>
      <c r="G1639"/>
      <c r="H1639" s="75">
        <v>42767.602777777778</v>
      </c>
      <c r="I1639" s="75">
        <v>42767.716666666667</v>
      </c>
      <c r="J1639" s="74" t="s">
        <v>378</v>
      </c>
      <c r="K1639" s="58">
        <f t="shared" si="58"/>
        <v>0.11388888888905058</v>
      </c>
      <c r="L1639" s="59">
        <f t="shared" si="59"/>
        <v>0.11388888888905058</v>
      </c>
      <c r="M1639" s="166">
        <f>NETWORKDAYS.INTL(DATE(YEAR(H1639),MONTH(I1639),DAY(H1639)),DATE(YEAR(I1639),MONTH(I1639),DAY(I1639)),1,LISTAFERIADOS!$B$2:$B$194)</f>
        <v>1</v>
      </c>
      <c r="N1639" s="170" t="str">
        <f>CONCATENATE(HOUR(Tabela13[[#This Row],[DATA INICIO]]),":",MINUTE(Tabela13[[#This Row],[DATA INICIO]]))</f>
        <v>14:28</v>
      </c>
    </row>
    <row r="1640" spans="1:14" ht="25.5" hidden="1" customHeight="1" x14ac:dyDescent="0.25">
      <c r="A1640" s="60" t="s">
        <v>278</v>
      </c>
      <c r="B1640" s="61" t="s">
        <v>1029</v>
      </c>
      <c r="C1640" s="62" t="s">
        <v>270</v>
      </c>
      <c r="D1640" s="115" t="s">
        <v>1208</v>
      </c>
      <c r="E1640" s="66" t="str">
        <f>CONCATENATE(Tabela13[[#This Row],[TRAMITE_SETOR]],"_Atualiz")</f>
        <v>SECOFC_Atualiz</v>
      </c>
      <c r="F1640" t="s">
        <v>910</v>
      </c>
      <c r="G1640"/>
      <c r="H1640" s="75">
        <v>42767.716666666667</v>
      </c>
      <c r="I1640" s="75">
        <v>42767.824999999997</v>
      </c>
      <c r="J1640" s="74" t="s">
        <v>20</v>
      </c>
      <c r="K1640" s="58">
        <f t="shared" si="58"/>
        <v>0.10833333332993789</v>
      </c>
      <c r="L1640" s="59">
        <f t="shared" si="59"/>
        <v>0.10833333332993789</v>
      </c>
      <c r="M1640" s="166">
        <f>NETWORKDAYS.INTL(DATE(YEAR(H1640),MONTH(I1640),DAY(H1640)),DATE(YEAR(I1640),MONTH(I1640),DAY(I1640)),1,LISTAFERIADOS!$B$2:$B$194)</f>
        <v>1</v>
      </c>
      <c r="N1640" s="170" t="str">
        <f>CONCATENATE(HOUR(Tabela13[[#This Row],[DATA INICIO]]),":",MINUTE(Tabela13[[#This Row],[DATA INICIO]]))</f>
        <v>17:12</v>
      </c>
    </row>
    <row r="1641" spans="1:14" ht="25.5" customHeight="1" x14ac:dyDescent="0.25">
      <c r="A1641" s="60" t="s">
        <v>278</v>
      </c>
      <c r="B1641" s="61" t="s">
        <v>1029</v>
      </c>
      <c r="C1641" s="62" t="s">
        <v>270</v>
      </c>
      <c r="D1641" s="115" t="s">
        <v>1220</v>
      </c>
      <c r="E1641" s="66" t="str">
        <f>CONCATENATE(Tabela13[[#This Row],[TRAMITE_SETOR]],"_Atualiz")</f>
        <v>SECGS_Atualiz</v>
      </c>
      <c r="F1641" t="s">
        <v>885</v>
      </c>
      <c r="G1641" s="91" t="s">
        <v>1105</v>
      </c>
      <c r="H1641" s="75">
        <v>42767.824999999997</v>
      </c>
      <c r="I1641" s="75">
        <v>42773.74722222222</v>
      </c>
      <c r="J1641" s="74" t="s">
        <v>333</v>
      </c>
      <c r="K1641" s="58">
        <f t="shared" si="58"/>
        <v>5.922222222223354</v>
      </c>
      <c r="L1641" s="59">
        <f t="shared" si="59"/>
        <v>5.922222222223354</v>
      </c>
      <c r="M1641" s="166">
        <f>NETWORKDAYS.INTL(DATE(YEAR(H1641),MONTH(I1641),DAY(H1641)),DATE(YEAR(I1641),MONTH(I1641),DAY(I1641)),1,LISTAFERIADOS!$B$2:$B$194)</f>
        <v>5</v>
      </c>
      <c r="N1641" s="170" t="str">
        <f>CONCATENATE(HOUR(Tabela13[[#This Row],[DATA INICIO]]),":",MINUTE(Tabela13[[#This Row],[DATA INICIO]]))</f>
        <v>19:48</v>
      </c>
    </row>
    <row r="1642" spans="1:14" ht="25.5" hidden="1" customHeight="1" x14ac:dyDescent="0.25">
      <c r="A1642" s="60" t="s">
        <v>278</v>
      </c>
      <c r="B1642" s="61" t="s">
        <v>1029</v>
      </c>
      <c r="C1642" s="62" t="s">
        <v>270</v>
      </c>
      <c r="D1642" s="115" t="s">
        <v>1209</v>
      </c>
      <c r="E1642" s="66" t="str">
        <f>CONCATENATE(Tabela13[[#This Row],[TRAMITE_SETOR]],"_Atualiz")</f>
        <v>CLC_Atualiz</v>
      </c>
      <c r="F1642" t="s">
        <v>911</v>
      </c>
      <c r="G1642"/>
      <c r="H1642" s="75">
        <v>42773.74722222222</v>
      </c>
      <c r="I1642" s="75">
        <v>42774.75</v>
      </c>
      <c r="J1642" s="74" t="s">
        <v>1044</v>
      </c>
      <c r="K1642" s="58">
        <f t="shared" si="58"/>
        <v>1.0027777777795563</v>
      </c>
      <c r="L1642" s="59">
        <f t="shared" si="59"/>
        <v>1.0027777777795563</v>
      </c>
      <c r="M1642" s="166">
        <f>NETWORKDAYS.INTL(DATE(YEAR(H1642),MONTH(I1642),DAY(H1642)),DATE(YEAR(I1642),MONTH(I1642),DAY(I1642)),1,LISTAFERIADOS!$B$2:$B$194)</f>
        <v>2</v>
      </c>
      <c r="N1642" s="170" t="str">
        <f>CONCATENATE(HOUR(Tabela13[[#This Row],[DATA INICIO]]),":",MINUTE(Tabela13[[#This Row],[DATA INICIO]]))</f>
        <v>17:56</v>
      </c>
    </row>
    <row r="1643" spans="1:14" ht="25.5" hidden="1" customHeight="1" x14ac:dyDescent="0.25">
      <c r="A1643" s="60" t="s">
        <v>278</v>
      </c>
      <c r="B1643" s="61" t="s">
        <v>1029</v>
      </c>
      <c r="C1643" s="62" t="s">
        <v>270</v>
      </c>
      <c r="D1643" s="115" t="s">
        <v>1210</v>
      </c>
      <c r="E1643" s="66" t="str">
        <f>CONCATENATE(Tabela13[[#This Row],[TRAMITE_SETOR]],"_Atualiz")</f>
        <v>SC_Atualiz</v>
      </c>
      <c r="F1643" t="s">
        <v>912</v>
      </c>
      <c r="G1643"/>
      <c r="H1643" s="75">
        <v>42774.75</v>
      </c>
      <c r="I1643" s="75">
        <v>42775.638888888891</v>
      </c>
      <c r="J1643" s="74" t="s">
        <v>1045</v>
      </c>
      <c r="K1643" s="58">
        <f t="shared" si="58"/>
        <v>0.88888888889050577</v>
      </c>
      <c r="L1643" s="59">
        <f t="shared" si="59"/>
        <v>0.88888888889050577</v>
      </c>
      <c r="M1643" s="166">
        <f>NETWORKDAYS.INTL(DATE(YEAR(H1643),MONTH(I1643),DAY(H1643)),DATE(YEAR(I1643),MONTH(I1643),DAY(I1643)),1,LISTAFERIADOS!$B$2:$B$194)</f>
        <v>2</v>
      </c>
      <c r="N1643" s="170" t="str">
        <f>CONCATENATE(HOUR(Tabela13[[#This Row],[DATA INICIO]]),":",MINUTE(Tabela13[[#This Row],[DATA INICIO]]))</f>
        <v>18:0</v>
      </c>
    </row>
    <row r="1644" spans="1:14" ht="25.5" customHeight="1" x14ac:dyDescent="0.25">
      <c r="A1644" s="60" t="s">
        <v>278</v>
      </c>
      <c r="B1644" s="61" t="s">
        <v>1029</v>
      </c>
      <c r="C1644" s="62" t="s">
        <v>270</v>
      </c>
      <c r="D1644" s="115" t="s">
        <v>1251</v>
      </c>
      <c r="E1644" s="66" t="str">
        <f>CONCATENATE(Tabela13[[#This Row],[TRAMITE_SETOR]],"_Atualiz")</f>
        <v>SMIC_Atualiz</v>
      </c>
      <c r="F1644" t="s">
        <v>891</v>
      </c>
      <c r="G1644" s="91" t="s">
        <v>1105</v>
      </c>
      <c r="H1644" s="75">
        <v>42775.638888888891</v>
      </c>
      <c r="I1644" s="75">
        <v>42775.772916666669</v>
      </c>
      <c r="J1644" s="74" t="s">
        <v>1046</v>
      </c>
      <c r="K1644" s="58">
        <f t="shared" si="58"/>
        <v>0.13402777777810115</v>
      </c>
      <c r="L1644" s="59">
        <f t="shared" si="59"/>
        <v>0.13402777777810115</v>
      </c>
      <c r="M1644" s="166">
        <f>NETWORKDAYS.INTL(DATE(YEAR(H1644),MONTH(I1644),DAY(H1644)),DATE(YEAR(I1644),MONTH(I1644),DAY(I1644)),1,LISTAFERIADOS!$B$2:$B$194)</f>
        <v>1</v>
      </c>
      <c r="N1644" s="170" t="str">
        <f>CONCATENATE(HOUR(Tabela13[[#This Row],[DATA INICIO]]),":",MINUTE(Tabela13[[#This Row],[DATA INICIO]]))</f>
        <v>15:20</v>
      </c>
    </row>
    <row r="1645" spans="1:14" ht="25.5" hidden="1" customHeight="1" x14ac:dyDescent="0.25">
      <c r="A1645" s="60" t="s">
        <v>278</v>
      </c>
      <c r="B1645" s="61" t="s">
        <v>1029</v>
      </c>
      <c r="C1645" s="62" t="s">
        <v>270</v>
      </c>
      <c r="D1645" s="115" t="s">
        <v>1210</v>
      </c>
      <c r="E1645" s="66" t="str">
        <f>CONCATENATE(Tabela13[[#This Row],[TRAMITE_SETOR]],"_Atualiz")</f>
        <v>SC_Atualiz</v>
      </c>
      <c r="F1645" t="s">
        <v>912</v>
      </c>
      <c r="G1645"/>
      <c r="H1645" s="75">
        <v>42775.772916666669</v>
      </c>
      <c r="I1645" s="75">
        <v>42801.611805555556</v>
      </c>
      <c r="J1645" s="74" t="s">
        <v>1047</v>
      </c>
      <c r="K1645" s="58">
        <f t="shared" si="58"/>
        <v>25.838888888887595</v>
      </c>
      <c r="L1645" s="59">
        <f t="shared" si="59"/>
        <v>25.838888888887595</v>
      </c>
      <c r="M1645" s="166">
        <f>NETWORKDAYS.INTL(DATE(YEAR(H1645),MONTH(I1645),DAY(H1645)),DATE(YEAR(I1645),MONTH(I1645),DAY(I1645)),1,LISTAFERIADOS!$B$2:$B$194)</f>
        <v>-3</v>
      </c>
      <c r="N1645" s="170" t="str">
        <f>CONCATENATE(HOUR(Tabela13[[#This Row],[DATA INICIO]]),":",MINUTE(Tabela13[[#This Row],[DATA INICIO]]))</f>
        <v>18:33</v>
      </c>
    </row>
    <row r="1646" spans="1:14" ht="25.5" hidden="1" customHeight="1" x14ac:dyDescent="0.25">
      <c r="A1646" s="60" t="s">
        <v>278</v>
      </c>
      <c r="B1646" s="61" t="s">
        <v>1029</v>
      </c>
      <c r="C1646" s="62" t="s">
        <v>270</v>
      </c>
      <c r="D1646" s="115" t="s">
        <v>1209</v>
      </c>
      <c r="E1646" s="66" t="str">
        <f>CONCATENATE(Tabela13[[#This Row],[TRAMITE_SETOR]],"_Atualiz")</f>
        <v>CLC_Atualiz</v>
      </c>
      <c r="F1646" t="s">
        <v>911</v>
      </c>
      <c r="G1646"/>
      <c r="H1646" s="75">
        <v>42801.611805555556</v>
      </c>
      <c r="I1646" s="75">
        <v>42801.706944444442</v>
      </c>
      <c r="J1646" s="74" t="s">
        <v>583</v>
      </c>
      <c r="K1646" s="58">
        <f t="shared" si="58"/>
        <v>9.5138888886140194E-2</v>
      </c>
      <c r="L1646" s="59">
        <f t="shared" si="59"/>
        <v>9.5138888886140194E-2</v>
      </c>
      <c r="M1646" s="166">
        <f>NETWORKDAYS.INTL(DATE(YEAR(H1646),MONTH(I1646),DAY(H1646)),DATE(YEAR(I1646),MONTH(I1646),DAY(I1646)),1,LISTAFERIADOS!$B$2:$B$194)</f>
        <v>1</v>
      </c>
      <c r="N1646" s="170" t="str">
        <f>CONCATENATE(HOUR(Tabela13[[#This Row],[DATA INICIO]]),":",MINUTE(Tabela13[[#This Row],[DATA INICIO]]))</f>
        <v>14:41</v>
      </c>
    </row>
    <row r="1647" spans="1:14" ht="25.5" hidden="1" customHeight="1" x14ac:dyDescent="0.25">
      <c r="A1647" s="60" t="s">
        <v>278</v>
      </c>
      <c r="B1647" s="61" t="s">
        <v>1029</v>
      </c>
      <c r="C1647" s="62" t="s">
        <v>270</v>
      </c>
      <c r="D1647" s="115" t="s">
        <v>1206</v>
      </c>
      <c r="E1647" s="66" t="str">
        <f>CONCATENATE(Tabela13[[#This Row],[TRAMITE_SETOR]],"_Atualiz")</f>
        <v>SPO_Atualiz</v>
      </c>
      <c r="F1647" t="s">
        <v>908</v>
      </c>
      <c r="G1647"/>
      <c r="H1647" s="75">
        <v>42801.706944444442</v>
      </c>
      <c r="I1647" s="75">
        <v>42801.728472222225</v>
      </c>
      <c r="J1647" s="74" t="s">
        <v>1048</v>
      </c>
      <c r="K1647" s="58">
        <f t="shared" si="58"/>
        <v>2.1527777782466728E-2</v>
      </c>
      <c r="L1647" s="59">
        <f t="shared" si="59"/>
        <v>2.1527777782466728E-2</v>
      </c>
      <c r="M1647" s="166">
        <f>NETWORKDAYS.INTL(DATE(YEAR(H1647),MONTH(I1647),DAY(H1647)),DATE(YEAR(I1647),MONTH(I1647),DAY(I1647)),1,LISTAFERIADOS!$B$2:$B$194)</f>
        <v>1</v>
      </c>
      <c r="N1647" s="170" t="str">
        <f>CONCATENATE(HOUR(Tabela13[[#This Row],[DATA INICIO]]),":",MINUTE(Tabela13[[#This Row],[DATA INICIO]]))</f>
        <v>16:58</v>
      </c>
    </row>
    <row r="1648" spans="1:14" ht="25.5" hidden="1" customHeight="1" x14ac:dyDescent="0.25">
      <c r="A1648" s="60" t="s">
        <v>278</v>
      </c>
      <c r="B1648" s="61" t="s">
        <v>1029</v>
      </c>
      <c r="C1648" s="62" t="s">
        <v>270</v>
      </c>
      <c r="D1648" s="115" t="s">
        <v>1207</v>
      </c>
      <c r="E1648" s="66" t="str">
        <f>CONCATENATE(Tabela13[[#This Row],[TRAMITE_SETOR]],"_Atualiz")</f>
        <v>CO_Atualiz</v>
      </c>
      <c r="F1648" t="s">
        <v>909</v>
      </c>
      <c r="G1648"/>
      <c r="H1648" s="75">
        <v>42801.728472222225</v>
      </c>
      <c r="I1648" s="75">
        <v>42801.751388888886</v>
      </c>
      <c r="J1648" s="74" t="s">
        <v>97</v>
      </c>
      <c r="K1648" s="58">
        <f t="shared" si="58"/>
        <v>2.2916666661330964E-2</v>
      </c>
      <c r="L1648" s="59">
        <f t="shared" si="59"/>
        <v>2.2916666661330964E-2</v>
      </c>
      <c r="M1648" s="166">
        <f>NETWORKDAYS.INTL(DATE(YEAR(H1648),MONTH(I1648),DAY(H1648)),DATE(YEAR(I1648),MONTH(I1648),DAY(I1648)),1,LISTAFERIADOS!$B$2:$B$194)</f>
        <v>1</v>
      </c>
      <c r="N1648" s="170" t="str">
        <f>CONCATENATE(HOUR(Tabela13[[#This Row],[DATA INICIO]]),":",MINUTE(Tabela13[[#This Row],[DATA INICIO]]))</f>
        <v>17:29</v>
      </c>
    </row>
    <row r="1649" spans="1:14" ht="25.5" hidden="1" customHeight="1" x14ac:dyDescent="0.25">
      <c r="A1649" s="60" t="s">
        <v>278</v>
      </c>
      <c r="B1649" s="61" t="s">
        <v>1029</v>
      </c>
      <c r="C1649" s="62" t="s">
        <v>270</v>
      </c>
      <c r="D1649" s="115" t="s">
        <v>1208</v>
      </c>
      <c r="E1649" s="66" t="str">
        <f>CONCATENATE(Tabela13[[#This Row],[TRAMITE_SETOR]],"_Atualiz")</f>
        <v>SECOFC_Atualiz</v>
      </c>
      <c r="F1649" t="s">
        <v>910</v>
      </c>
      <c r="G1649"/>
      <c r="H1649" s="75">
        <v>42801.751388888886</v>
      </c>
      <c r="I1649" s="75">
        <v>42802.613888888889</v>
      </c>
      <c r="J1649" s="74" t="s">
        <v>20</v>
      </c>
      <c r="K1649" s="58">
        <f t="shared" si="58"/>
        <v>0.86250000000291038</v>
      </c>
      <c r="L1649" s="59">
        <f t="shared" si="59"/>
        <v>0.86250000000291038</v>
      </c>
      <c r="M1649" s="166">
        <f>NETWORKDAYS.INTL(DATE(YEAR(H1649),MONTH(I1649),DAY(H1649)),DATE(YEAR(I1649),MONTH(I1649),DAY(I1649)),1,LISTAFERIADOS!$B$2:$B$194)</f>
        <v>2</v>
      </c>
      <c r="N1649" s="170" t="str">
        <f>CONCATENATE(HOUR(Tabela13[[#This Row],[DATA INICIO]]),":",MINUTE(Tabela13[[#This Row],[DATA INICIO]]))</f>
        <v>18:2</v>
      </c>
    </row>
    <row r="1650" spans="1:14" ht="25.5" hidden="1" customHeight="1" x14ac:dyDescent="0.25">
      <c r="A1650" s="60" t="s">
        <v>278</v>
      </c>
      <c r="B1650" s="61" t="s">
        <v>1029</v>
      </c>
      <c r="C1650" s="62" t="s">
        <v>270</v>
      </c>
      <c r="D1650" s="115" t="s">
        <v>1209</v>
      </c>
      <c r="E1650" s="66" t="str">
        <f>CONCATENATE(Tabela13[[#This Row],[TRAMITE_SETOR]],"_Atualiz")</f>
        <v>CLC_Atualiz</v>
      </c>
      <c r="F1650" t="s">
        <v>911</v>
      </c>
      <c r="G1650"/>
      <c r="H1650" s="75">
        <v>42802.613888888889</v>
      </c>
      <c r="I1650" s="75">
        <v>42802.651388888888</v>
      </c>
      <c r="J1650" s="74" t="s">
        <v>551</v>
      </c>
      <c r="K1650" s="58">
        <f t="shared" si="58"/>
        <v>3.7499999998544808E-2</v>
      </c>
      <c r="L1650" s="59">
        <f t="shared" si="59"/>
        <v>3.7499999998544808E-2</v>
      </c>
      <c r="M1650" s="166">
        <f>NETWORKDAYS.INTL(DATE(YEAR(H1650),MONTH(I1650),DAY(H1650)),DATE(YEAR(I1650),MONTH(I1650),DAY(I1650)),1,LISTAFERIADOS!$B$2:$B$194)</f>
        <v>1</v>
      </c>
      <c r="N1650" s="170" t="str">
        <f>CONCATENATE(HOUR(Tabela13[[#This Row],[DATA INICIO]]),":",MINUTE(Tabela13[[#This Row],[DATA INICIO]]))</f>
        <v>14:44</v>
      </c>
    </row>
    <row r="1651" spans="1:14" ht="25.5" hidden="1" customHeight="1" x14ac:dyDescent="0.25">
      <c r="A1651" s="60" t="s">
        <v>278</v>
      </c>
      <c r="B1651" s="61" t="s">
        <v>1029</v>
      </c>
      <c r="C1651" s="62" t="s">
        <v>270</v>
      </c>
      <c r="D1651" s="115" t="s">
        <v>1210</v>
      </c>
      <c r="E1651" s="66" t="str">
        <f>CONCATENATE(Tabela13[[#This Row],[TRAMITE_SETOR]],"_Atualiz")</f>
        <v>SC_Atualiz</v>
      </c>
      <c r="F1651" t="s">
        <v>912</v>
      </c>
      <c r="G1651"/>
      <c r="H1651" s="75">
        <v>42802.651388888888</v>
      </c>
      <c r="I1651" s="75">
        <v>42802.75277777778</v>
      </c>
      <c r="J1651" s="74" t="s">
        <v>1049</v>
      </c>
      <c r="K1651" s="58">
        <f t="shared" si="58"/>
        <v>0.10138888889196096</v>
      </c>
      <c r="L1651" s="59">
        <f t="shared" si="59"/>
        <v>0.10138888889196096</v>
      </c>
      <c r="M1651" s="166">
        <f>NETWORKDAYS.INTL(DATE(YEAR(H1651),MONTH(I1651),DAY(H1651)),DATE(YEAR(I1651),MONTH(I1651),DAY(I1651)),1,LISTAFERIADOS!$B$2:$B$194)</f>
        <v>1</v>
      </c>
      <c r="N1651" s="170" t="str">
        <f>CONCATENATE(HOUR(Tabela13[[#This Row],[DATA INICIO]]),":",MINUTE(Tabela13[[#This Row],[DATA INICIO]]))</f>
        <v>15:38</v>
      </c>
    </row>
    <row r="1652" spans="1:14" ht="25.5" hidden="1" customHeight="1" x14ac:dyDescent="0.25">
      <c r="A1652" s="60" t="s">
        <v>278</v>
      </c>
      <c r="B1652" s="61" t="s">
        <v>1029</v>
      </c>
      <c r="C1652" s="62" t="s">
        <v>270</v>
      </c>
      <c r="D1652" s="115" t="s">
        <v>1209</v>
      </c>
      <c r="E1652" s="66" t="str">
        <f>CONCATENATE(Tabela13[[#This Row],[TRAMITE_SETOR]],"_Atualiz")</f>
        <v>CLC_Atualiz</v>
      </c>
      <c r="F1652" t="s">
        <v>911</v>
      </c>
      <c r="G1652"/>
      <c r="H1652" s="75">
        <v>42802.75277777778</v>
      </c>
      <c r="I1652" s="75">
        <v>42802.792361111111</v>
      </c>
      <c r="J1652" s="74" t="s">
        <v>611</v>
      </c>
      <c r="K1652" s="58">
        <f t="shared" si="58"/>
        <v>3.9583333331393078E-2</v>
      </c>
      <c r="L1652" s="59">
        <f t="shared" si="59"/>
        <v>3.9583333331393078E-2</v>
      </c>
      <c r="M1652" s="166">
        <f>NETWORKDAYS.INTL(DATE(YEAR(H1652),MONTH(I1652),DAY(H1652)),DATE(YEAR(I1652),MONTH(I1652),DAY(I1652)),1,LISTAFERIADOS!$B$2:$B$194)</f>
        <v>1</v>
      </c>
      <c r="N1652" s="170" t="str">
        <f>CONCATENATE(HOUR(Tabela13[[#This Row],[DATA INICIO]]),":",MINUTE(Tabela13[[#This Row],[DATA INICIO]]))</f>
        <v>18:4</v>
      </c>
    </row>
    <row r="1653" spans="1:14" ht="25.5" hidden="1" customHeight="1" x14ac:dyDescent="0.25">
      <c r="A1653" s="60" t="s">
        <v>278</v>
      </c>
      <c r="B1653" s="61" t="s">
        <v>1029</v>
      </c>
      <c r="C1653" s="62" t="s">
        <v>270</v>
      </c>
      <c r="D1653" s="115" t="s">
        <v>1222</v>
      </c>
      <c r="E1653" s="66" t="str">
        <f>CONCATENATE(Tabela13[[#This Row],[TRAMITE_SETOR]],"_Atualiz")</f>
        <v>SECGA_Atualiz</v>
      </c>
      <c r="F1653" t="s">
        <v>853</v>
      </c>
      <c r="G1653"/>
      <c r="H1653" s="75">
        <v>42802.792361111111</v>
      </c>
      <c r="I1653" s="75">
        <v>42803.758333333331</v>
      </c>
      <c r="J1653" s="74" t="s">
        <v>73</v>
      </c>
      <c r="K1653" s="58">
        <f t="shared" si="58"/>
        <v>0.96597222222044365</v>
      </c>
      <c r="L1653" s="59">
        <f t="shared" si="59"/>
        <v>0.96597222222044365</v>
      </c>
      <c r="M1653" s="166">
        <f>NETWORKDAYS.INTL(DATE(YEAR(H1653),MONTH(I1653),DAY(H1653)),DATE(YEAR(I1653),MONTH(I1653),DAY(I1653)),1,LISTAFERIADOS!$B$2:$B$194)</f>
        <v>2</v>
      </c>
      <c r="N1653" s="170" t="str">
        <f>CONCATENATE(HOUR(Tabela13[[#This Row],[DATA INICIO]]),":",MINUTE(Tabela13[[#This Row],[DATA INICIO]]))</f>
        <v>19:1</v>
      </c>
    </row>
    <row r="1654" spans="1:14" ht="25.5" hidden="1" customHeight="1" x14ac:dyDescent="0.25">
      <c r="A1654" s="60" t="s">
        <v>278</v>
      </c>
      <c r="B1654" s="61" t="s">
        <v>1029</v>
      </c>
      <c r="C1654" s="62" t="s">
        <v>270</v>
      </c>
      <c r="D1654" s="115" t="s">
        <v>1209</v>
      </c>
      <c r="E1654" s="66" t="str">
        <f>CONCATENATE(Tabela13[[#This Row],[TRAMITE_SETOR]],"_Atualiz")</f>
        <v>CLC_Atualiz</v>
      </c>
      <c r="F1654" t="s">
        <v>911</v>
      </c>
      <c r="G1654"/>
      <c r="H1654" s="75">
        <v>42803.758333333331</v>
      </c>
      <c r="I1654" s="75">
        <v>42803.801388888889</v>
      </c>
      <c r="J1654" s="74" t="s">
        <v>1050</v>
      </c>
      <c r="K1654" s="58">
        <f t="shared" si="58"/>
        <v>4.3055555557657499E-2</v>
      </c>
      <c r="L1654" s="59">
        <f t="shared" si="59"/>
        <v>4.3055555557657499E-2</v>
      </c>
      <c r="M1654" s="166">
        <f>NETWORKDAYS.INTL(DATE(YEAR(H1654),MONTH(I1654),DAY(H1654)),DATE(YEAR(I1654),MONTH(I1654),DAY(I1654)),1,LISTAFERIADOS!$B$2:$B$194)</f>
        <v>1</v>
      </c>
      <c r="N1654" s="170" t="str">
        <f>CONCATENATE(HOUR(Tabela13[[#This Row],[DATA INICIO]]),":",MINUTE(Tabela13[[#This Row],[DATA INICIO]]))</f>
        <v>18:12</v>
      </c>
    </row>
    <row r="1655" spans="1:14" ht="25.5" hidden="1" customHeight="1" x14ac:dyDescent="0.25">
      <c r="A1655" s="60" t="s">
        <v>278</v>
      </c>
      <c r="B1655" s="61" t="s">
        <v>1029</v>
      </c>
      <c r="C1655" s="62" t="s">
        <v>270</v>
      </c>
      <c r="D1655" s="115" t="s">
        <v>1230</v>
      </c>
      <c r="E1655" s="66" t="str">
        <f>CONCATENATE(Tabela13[[#This Row],[TRAMITE_SETOR]],"_Atualiz")</f>
        <v>SLIC_Atualiz</v>
      </c>
      <c r="F1655" t="s">
        <v>927</v>
      </c>
      <c r="G1655"/>
      <c r="H1655" s="75">
        <v>42803.801388888889</v>
      </c>
      <c r="I1655" s="75">
        <v>42815.775000000001</v>
      </c>
      <c r="J1655" s="74" t="s">
        <v>1051</v>
      </c>
      <c r="K1655" s="58">
        <f t="shared" si="58"/>
        <v>11.973611111112405</v>
      </c>
      <c r="L1655" s="59">
        <f t="shared" si="59"/>
        <v>11.973611111112405</v>
      </c>
      <c r="M1655" s="166">
        <f>NETWORKDAYS.INTL(DATE(YEAR(H1655),MONTH(I1655),DAY(H1655)),DATE(YEAR(I1655),MONTH(I1655),DAY(I1655)),1,LISTAFERIADOS!$B$2:$B$194)</f>
        <v>9</v>
      </c>
      <c r="N1655" s="170" t="str">
        <f>CONCATENATE(HOUR(Tabela13[[#This Row],[DATA INICIO]]),":",MINUTE(Tabela13[[#This Row],[DATA INICIO]]))</f>
        <v>19:14</v>
      </c>
    </row>
    <row r="1656" spans="1:14" ht="25.5" hidden="1" customHeight="1" x14ac:dyDescent="0.25">
      <c r="A1656" s="60" t="s">
        <v>278</v>
      </c>
      <c r="B1656" s="61" t="s">
        <v>1029</v>
      </c>
      <c r="C1656" s="62" t="s">
        <v>270</v>
      </c>
      <c r="D1656" s="115" t="s">
        <v>1211</v>
      </c>
      <c r="E1656" s="66" t="str">
        <f>CONCATENATE(Tabela13[[#This Row],[TRAMITE_SETOR]],"_Atualiz")</f>
        <v>SCON_Atualiz</v>
      </c>
      <c r="F1656" t="s">
        <v>913</v>
      </c>
      <c r="G1656"/>
      <c r="H1656" s="75">
        <v>42815.775000000001</v>
      </c>
      <c r="I1656" s="75">
        <v>42822.636111111111</v>
      </c>
      <c r="J1656" s="74" t="s">
        <v>1052</v>
      </c>
      <c r="K1656" s="58">
        <f t="shared" si="58"/>
        <v>6.8611111111094942</v>
      </c>
      <c r="L1656" s="59">
        <f t="shared" si="59"/>
        <v>6.8611111111094942</v>
      </c>
      <c r="M1656" s="166">
        <f>NETWORKDAYS.INTL(DATE(YEAR(H1656),MONTH(I1656),DAY(H1656)),DATE(YEAR(I1656),MONTH(I1656),DAY(I1656)),1,LISTAFERIADOS!$B$2:$B$194)</f>
        <v>6</v>
      </c>
      <c r="N1656" s="170" t="str">
        <f>CONCATENATE(HOUR(Tabela13[[#This Row],[DATA INICIO]]),":",MINUTE(Tabela13[[#This Row],[DATA INICIO]]))</f>
        <v>18:36</v>
      </c>
    </row>
    <row r="1657" spans="1:14" ht="25.5" hidden="1" customHeight="1" x14ac:dyDescent="0.25">
      <c r="A1657" s="60" t="s">
        <v>278</v>
      </c>
      <c r="B1657" s="61" t="s">
        <v>1029</v>
      </c>
      <c r="C1657" s="62" t="s">
        <v>270</v>
      </c>
      <c r="D1657" s="115" t="s">
        <v>1230</v>
      </c>
      <c r="E1657" s="66" t="str">
        <f>CONCATENATE(Tabela13[[#This Row],[TRAMITE_SETOR]],"_Atualiz")</f>
        <v>SLIC_Atualiz</v>
      </c>
      <c r="F1657" t="s">
        <v>927</v>
      </c>
      <c r="G1657"/>
      <c r="H1657" s="75">
        <v>42822.636111111111</v>
      </c>
      <c r="I1657" s="75">
        <v>42822.772222222222</v>
      </c>
      <c r="J1657" s="74" t="s">
        <v>812</v>
      </c>
      <c r="K1657" s="58">
        <f t="shared" si="58"/>
        <v>0.13611111111094942</v>
      </c>
      <c r="L1657" s="59">
        <f t="shared" si="59"/>
        <v>0.13611111111094942</v>
      </c>
      <c r="M1657" s="166">
        <f>NETWORKDAYS.INTL(DATE(YEAR(H1657),MONTH(I1657),DAY(H1657)),DATE(YEAR(I1657),MONTH(I1657),DAY(I1657)),1,LISTAFERIADOS!$B$2:$B$194)</f>
        <v>1</v>
      </c>
      <c r="N1657" s="170" t="str">
        <f>CONCATENATE(HOUR(Tabela13[[#This Row],[DATA INICIO]]),":",MINUTE(Tabela13[[#This Row],[DATA INICIO]]))</f>
        <v>15:16</v>
      </c>
    </row>
    <row r="1658" spans="1:14" ht="25.5" customHeight="1" x14ac:dyDescent="0.25">
      <c r="A1658" s="49" t="s">
        <v>278</v>
      </c>
      <c r="B1658" s="61" t="s">
        <v>1053</v>
      </c>
      <c r="C1658" s="34" t="s">
        <v>8</v>
      </c>
      <c r="D1658" s="66" t="s">
        <v>1254</v>
      </c>
      <c r="E1658" s="66" t="str">
        <f>CONCATENATE(Tabela13[[#This Row],[TRAMITE_SETOR]],"_Atualiz")</f>
        <v>SMIN_Atualiz</v>
      </c>
      <c r="F1658" t="s">
        <v>892</v>
      </c>
      <c r="G1658" s="91" t="s">
        <v>1105</v>
      </c>
      <c r="H1658" s="75">
        <v>42649.55972222222</v>
      </c>
      <c r="I1658" s="75">
        <v>42650.55972222222</v>
      </c>
      <c r="J1658" s="74" t="s">
        <v>7</v>
      </c>
      <c r="K1658" s="58">
        <f t="shared" si="58"/>
        <v>1</v>
      </c>
      <c r="L1658" s="59">
        <f t="shared" si="59"/>
        <v>1</v>
      </c>
      <c r="M1658" s="166">
        <f>NETWORKDAYS.INTL(DATE(YEAR(H1658),MONTH(I1658),DAY(H1658)),DATE(YEAR(I1658),MONTH(I1658),DAY(I1658)),1,LISTAFERIADOS!$B$2:$B$194)</f>
        <v>2</v>
      </c>
      <c r="N1658" s="170" t="str">
        <f>CONCATENATE(HOUR(Tabela13[[#This Row],[DATA INICIO]]),":",MINUTE(Tabela13[[#This Row],[DATA INICIO]]))</f>
        <v>13:26</v>
      </c>
    </row>
    <row r="1659" spans="1:14" ht="25.5" hidden="1" customHeight="1" x14ac:dyDescent="0.25">
      <c r="A1659" s="49" t="s">
        <v>278</v>
      </c>
      <c r="B1659" s="61" t="s">
        <v>1053</v>
      </c>
      <c r="C1659" s="34" t="s">
        <v>8</v>
      </c>
      <c r="D1659" s="66" t="s">
        <v>1215</v>
      </c>
      <c r="E1659" s="66" t="str">
        <f>CONCATENATE(Tabela13[[#This Row],[TRAMITE_SETOR]],"_Atualiz")</f>
        <v>SAEO_Atualiz</v>
      </c>
      <c r="F1659" t="s">
        <v>917</v>
      </c>
      <c r="G1659"/>
      <c r="H1659" s="75">
        <v>42650.55972222222</v>
      </c>
      <c r="I1659" s="75">
        <v>42650.632638888892</v>
      </c>
      <c r="J1659" s="74" t="s">
        <v>42</v>
      </c>
      <c r="K1659" s="19">
        <f t="shared" ref="K1659:K1682" si="60">IF(OR(H1659="-",I1659="-"),0,I1659-H1659)</f>
        <v>7.2916666671517305E-2</v>
      </c>
      <c r="L1659" s="38">
        <f t="shared" ref="L1659:L1682" si="61">K1659</f>
        <v>7.2916666671517305E-2</v>
      </c>
      <c r="M1659" s="166">
        <f>NETWORKDAYS.INTL(DATE(YEAR(H1659),MONTH(I1659),DAY(H1659)),DATE(YEAR(I1659),MONTH(I1659),DAY(I1659)),1,LISTAFERIADOS!$B$2:$B$194)</f>
        <v>1</v>
      </c>
      <c r="N1659" s="170" t="str">
        <f>CONCATENATE(HOUR(Tabela13[[#This Row],[DATA INICIO]]),":",MINUTE(Tabela13[[#This Row],[DATA INICIO]]))</f>
        <v>13:26</v>
      </c>
    </row>
    <row r="1660" spans="1:14" ht="25.5" hidden="1" customHeight="1" x14ac:dyDescent="0.25">
      <c r="A1660" s="49" t="s">
        <v>278</v>
      </c>
      <c r="B1660" s="61" t="s">
        <v>1053</v>
      </c>
      <c r="C1660" s="34" t="s">
        <v>8</v>
      </c>
      <c r="D1660" s="66" t="s">
        <v>1233</v>
      </c>
      <c r="E1660" s="66" t="str">
        <f>CONCATENATE(Tabela13[[#This Row],[TRAMITE_SETOR]],"_Atualiz")</f>
        <v>SPCF_Atualiz</v>
      </c>
      <c r="F1660" t="s">
        <v>273</v>
      </c>
      <c r="G1660"/>
      <c r="H1660" s="75">
        <v>42650.632638888892</v>
      </c>
      <c r="I1660" s="75">
        <v>42653.531944444447</v>
      </c>
      <c r="J1660" s="74" t="s">
        <v>1054</v>
      </c>
      <c r="K1660" s="19">
        <f t="shared" si="60"/>
        <v>2.8993055555547471</v>
      </c>
      <c r="L1660" s="38">
        <f t="shared" si="61"/>
        <v>2.8993055555547471</v>
      </c>
      <c r="M1660" s="166">
        <f>NETWORKDAYS.INTL(DATE(YEAR(H1660),MONTH(I1660),DAY(H1660)),DATE(YEAR(I1660),MONTH(I1660),DAY(I1660)),1,LISTAFERIADOS!$B$2:$B$194)</f>
        <v>2</v>
      </c>
      <c r="N1660" s="170" t="str">
        <f>CONCATENATE(HOUR(Tabela13[[#This Row],[DATA INICIO]]),":",MINUTE(Tabela13[[#This Row],[DATA INICIO]]))</f>
        <v>15:11</v>
      </c>
    </row>
    <row r="1661" spans="1:14" ht="25.5" hidden="1" customHeight="1" x14ac:dyDescent="0.25">
      <c r="A1661" s="49" t="s">
        <v>278</v>
      </c>
      <c r="B1661" s="61" t="s">
        <v>1053</v>
      </c>
      <c r="C1661" s="34" t="s">
        <v>8</v>
      </c>
      <c r="D1661" s="66" t="s">
        <v>1224</v>
      </c>
      <c r="E1661" s="66" t="str">
        <f>CONCATENATE(Tabela13[[#This Row],[TRAMITE_SETOR]],"_Atualiz")</f>
        <v>ACFIC_Atualiz</v>
      </c>
      <c r="F1661" t="s">
        <v>922</v>
      </c>
      <c r="G1661"/>
      <c r="H1661" s="75">
        <v>42653.531944444447</v>
      </c>
      <c r="I1661" s="75">
        <v>42653.634027777778</v>
      </c>
      <c r="J1661" s="74" t="s">
        <v>1055</v>
      </c>
      <c r="K1661" s="19">
        <f t="shared" si="60"/>
        <v>0.10208333333139308</v>
      </c>
      <c r="L1661" s="38">
        <f t="shared" si="61"/>
        <v>0.10208333333139308</v>
      </c>
      <c r="M1661" s="166">
        <f>NETWORKDAYS.INTL(DATE(YEAR(H1661),MONTH(I1661),DAY(H1661)),DATE(YEAR(I1661),MONTH(I1661),DAY(I1661)),1,LISTAFERIADOS!$B$2:$B$194)</f>
        <v>1</v>
      </c>
      <c r="N1661" s="170" t="str">
        <f>CONCATENATE(HOUR(Tabela13[[#This Row],[DATA INICIO]]),":",MINUTE(Tabela13[[#This Row],[DATA INICIO]]))</f>
        <v>12:46</v>
      </c>
    </row>
    <row r="1662" spans="1:14" ht="25.5" hidden="1" customHeight="1" x14ac:dyDescent="0.25">
      <c r="A1662" s="49" t="s">
        <v>278</v>
      </c>
      <c r="B1662" s="61" t="s">
        <v>1053</v>
      </c>
      <c r="C1662" s="34" t="s">
        <v>8</v>
      </c>
      <c r="D1662" s="66" t="s">
        <v>1237</v>
      </c>
      <c r="E1662" s="66" t="str">
        <f>CONCATENATE(Tabela13[[#This Row],[TRAMITE_SETOR]],"_Atualiz")</f>
        <v>SGMC_Atualiz</v>
      </c>
      <c r="F1662" t="s">
        <v>928</v>
      </c>
      <c r="G1662"/>
      <c r="H1662" s="75">
        <v>42653.634027777778</v>
      </c>
      <c r="I1662" s="75">
        <v>42653.692361111112</v>
      </c>
      <c r="J1662" s="74" t="s">
        <v>1056</v>
      </c>
      <c r="K1662" s="19">
        <f t="shared" si="60"/>
        <v>5.8333333334303461E-2</v>
      </c>
      <c r="L1662" s="38">
        <f t="shared" si="61"/>
        <v>5.8333333334303461E-2</v>
      </c>
      <c r="M1662" s="166">
        <f>NETWORKDAYS.INTL(DATE(YEAR(H1662),MONTH(I1662),DAY(H1662)),DATE(YEAR(I1662),MONTH(I1662),DAY(I1662)),1,LISTAFERIADOS!$B$2:$B$194)</f>
        <v>1</v>
      </c>
      <c r="N1662" s="170" t="str">
        <f>CONCATENATE(HOUR(Tabela13[[#This Row],[DATA INICIO]]),":",MINUTE(Tabela13[[#This Row],[DATA INICIO]]))</f>
        <v>15:13</v>
      </c>
    </row>
    <row r="1663" spans="1:14" ht="25.5" hidden="1" customHeight="1" x14ac:dyDescent="0.25">
      <c r="A1663" s="49" t="s">
        <v>278</v>
      </c>
      <c r="B1663" s="61" t="s">
        <v>1053</v>
      </c>
      <c r="C1663" s="34" t="s">
        <v>8</v>
      </c>
      <c r="D1663" s="66" t="s">
        <v>1239</v>
      </c>
      <c r="E1663" s="66" t="str">
        <f>CONCATENATE(Tabela13[[#This Row],[TRAMITE_SETOR]],"_Atualiz")</f>
        <v>CMP_Atualiz</v>
      </c>
      <c r="F1663" t="s">
        <v>930</v>
      </c>
      <c r="G1663"/>
      <c r="H1663" s="75">
        <v>42653.692361111112</v>
      </c>
      <c r="I1663" s="75">
        <v>42653.804861111108</v>
      </c>
      <c r="J1663" s="74" t="s">
        <v>1057</v>
      </c>
      <c r="K1663" s="19">
        <f t="shared" si="60"/>
        <v>0.11249999999563443</v>
      </c>
      <c r="L1663" s="38">
        <f t="shared" si="61"/>
        <v>0.11249999999563443</v>
      </c>
      <c r="M1663" s="166">
        <f>NETWORKDAYS.INTL(DATE(YEAR(H1663),MONTH(I1663),DAY(H1663)),DATE(YEAR(I1663),MONTH(I1663),DAY(I1663)),1,LISTAFERIADOS!$B$2:$B$194)</f>
        <v>1</v>
      </c>
      <c r="N1663" s="170" t="str">
        <f>CONCATENATE(HOUR(Tabela13[[#This Row],[DATA INICIO]]),":",MINUTE(Tabela13[[#This Row],[DATA INICIO]]))</f>
        <v>16:37</v>
      </c>
    </row>
    <row r="1664" spans="1:14" ht="25.5" hidden="1" customHeight="1" x14ac:dyDescent="0.25">
      <c r="A1664" s="49" t="s">
        <v>278</v>
      </c>
      <c r="B1664" s="61" t="s">
        <v>1053</v>
      </c>
      <c r="C1664" s="34" t="s">
        <v>8</v>
      </c>
      <c r="D1664" s="66" t="s">
        <v>1233</v>
      </c>
      <c r="E1664" s="66" t="str">
        <f>CONCATENATE(Tabela13[[#This Row],[TRAMITE_SETOR]],"_Atualiz")</f>
        <v>SPCF_Atualiz</v>
      </c>
      <c r="F1664" t="s">
        <v>273</v>
      </c>
      <c r="G1664"/>
      <c r="H1664" s="75">
        <v>42653.804861111108</v>
      </c>
      <c r="I1664" s="75">
        <v>42654.634722222225</v>
      </c>
      <c r="J1664" s="74" t="s">
        <v>1058</v>
      </c>
      <c r="K1664" s="19">
        <f t="shared" si="60"/>
        <v>0.82986111111677019</v>
      </c>
      <c r="L1664" s="38">
        <f t="shared" si="61"/>
        <v>0.82986111111677019</v>
      </c>
      <c r="M1664" s="166">
        <f>NETWORKDAYS.INTL(DATE(YEAR(H1664),MONTH(I1664),DAY(H1664)),DATE(YEAR(I1664),MONTH(I1664),DAY(I1664)),1,LISTAFERIADOS!$B$2:$B$194)</f>
        <v>2</v>
      </c>
      <c r="N1664" s="170" t="str">
        <f>CONCATENATE(HOUR(Tabela13[[#This Row],[DATA INICIO]]),":",MINUTE(Tabela13[[#This Row],[DATA INICIO]]))</f>
        <v>19:19</v>
      </c>
    </row>
    <row r="1665" spans="1:14" ht="25.5" hidden="1" customHeight="1" x14ac:dyDescent="0.25">
      <c r="A1665" s="49" t="s">
        <v>278</v>
      </c>
      <c r="B1665" s="61" t="s">
        <v>1053</v>
      </c>
      <c r="C1665" s="34" t="s">
        <v>8</v>
      </c>
      <c r="D1665" s="66" t="s">
        <v>1224</v>
      </c>
      <c r="E1665" s="66" t="str">
        <f>CONCATENATE(Tabela13[[#This Row],[TRAMITE_SETOR]],"_Atualiz")</f>
        <v>ACFIC_Atualiz</v>
      </c>
      <c r="F1665" t="s">
        <v>922</v>
      </c>
      <c r="G1665"/>
      <c r="H1665" s="75">
        <v>42654.634722222225</v>
      </c>
      <c r="I1665" s="75">
        <v>42654.725694444445</v>
      </c>
      <c r="J1665" s="74" t="s">
        <v>1059</v>
      </c>
      <c r="K1665" s="19">
        <f t="shared" si="60"/>
        <v>9.0972222220443655E-2</v>
      </c>
      <c r="L1665" s="38">
        <f t="shared" si="61"/>
        <v>9.0972222220443655E-2</v>
      </c>
      <c r="M1665" s="166">
        <f>NETWORKDAYS.INTL(DATE(YEAR(H1665),MONTH(I1665),DAY(H1665)),DATE(YEAR(I1665),MONTH(I1665),DAY(I1665)),1,LISTAFERIADOS!$B$2:$B$194)</f>
        <v>1</v>
      </c>
      <c r="N1665" s="170" t="str">
        <f>CONCATENATE(HOUR(Tabela13[[#This Row],[DATA INICIO]]),":",MINUTE(Tabela13[[#This Row],[DATA INICIO]]))</f>
        <v>15:14</v>
      </c>
    </row>
    <row r="1666" spans="1:14" ht="25.5" hidden="1" customHeight="1" x14ac:dyDescent="0.25">
      <c r="A1666" s="49" t="s">
        <v>278</v>
      </c>
      <c r="B1666" s="61" t="s">
        <v>1053</v>
      </c>
      <c r="C1666" s="34" t="s">
        <v>8</v>
      </c>
      <c r="D1666" s="66" t="s">
        <v>1234</v>
      </c>
      <c r="E1666" s="66" t="str">
        <f>CONCATENATE(Tabela13[[#This Row],[TRAMITE_SETOR]],"_Atualiz")</f>
        <v>CFIC_Atualiz</v>
      </c>
      <c r="F1666" t="s">
        <v>274</v>
      </c>
      <c r="G1666"/>
      <c r="H1666" s="75">
        <v>42654.725694444445</v>
      </c>
      <c r="I1666" s="75">
        <v>42654.736111111109</v>
      </c>
      <c r="J1666" s="74" t="s">
        <v>1060</v>
      </c>
      <c r="K1666" s="19">
        <f t="shared" si="60"/>
        <v>1.0416666664241347E-2</v>
      </c>
      <c r="L1666" s="38">
        <f t="shared" si="61"/>
        <v>1.0416666664241347E-2</v>
      </c>
      <c r="M1666" s="166">
        <f>NETWORKDAYS.INTL(DATE(YEAR(H1666),MONTH(I1666),DAY(H1666)),DATE(YEAR(I1666),MONTH(I1666),DAY(I1666)),1,LISTAFERIADOS!$B$2:$B$194)</f>
        <v>1</v>
      </c>
      <c r="N1666" s="170" t="str">
        <f>CONCATENATE(HOUR(Tabela13[[#This Row],[DATA INICIO]]),":",MINUTE(Tabela13[[#This Row],[DATA INICIO]]))</f>
        <v>17:25</v>
      </c>
    </row>
    <row r="1667" spans="1:14" ht="25.5" hidden="1" customHeight="1" x14ac:dyDescent="0.25">
      <c r="A1667" s="49" t="s">
        <v>278</v>
      </c>
      <c r="B1667" s="61" t="s">
        <v>1053</v>
      </c>
      <c r="C1667" s="34" t="s">
        <v>8</v>
      </c>
      <c r="D1667" s="66" t="s">
        <v>1272</v>
      </c>
      <c r="E1667" s="66" t="str">
        <f>CONCATENATE(Tabela13[[#This Row],[TRAMITE_SETOR]],"_Atualiz")</f>
        <v>SAEF_Atualiz</v>
      </c>
      <c r="F1667" t="s">
        <v>1095</v>
      </c>
      <c r="G1667"/>
      <c r="H1667" s="75">
        <v>42654.736111111109</v>
      </c>
      <c r="I1667" s="75">
        <v>42654.799305555556</v>
      </c>
      <c r="J1667" s="74" t="s">
        <v>1061</v>
      </c>
      <c r="K1667" s="19">
        <f t="shared" si="60"/>
        <v>6.3194444446708076E-2</v>
      </c>
      <c r="L1667" s="38">
        <f t="shared" si="61"/>
        <v>6.3194444446708076E-2</v>
      </c>
      <c r="M1667" s="166">
        <f>NETWORKDAYS.INTL(DATE(YEAR(H1667),MONTH(I1667),DAY(H1667)),DATE(YEAR(I1667),MONTH(I1667),DAY(I1667)),1,LISTAFERIADOS!$B$2:$B$194)</f>
        <v>1</v>
      </c>
      <c r="N1667" s="170" t="str">
        <f>CONCATENATE(HOUR(Tabela13[[#This Row],[DATA INICIO]]),":",MINUTE(Tabela13[[#This Row],[DATA INICIO]]))</f>
        <v>17:40</v>
      </c>
    </row>
    <row r="1668" spans="1:14" ht="25.5" hidden="1" customHeight="1" x14ac:dyDescent="0.25">
      <c r="A1668" s="49" t="s">
        <v>278</v>
      </c>
      <c r="B1668" s="61" t="s">
        <v>1053</v>
      </c>
      <c r="C1668" s="34" t="s">
        <v>8</v>
      </c>
      <c r="D1668" s="66" t="s">
        <v>1223</v>
      </c>
      <c r="E1668" s="66" t="str">
        <f>CONCATENATE(Tabela13[[#This Row],[TRAMITE_SETOR]],"_Atualiz")</f>
        <v>SACONT_Atualiz</v>
      </c>
      <c r="F1668" t="s">
        <v>921</v>
      </c>
      <c r="G1668"/>
      <c r="H1668" s="75">
        <v>42654.799305555556</v>
      </c>
      <c r="I1668" s="75">
        <v>42656.88958333333</v>
      </c>
      <c r="J1668" s="74" t="s">
        <v>1062</v>
      </c>
      <c r="K1668" s="19">
        <f t="shared" si="60"/>
        <v>2.0902777777737356</v>
      </c>
      <c r="L1668" s="38">
        <f t="shared" si="61"/>
        <v>2.0902777777737356</v>
      </c>
      <c r="M1668" s="166">
        <f>NETWORKDAYS.INTL(DATE(YEAR(H1668),MONTH(I1668),DAY(H1668)),DATE(YEAR(I1668),MONTH(I1668),DAY(I1668)),1,LISTAFERIADOS!$B$2:$B$194)</f>
        <v>2</v>
      </c>
      <c r="N1668" s="170" t="str">
        <f>CONCATENATE(HOUR(Tabela13[[#This Row],[DATA INICIO]]),":",MINUTE(Tabela13[[#This Row],[DATA INICIO]]))</f>
        <v>19:11</v>
      </c>
    </row>
    <row r="1669" spans="1:14" ht="25.5" hidden="1" customHeight="1" x14ac:dyDescent="0.25">
      <c r="A1669" s="49" t="s">
        <v>278</v>
      </c>
      <c r="B1669" s="61" t="s">
        <v>1053</v>
      </c>
      <c r="C1669" s="34" t="s">
        <v>8</v>
      </c>
      <c r="D1669" s="66" t="s">
        <v>1215</v>
      </c>
      <c r="E1669" s="66" t="str">
        <f>CONCATENATE(Tabela13[[#This Row],[TRAMITE_SETOR]],"_Atualiz")</f>
        <v>SAEO_Atualiz</v>
      </c>
      <c r="F1669" t="s">
        <v>917</v>
      </c>
      <c r="G1669"/>
      <c r="H1669" s="75">
        <v>42656.88958333333</v>
      </c>
      <c r="I1669" s="75">
        <v>42657.542361111111</v>
      </c>
      <c r="J1669" s="74" t="s">
        <v>1063</v>
      </c>
      <c r="K1669" s="19">
        <f t="shared" si="60"/>
        <v>0.65277777778101154</v>
      </c>
      <c r="L1669" s="38">
        <f t="shared" si="61"/>
        <v>0.65277777778101154</v>
      </c>
      <c r="M1669" s="166">
        <f>NETWORKDAYS.INTL(DATE(YEAR(H1669),MONTH(I1669),DAY(H1669)),DATE(YEAR(I1669),MONTH(I1669),DAY(I1669)),1,LISTAFERIADOS!$B$2:$B$194)</f>
        <v>2</v>
      </c>
      <c r="N1669" s="170" t="str">
        <f>CONCATENATE(HOUR(Tabela13[[#This Row],[DATA INICIO]]),":",MINUTE(Tabela13[[#This Row],[DATA INICIO]]))</f>
        <v>21:21</v>
      </c>
    </row>
    <row r="1670" spans="1:14" ht="25.5" customHeight="1" x14ac:dyDescent="0.25">
      <c r="A1670" s="49" t="s">
        <v>278</v>
      </c>
      <c r="B1670" s="61" t="s">
        <v>1053</v>
      </c>
      <c r="C1670" s="34" t="s">
        <v>8</v>
      </c>
      <c r="D1670" s="66" t="s">
        <v>1254</v>
      </c>
      <c r="E1670" s="66" t="str">
        <f>CONCATENATE(Tabela13[[#This Row],[TRAMITE_SETOR]],"_Atualiz")</f>
        <v>SMIN_Atualiz</v>
      </c>
      <c r="F1670" t="s">
        <v>892</v>
      </c>
      <c r="G1670" s="91" t="s">
        <v>1105</v>
      </c>
      <c r="H1670" s="75">
        <v>42657.542361111111</v>
      </c>
      <c r="I1670" s="75">
        <v>42710.704861111109</v>
      </c>
      <c r="J1670" s="74" t="s">
        <v>1064</v>
      </c>
      <c r="K1670" s="19">
        <f t="shared" si="60"/>
        <v>53.162499999998545</v>
      </c>
      <c r="L1670" s="38">
        <f t="shared" si="61"/>
        <v>53.162499999998545</v>
      </c>
      <c r="M1670" s="166">
        <f>NETWORKDAYS.INTL(DATE(YEAR(H1670),MONTH(I1670),DAY(H1670)),DATE(YEAR(I1670),MONTH(I1670),DAY(I1670)),1,LISTAFERIADOS!$B$2:$B$194)</f>
        <v>-6</v>
      </c>
      <c r="N1670" s="170" t="str">
        <f>CONCATENATE(HOUR(Tabela13[[#This Row],[DATA INICIO]]),":",MINUTE(Tabela13[[#This Row],[DATA INICIO]]))</f>
        <v>13:1</v>
      </c>
    </row>
    <row r="1671" spans="1:14" ht="25.5" hidden="1" customHeight="1" x14ac:dyDescent="0.25">
      <c r="A1671" s="49" t="s">
        <v>278</v>
      </c>
      <c r="B1671" s="61" t="s">
        <v>1053</v>
      </c>
      <c r="C1671" s="34" t="s">
        <v>8</v>
      </c>
      <c r="D1671" s="66" t="s">
        <v>1215</v>
      </c>
      <c r="E1671" s="66" t="str">
        <f>CONCATENATE(Tabela13[[#This Row],[TRAMITE_SETOR]],"_Atualiz")</f>
        <v>SAEO_Atualiz</v>
      </c>
      <c r="F1671" t="s">
        <v>917</v>
      </c>
      <c r="G1671"/>
      <c r="H1671" s="75">
        <v>42710.704861111109</v>
      </c>
      <c r="I1671" s="75">
        <v>42710.802777777775</v>
      </c>
      <c r="J1671" s="74" t="s">
        <v>42</v>
      </c>
      <c r="K1671" s="19">
        <f t="shared" si="60"/>
        <v>9.7916666665696539E-2</v>
      </c>
      <c r="L1671" s="38">
        <f t="shared" si="61"/>
        <v>9.7916666665696539E-2</v>
      </c>
      <c r="M1671" s="166">
        <f>NETWORKDAYS.INTL(DATE(YEAR(H1671),MONTH(I1671),DAY(H1671)),DATE(YEAR(I1671),MONTH(I1671),DAY(I1671)),1,LISTAFERIADOS!$B$2:$B$194)</f>
        <v>1</v>
      </c>
      <c r="N1671" s="170" t="str">
        <f>CONCATENATE(HOUR(Tabela13[[#This Row],[DATA INICIO]]),":",MINUTE(Tabela13[[#This Row],[DATA INICIO]]))</f>
        <v>16:55</v>
      </c>
    </row>
    <row r="1672" spans="1:14" ht="25.5" hidden="1" customHeight="1" x14ac:dyDescent="0.25">
      <c r="A1672" s="49" t="s">
        <v>278</v>
      </c>
      <c r="B1672" s="61" t="s">
        <v>1053</v>
      </c>
      <c r="C1672" s="34" t="s">
        <v>8</v>
      </c>
      <c r="D1672" s="66" t="s">
        <v>1233</v>
      </c>
      <c r="E1672" s="66" t="str">
        <f>CONCATENATE(Tabela13[[#This Row],[TRAMITE_SETOR]],"_Atualiz")</f>
        <v>SPCF_Atualiz</v>
      </c>
      <c r="F1672" t="s">
        <v>273</v>
      </c>
      <c r="G1672"/>
      <c r="H1672" s="75">
        <v>42710.802777777775</v>
      </c>
      <c r="I1672" s="75">
        <v>42713.668749999997</v>
      </c>
      <c r="J1672" s="74" t="s">
        <v>1065</v>
      </c>
      <c r="K1672" s="19">
        <f t="shared" si="60"/>
        <v>2.8659722222218988</v>
      </c>
      <c r="L1672" s="38">
        <f t="shared" si="61"/>
        <v>2.8659722222218988</v>
      </c>
      <c r="M1672" s="166">
        <f>NETWORKDAYS.INTL(DATE(YEAR(H1672),MONTH(I1672),DAY(H1672)),DATE(YEAR(I1672),MONTH(I1672),DAY(I1672)),1,LISTAFERIADOS!$B$2:$B$194)</f>
        <v>3</v>
      </c>
      <c r="N1672" s="170" t="str">
        <f>CONCATENATE(HOUR(Tabela13[[#This Row],[DATA INICIO]]),":",MINUTE(Tabela13[[#This Row],[DATA INICIO]]))</f>
        <v>19:16</v>
      </c>
    </row>
    <row r="1673" spans="1:14" ht="25.5" hidden="1" customHeight="1" x14ac:dyDescent="0.25">
      <c r="A1673" s="49" t="s">
        <v>278</v>
      </c>
      <c r="B1673" s="61" t="s">
        <v>1053</v>
      </c>
      <c r="C1673" s="34" t="s">
        <v>8</v>
      </c>
      <c r="D1673" s="66" t="s">
        <v>1224</v>
      </c>
      <c r="E1673" s="66" t="str">
        <f>CONCATENATE(Tabela13[[#This Row],[TRAMITE_SETOR]],"_Atualiz")</f>
        <v>ACFIC_Atualiz</v>
      </c>
      <c r="F1673" t="s">
        <v>922</v>
      </c>
      <c r="G1673"/>
      <c r="H1673" s="75">
        <v>42713.668749999997</v>
      </c>
      <c r="I1673" s="75">
        <v>42716.706250000003</v>
      </c>
      <c r="J1673" s="74" t="s">
        <v>1059</v>
      </c>
      <c r="K1673" s="19">
        <f t="shared" si="60"/>
        <v>3.0375000000058208</v>
      </c>
      <c r="L1673" s="38">
        <f t="shared" si="61"/>
        <v>3.0375000000058208</v>
      </c>
      <c r="M1673" s="166">
        <f>NETWORKDAYS.INTL(DATE(YEAR(H1673),MONTH(I1673),DAY(H1673)),DATE(YEAR(I1673),MONTH(I1673),DAY(I1673)),1,LISTAFERIADOS!$B$2:$B$194)</f>
        <v>2</v>
      </c>
      <c r="N1673" s="170" t="str">
        <f>CONCATENATE(HOUR(Tabela13[[#This Row],[DATA INICIO]]),":",MINUTE(Tabela13[[#This Row],[DATA INICIO]]))</f>
        <v>16:3</v>
      </c>
    </row>
    <row r="1674" spans="1:14" ht="25.5" hidden="1" customHeight="1" x14ac:dyDescent="0.25">
      <c r="A1674" s="49" t="s">
        <v>278</v>
      </c>
      <c r="B1674" s="61" t="s">
        <v>1053</v>
      </c>
      <c r="C1674" s="34" t="s">
        <v>8</v>
      </c>
      <c r="D1674" s="66" t="s">
        <v>1234</v>
      </c>
      <c r="E1674" s="66" t="str">
        <f>CONCATENATE(Tabela13[[#This Row],[TRAMITE_SETOR]],"_Atualiz")</f>
        <v>CFIC_Atualiz</v>
      </c>
      <c r="F1674" t="s">
        <v>274</v>
      </c>
      <c r="G1674"/>
      <c r="H1674" s="75">
        <v>42716.706250000003</v>
      </c>
      <c r="I1674" s="75">
        <v>42717.473611111112</v>
      </c>
      <c r="J1674" s="74" t="s">
        <v>1066</v>
      </c>
      <c r="K1674" s="19">
        <f t="shared" si="60"/>
        <v>0.76736111110949423</v>
      </c>
      <c r="L1674" s="38">
        <f t="shared" si="61"/>
        <v>0.76736111110949423</v>
      </c>
      <c r="M1674" s="166">
        <f>NETWORKDAYS.INTL(DATE(YEAR(H1674),MONTH(I1674),DAY(H1674)),DATE(YEAR(I1674),MONTH(I1674),DAY(I1674)),1,LISTAFERIADOS!$B$2:$B$194)</f>
        <v>2</v>
      </c>
      <c r="N1674" s="170" t="str">
        <f>CONCATENATE(HOUR(Tabela13[[#This Row],[DATA INICIO]]),":",MINUTE(Tabela13[[#This Row],[DATA INICIO]]))</f>
        <v>16:57</v>
      </c>
    </row>
    <row r="1675" spans="1:14" ht="25.5" hidden="1" customHeight="1" x14ac:dyDescent="0.25">
      <c r="A1675" s="49" t="s">
        <v>278</v>
      </c>
      <c r="B1675" s="61" t="s">
        <v>1053</v>
      </c>
      <c r="C1675" s="34" t="s">
        <v>8</v>
      </c>
      <c r="D1675" s="66" t="s">
        <v>1272</v>
      </c>
      <c r="E1675" s="66" t="str">
        <f>CONCATENATE(Tabela13[[#This Row],[TRAMITE_SETOR]],"_Atualiz")</f>
        <v>SAEF_Atualiz</v>
      </c>
      <c r="F1675" t="s">
        <v>1095</v>
      </c>
      <c r="G1675"/>
      <c r="H1675" s="75">
        <v>42717.473611111112</v>
      </c>
      <c r="I1675" s="75">
        <v>42717.56527777778</v>
      </c>
      <c r="J1675" s="74" t="s">
        <v>1061</v>
      </c>
      <c r="K1675" s="19">
        <f t="shared" si="60"/>
        <v>9.1666666667151731E-2</v>
      </c>
      <c r="L1675" s="38">
        <f t="shared" si="61"/>
        <v>9.1666666667151731E-2</v>
      </c>
      <c r="M1675" s="166">
        <f>NETWORKDAYS.INTL(DATE(YEAR(H1675),MONTH(I1675),DAY(H1675)),DATE(YEAR(I1675),MONTH(I1675),DAY(I1675)),1,LISTAFERIADOS!$B$2:$B$194)</f>
        <v>1</v>
      </c>
      <c r="N1675" s="170" t="str">
        <f>CONCATENATE(HOUR(Tabela13[[#This Row],[DATA INICIO]]),":",MINUTE(Tabela13[[#This Row],[DATA INICIO]]))</f>
        <v>11:22</v>
      </c>
    </row>
    <row r="1676" spans="1:14" ht="25.5" customHeight="1" x14ac:dyDescent="0.25">
      <c r="A1676" s="49" t="s">
        <v>278</v>
      </c>
      <c r="B1676" s="61" t="s">
        <v>1053</v>
      </c>
      <c r="C1676" s="34" t="s">
        <v>8</v>
      </c>
      <c r="D1676" s="66" t="s">
        <v>1254</v>
      </c>
      <c r="E1676" s="66" t="str">
        <f>CONCATENATE(Tabela13[[#This Row],[TRAMITE_SETOR]],"_Atualiz")</f>
        <v>SMIN_Atualiz</v>
      </c>
      <c r="F1676" t="s">
        <v>892</v>
      </c>
      <c r="G1676" s="91" t="s">
        <v>1105</v>
      </c>
      <c r="H1676" s="75">
        <v>42717.56527777778</v>
      </c>
      <c r="I1676" s="75">
        <v>42719.495138888888</v>
      </c>
      <c r="J1676" s="74" t="s">
        <v>1067</v>
      </c>
      <c r="K1676" s="19">
        <f t="shared" si="60"/>
        <v>1.929861111108039</v>
      </c>
      <c r="L1676" s="38">
        <f t="shared" si="61"/>
        <v>1.929861111108039</v>
      </c>
      <c r="M1676" s="166">
        <f>NETWORKDAYS.INTL(DATE(YEAR(H1676),MONTH(I1676),DAY(H1676)),DATE(YEAR(I1676),MONTH(I1676),DAY(I1676)),1,LISTAFERIADOS!$B$2:$B$194)</f>
        <v>3</v>
      </c>
      <c r="N1676" s="170" t="str">
        <f>CONCATENATE(HOUR(Tabela13[[#This Row],[DATA INICIO]]),":",MINUTE(Tabela13[[#This Row],[DATA INICIO]]))</f>
        <v>13:34</v>
      </c>
    </row>
    <row r="1677" spans="1:14" ht="25.5" hidden="1" customHeight="1" x14ac:dyDescent="0.25">
      <c r="A1677" s="49" t="s">
        <v>278</v>
      </c>
      <c r="B1677" s="61" t="s">
        <v>1053</v>
      </c>
      <c r="C1677" s="34" t="s">
        <v>8</v>
      </c>
      <c r="D1677" s="66" t="s">
        <v>1215</v>
      </c>
      <c r="E1677" s="66" t="str">
        <f>CONCATENATE(Tabela13[[#This Row],[TRAMITE_SETOR]],"_Atualiz")</f>
        <v>SAEO_Atualiz</v>
      </c>
      <c r="F1677" t="s">
        <v>917</v>
      </c>
      <c r="G1677"/>
      <c r="H1677" s="75">
        <v>42719.495138888888</v>
      </c>
      <c r="I1677" s="75">
        <v>42719.65347222222</v>
      </c>
      <c r="J1677" s="74" t="s">
        <v>42</v>
      </c>
      <c r="K1677" s="19">
        <f t="shared" si="60"/>
        <v>0.15833333333284827</v>
      </c>
      <c r="L1677" s="38">
        <f t="shared" si="61"/>
        <v>0.15833333333284827</v>
      </c>
      <c r="M1677" s="166">
        <f>NETWORKDAYS.INTL(DATE(YEAR(H1677),MONTH(I1677),DAY(H1677)),DATE(YEAR(I1677),MONTH(I1677),DAY(I1677)),1,LISTAFERIADOS!$B$2:$B$194)</f>
        <v>1</v>
      </c>
      <c r="N1677" s="170" t="str">
        <f>CONCATENATE(HOUR(Tabela13[[#This Row],[DATA INICIO]]),":",MINUTE(Tabela13[[#This Row],[DATA INICIO]]))</f>
        <v>11:53</v>
      </c>
    </row>
    <row r="1678" spans="1:14" ht="25.5" hidden="1" customHeight="1" x14ac:dyDescent="0.25">
      <c r="A1678" s="49" t="s">
        <v>278</v>
      </c>
      <c r="B1678" s="61" t="s">
        <v>1053</v>
      </c>
      <c r="C1678" s="34" t="s">
        <v>8</v>
      </c>
      <c r="D1678" s="66" t="s">
        <v>1233</v>
      </c>
      <c r="E1678" s="66" t="str">
        <f>CONCATENATE(Tabela13[[#This Row],[TRAMITE_SETOR]],"_Atualiz")</f>
        <v>SPCF_Atualiz</v>
      </c>
      <c r="F1678" t="s">
        <v>273</v>
      </c>
      <c r="G1678"/>
      <c r="H1678" s="75">
        <v>42719.65347222222</v>
      </c>
      <c r="I1678" s="75">
        <v>42723.761805555558</v>
      </c>
      <c r="J1678" s="74" t="s">
        <v>1065</v>
      </c>
      <c r="K1678" s="19">
        <f t="shared" si="60"/>
        <v>4.1083333333372138</v>
      </c>
      <c r="L1678" s="38">
        <f t="shared" si="61"/>
        <v>4.1083333333372138</v>
      </c>
      <c r="M1678" s="166">
        <f>NETWORKDAYS.INTL(DATE(YEAR(H1678),MONTH(I1678),DAY(H1678)),DATE(YEAR(I1678),MONTH(I1678),DAY(I1678)),1,LISTAFERIADOS!$B$2:$B$194)</f>
        <v>3</v>
      </c>
      <c r="N1678" s="170" t="str">
        <f>CONCATENATE(HOUR(Tabela13[[#This Row],[DATA INICIO]]),":",MINUTE(Tabela13[[#This Row],[DATA INICIO]]))</f>
        <v>15:41</v>
      </c>
    </row>
    <row r="1679" spans="1:14" ht="25.5" hidden="1" customHeight="1" x14ac:dyDescent="0.25">
      <c r="A1679" s="49" t="s">
        <v>278</v>
      </c>
      <c r="B1679" s="61" t="s">
        <v>1053</v>
      </c>
      <c r="C1679" s="34" t="s">
        <v>8</v>
      </c>
      <c r="D1679" s="66" t="s">
        <v>1224</v>
      </c>
      <c r="E1679" s="66" t="str">
        <f>CONCATENATE(Tabela13[[#This Row],[TRAMITE_SETOR]],"_Atualiz")</f>
        <v>ACFIC_Atualiz</v>
      </c>
      <c r="F1679" t="s">
        <v>922</v>
      </c>
      <c r="G1679"/>
      <c r="H1679" s="75">
        <v>42723.761805555558</v>
      </c>
      <c r="I1679" s="75">
        <v>42724.579861111109</v>
      </c>
      <c r="J1679" s="74" t="s">
        <v>1068</v>
      </c>
      <c r="K1679" s="19">
        <f t="shared" si="60"/>
        <v>0.81805555555183673</v>
      </c>
      <c r="L1679" s="38">
        <f t="shared" si="61"/>
        <v>0.81805555555183673</v>
      </c>
      <c r="M1679" s="166">
        <f>NETWORKDAYS.INTL(DATE(YEAR(H1679),MONTH(I1679),DAY(H1679)),DATE(YEAR(I1679),MONTH(I1679),DAY(I1679)),1,LISTAFERIADOS!$B$2:$B$194)</f>
        <v>1</v>
      </c>
      <c r="N1679" s="170" t="str">
        <f>CONCATENATE(HOUR(Tabela13[[#This Row],[DATA INICIO]]),":",MINUTE(Tabela13[[#This Row],[DATA INICIO]]))</f>
        <v>18:17</v>
      </c>
    </row>
    <row r="1680" spans="1:14" ht="25.5" hidden="1" customHeight="1" x14ac:dyDescent="0.25">
      <c r="A1680" s="49" t="s">
        <v>278</v>
      </c>
      <c r="B1680" s="61" t="s">
        <v>1053</v>
      </c>
      <c r="C1680" s="34" t="s">
        <v>8</v>
      </c>
      <c r="D1680" s="66" t="s">
        <v>1234</v>
      </c>
      <c r="E1680" s="66" t="str">
        <f>CONCATENATE(Tabela13[[#This Row],[TRAMITE_SETOR]],"_Atualiz")</f>
        <v>CFIC_Atualiz</v>
      </c>
      <c r="F1680" t="s">
        <v>274</v>
      </c>
      <c r="G1680"/>
      <c r="H1680" s="75">
        <v>42724.579861111109</v>
      </c>
      <c r="I1680" s="75">
        <v>42724.709027777775</v>
      </c>
      <c r="J1680" s="74" t="s">
        <v>1069</v>
      </c>
      <c r="K1680" s="19">
        <f t="shared" si="60"/>
        <v>0.12916666666569654</v>
      </c>
      <c r="L1680" s="38">
        <f t="shared" si="61"/>
        <v>0.12916666666569654</v>
      </c>
      <c r="M1680" s="166">
        <f>NETWORKDAYS.INTL(DATE(YEAR(H1680),MONTH(I1680),DAY(H1680)),DATE(YEAR(I1680),MONTH(I1680),DAY(I1680)),1,LISTAFERIADOS!$B$2:$B$194)</f>
        <v>0</v>
      </c>
      <c r="N1680" s="170" t="str">
        <f>CONCATENATE(HOUR(Tabela13[[#This Row],[DATA INICIO]]),":",MINUTE(Tabela13[[#This Row],[DATA INICIO]]))</f>
        <v>13:55</v>
      </c>
    </row>
    <row r="1681" spans="1:14" ht="25.5" hidden="1" customHeight="1" x14ac:dyDescent="0.25">
      <c r="A1681" s="49" t="s">
        <v>278</v>
      </c>
      <c r="B1681" s="61" t="s">
        <v>1053</v>
      </c>
      <c r="C1681" s="34" t="s">
        <v>8</v>
      </c>
      <c r="D1681" s="66" t="s">
        <v>1272</v>
      </c>
      <c r="E1681" s="66" t="str">
        <f>CONCATENATE(Tabela13[[#This Row],[TRAMITE_SETOR]],"_Atualiz")</f>
        <v>SAEF_Atualiz</v>
      </c>
      <c r="F1681" t="s">
        <v>1095</v>
      </c>
      <c r="G1681"/>
      <c r="H1681" s="75">
        <v>42724.709027777775</v>
      </c>
      <c r="I1681" s="75">
        <v>42725.626388888886</v>
      </c>
      <c r="J1681" s="74" t="s">
        <v>1070</v>
      </c>
      <c r="K1681" s="19">
        <f t="shared" si="60"/>
        <v>0.91736111111094942</v>
      </c>
      <c r="L1681" s="38">
        <f t="shared" si="61"/>
        <v>0.91736111111094942</v>
      </c>
      <c r="M1681" s="166">
        <f>NETWORKDAYS.INTL(DATE(YEAR(H1681),MONTH(I1681),DAY(H1681)),DATE(YEAR(I1681),MONTH(I1681),DAY(I1681)),1,LISTAFERIADOS!$B$2:$B$194)</f>
        <v>0</v>
      </c>
      <c r="N1681" s="170" t="str">
        <f>CONCATENATE(HOUR(Tabela13[[#This Row],[DATA INICIO]]),":",MINUTE(Tabela13[[#This Row],[DATA INICIO]]))</f>
        <v>17:1</v>
      </c>
    </row>
    <row r="1682" spans="1:14" ht="25.5" customHeight="1" x14ac:dyDescent="0.25">
      <c r="A1682" s="49" t="s">
        <v>278</v>
      </c>
      <c r="B1682" s="61" t="s">
        <v>1053</v>
      </c>
      <c r="C1682" s="34" t="s">
        <v>8</v>
      </c>
      <c r="D1682" s="66" t="s">
        <v>1254</v>
      </c>
      <c r="E1682" s="66" t="str">
        <f>CONCATENATE(Tabela13[[#This Row],[TRAMITE_SETOR]],"_Atualiz")</f>
        <v>SMIN_Atualiz</v>
      </c>
      <c r="F1682" t="s">
        <v>892</v>
      </c>
      <c r="G1682" s="91" t="s">
        <v>1105</v>
      </c>
      <c r="H1682" s="75">
        <v>42725.626388888886</v>
      </c>
      <c r="I1682" s="75">
        <v>42822.626388888886</v>
      </c>
      <c r="J1682" s="74" t="s">
        <v>1071</v>
      </c>
      <c r="K1682" s="19">
        <f t="shared" si="60"/>
        <v>97</v>
      </c>
      <c r="L1682" s="38">
        <f t="shared" si="61"/>
        <v>97</v>
      </c>
      <c r="M1682" s="166">
        <f>NETWORKDAYS.INTL(DATE(YEAR(H1682),MONTH(I1682),DAY(H1682)),DATE(YEAR(I1682),MONTH(I1682),DAY(I1682)),1,LISTAFERIADOS!$B$2:$B$194)</f>
        <v>237</v>
      </c>
      <c r="N1682" s="170" t="str">
        <f>CONCATENATE(HOUR(Tabela13[[#This Row],[DATA INICIO]]),":",MINUTE(Tabela13[[#This Row],[DATA INICIO]]))</f>
        <v>15:2</v>
      </c>
    </row>
    <row r="1683" spans="1:14" ht="25.5" customHeight="1" x14ac:dyDescent="0.25">
      <c r="A1683" s="49" t="s">
        <v>278</v>
      </c>
      <c r="B1683" s="52" t="s">
        <v>1072</v>
      </c>
      <c r="C1683" s="34" t="s">
        <v>8</v>
      </c>
      <c r="D1683" s="66" t="s">
        <v>1252</v>
      </c>
      <c r="E1683" s="66" t="str">
        <f>CONCATENATE(Tabela13[[#This Row],[TRAMITE_SETOR]],"_Atualiz")</f>
        <v>SOP_Atualiz</v>
      </c>
      <c r="F1683" t="s">
        <v>893</v>
      </c>
      <c r="G1683" s="91" t="s">
        <v>1105</v>
      </c>
      <c r="H1683" s="75">
        <v>42634.80972222222</v>
      </c>
      <c r="I1683" s="75">
        <v>42635.80972222222</v>
      </c>
      <c r="J1683" s="74" t="s">
        <v>7</v>
      </c>
      <c r="K1683" s="19">
        <f>IF(OR(H1683="-",I1683="-"),0,I1683-H1683)</f>
        <v>1</v>
      </c>
      <c r="L1683" s="76">
        <f>K1683</f>
        <v>1</v>
      </c>
      <c r="M1683" s="166">
        <f>NETWORKDAYS.INTL(DATE(YEAR(H1683),MONTH(I1683),DAY(H1683)),DATE(YEAR(I1683),MONTH(I1683),DAY(I1683)),1,LISTAFERIADOS!$B$2:$B$194)</f>
        <v>2</v>
      </c>
      <c r="N1683" s="170" t="str">
        <f>CONCATENATE(HOUR(Tabela13[[#This Row],[DATA INICIO]]),":",MINUTE(Tabela13[[#This Row],[DATA INICIO]]))</f>
        <v>19:26</v>
      </c>
    </row>
    <row r="1684" spans="1:14" ht="25.5" customHeight="1" x14ac:dyDescent="0.25">
      <c r="A1684" s="49" t="s">
        <v>278</v>
      </c>
      <c r="B1684" s="52" t="s">
        <v>1072</v>
      </c>
      <c r="C1684" s="34" t="s">
        <v>8</v>
      </c>
      <c r="D1684" s="66" t="s">
        <v>1226</v>
      </c>
      <c r="E1684" s="66" t="str">
        <f>CONCATENATE(Tabela13[[#This Row],[TRAMITE_SETOR]],"_Atualiz")</f>
        <v>CIP_Atualiz</v>
      </c>
      <c r="F1684" s="35" t="s">
        <v>884</v>
      </c>
      <c r="G1684" s="91" t="s">
        <v>1105</v>
      </c>
      <c r="H1684" s="75">
        <v>42635.80972222222</v>
      </c>
      <c r="I1684" s="75">
        <v>42639.818055555559</v>
      </c>
      <c r="J1684" s="74" t="s">
        <v>1073</v>
      </c>
      <c r="K1684" s="19">
        <f t="shared" ref="K1684:K1700" si="62">IF(OR(H1684="-",I1684="-"),0,I1684-H1684)</f>
        <v>4.008333333338669</v>
      </c>
      <c r="L1684" s="38">
        <f t="shared" ref="L1684:L1700" si="63">K1684</f>
        <v>4.008333333338669</v>
      </c>
      <c r="M1684" s="166">
        <f>NETWORKDAYS.INTL(DATE(YEAR(H1684),MONTH(I1684),DAY(H1684)),DATE(YEAR(I1684),MONTH(I1684),DAY(I1684)),1,LISTAFERIADOS!$B$2:$B$194)</f>
        <v>3</v>
      </c>
      <c r="N1684" s="170" t="str">
        <f>CONCATENATE(HOUR(Tabela13[[#This Row],[DATA INICIO]]),":",MINUTE(Tabela13[[#This Row],[DATA INICIO]]))</f>
        <v>19:26</v>
      </c>
    </row>
    <row r="1685" spans="1:14" ht="25.5" customHeight="1" x14ac:dyDescent="0.25">
      <c r="A1685" s="49" t="s">
        <v>278</v>
      </c>
      <c r="B1685" s="52" t="s">
        <v>1072</v>
      </c>
      <c r="C1685" s="34" t="s">
        <v>8</v>
      </c>
      <c r="D1685" s="66" t="s">
        <v>1220</v>
      </c>
      <c r="E1685" s="66" t="str">
        <f>CONCATENATE(Tabela13[[#This Row],[TRAMITE_SETOR]],"_Atualiz")</f>
        <v>SECGS_Atualiz</v>
      </c>
      <c r="F1685" t="s">
        <v>885</v>
      </c>
      <c r="G1685" s="91" t="s">
        <v>1105</v>
      </c>
      <c r="H1685" s="75">
        <v>42639.818055555559</v>
      </c>
      <c r="I1685" s="75">
        <v>42646.797222222223</v>
      </c>
      <c r="J1685" s="74" t="s">
        <v>408</v>
      </c>
      <c r="K1685" s="19">
        <f t="shared" si="62"/>
        <v>6.9791666666642413</v>
      </c>
      <c r="L1685" s="38">
        <f t="shared" si="63"/>
        <v>6.9791666666642413</v>
      </c>
      <c r="M1685" s="166">
        <f>NETWORKDAYS.INTL(DATE(YEAR(H1685),MONTH(I1685),DAY(H1685)),DATE(YEAR(I1685),MONTH(I1685),DAY(I1685)),1,LISTAFERIADOS!$B$2:$B$194)</f>
        <v>-17</v>
      </c>
      <c r="N1685" s="170" t="str">
        <f>CONCATENATE(HOUR(Tabela13[[#This Row],[DATA INICIO]]),":",MINUTE(Tabela13[[#This Row],[DATA INICIO]]))</f>
        <v>19:38</v>
      </c>
    </row>
    <row r="1686" spans="1:14" ht="25.5" customHeight="1" x14ac:dyDescent="0.25">
      <c r="A1686" s="49" t="s">
        <v>278</v>
      </c>
      <c r="B1686" s="52" t="s">
        <v>1072</v>
      </c>
      <c r="C1686" s="34" t="s">
        <v>8</v>
      </c>
      <c r="D1686" s="66" t="s">
        <v>1226</v>
      </c>
      <c r="E1686" s="66" t="str">
        <f>CONCATENATE(Tabela13[[#This Row],[TRAMITE_SETOR]],"_Atualiz")</f>
        <v>CIP_Atualiz</v>
      </c>
      <c r="F1686" s="35" t="s">
        <v>884</v>
      </c>
      <c r="G1686" s="91" t="s">
        <v>1105</v>
      </c>
      <c r="H1686" s="75">
        <v>42646.797222222223</v>
      </c>
      <c r="I1686" s="75">
        <v>42654.36041666667</v>
      </c>
      <c r="J1686" s="74" t="s">
        <v>1074</v>
      </c>
      <c r="K1686" s="19">
        <f t="shared" si="62"/>
        <v>7.5631944444467081</v>
      </c>
      <c r="L1686" s="38">
        <f t="shared" si="63"/>
        <v>7.5631944444467081</v>
      </c>
      <c r="M1686" s="166">
        <f>NETWORKDAYS.INTL(DATE(YEAR(H1686),MONTH(I1686),DAY(H1686)),DATE(YEAR(I1686),MONTH(I1686),DAY(I1686)),1,LISTAFERIADOS!$B$2:$B$194)</f>
        <v>7</v>
      </c>
      <c r="N1686" s="170" t="str">
        <f>CONCATENATE(HOUR(Tabela13[[#This Row],[DATA INICIO]]),":",MINUTE(Tabela13[[#This Row],[DATA INICIO]]))</f>
        <v>19:8</v>
      </c>
    </row>
    <row r="1687" spans="1:14" ht="25.5" hidden="1" customHeight="1" x14ac:dyDescent="0.25">
      <c r="A1687" s="49" t="s">
        <v>278</v>
      </c>
      <c r="B1687" s="52" t="s">
        <v>1072</v>
      </c>
      <c r="C1687" s="34" t="s">
        <v>8</v>
      </c>
      <c r="D1687" s="66" t="s">
        <v>1206</v>
      </c>
      <c r="E1687" s="66" t="str">
        <f>CONCATENATE(Tabela13[[#This Row],[TRAMITE_SETOR]],"_Atualiz")</f>
        <v>SPO_Atualiz</v>
      </c>
      <c r="F1687" t="s">
        <v>908</v>
      </c>
      <c r="G1687"/>
      <c r="H1687" s="75">
        <v>42654.36041666667</v>
      </c>
      <c r="I1687" s="75">
        <v>42654.665972222225</v>
      </c>
      <c r="J1687" s="74" t="s">
        <v>1075</v>
      </c>
      <c r="K1687" s="19">
        <f t="shared" si="62"/>
        <v>0.30555555555474712</v>
      </c>
      <c r="L1687" s="38">
        <f t="shared" si="63"/>
        <v>0.30555555555474712</v>
      </c>
      <c r="M1687" s="166">
        <f>NETWORKDAYS.INTL(DATE(YEAR(H1687),MONTH(I1687),DAY(H1687)),DATE(YEAR(I1687),MONTH(I1687),DAY(I1687)),1,LISTAFERIADOS!$B$2:$B$194)</f>
        <v>1</v>
      </c>
      <c r="N1687" s="170" t="str">
        <f>CONCATENATE(HOUR(Tabela13[[#This Row],[DATA INICIO]]),":",MINUTE(Tabela13[[#This Row],[DATA INICIO]]))</f>
        <v>8:39</v>
      </c>
    </row>
    <row r="1688" spans="1:14" ht="25.5" hidden="1" customHeight="1" x14ac:dyDescent="0.25">
      <c r="A1688" s="49" t="s">
        <v>278</v>
      </c>
      <c r="B1688" s="52" t="s">
        <v>1072</v>
      </c>
      <c r="C1688" s="34" t="s">
        <v>8</v>
      </c>
      <c r="D1688" s="66" t="s">
        <v>1207</v>
      </c>
      <c r="E1688" s="66" t="str">
        <f>CONCATENATE(Tabela13[[#This Row],[TRAMITE_SETOR]],"_Atualiz")</f>
        <v>CO_Atualiz</v>
      </c>
      <c r="F1688" t="s">
        <v>909</v>
      </c>
      <c r="G1688"/>
      <c r="H1688" s="75">
        <v>42654.665972222225</v>
      </c>
      <c r="I1688" s="75">
        <v>42654.729166666664</v>
      </c>
      <c r="J1688" s="74" t="s">
        <v>68</v>
      </c>
      <c r="K1688" s="19">
        <f t="shared" si="62"/>
        <v>6.3194444439432118E-2</v>
      </c>
      <c r="L1688" s="38">
        <f t="shared" si="63"/>
        <v>6.3194444439432118E-2</v>
      </c>
      <c r="M1688" s="166">
        <f>NETWORKDAYS.INTL(DATE(YEAR(H1688),MONTH(I1688),DAY(H1688)),DATE(YEAR(I1688),MONTH(I1688),DAY(I1688)),1,LISTAFERIADOS!$B$2:$B$194)</f>
        <v>1</v>
      </c>
      <c r="N1688" s="170" t="str">
        <f>CONCATENATE(HOUR(Tabela13[[#This Row],[DATA INICIO]]),":",MINUTE(Tabela13[[#This Row],[DATA INICIO]]))</f>
        <v>15:59</v>
      </c>
    </row>
    <row r="1689" spans="1:14" ht="25.5" hidden="1" customHeight="1" x14ac:dyDescent="0.25">
      <c r="A1689" s="49" t="s">
        <v>278</v>
      </c>
      <c r="B1689" s="52" t="s">
        <v>1072</v>
      </c>
      <c r="C1689" s="34" t="s">
        <v>8</v>
      </c>
      <c r="D1689" s="66" t="s">
        <v>1208</v>
      </c>
      <c r="E1689" s="66" t="str">
        <f>CONCATENATE(Tabela13[[#This Row],[TRAMITE_SETOR]],"_Atualiz")</f>
        <v>SECOFC_Atualiz</v>
      </c>
      <c r="F1689" t="s">
        <v>910</v>
      </c>
      <c r="G1689"/>
      <c r="H1689" s="75">
        <v>42654.729166666664</v>
      </c>
      <c r="I1689" s="75">
        <v>42654.760416666664</v>
      </c>
      <c r="J1689" s="74" t="s">
        <v>20</v>
      </c>
      <c r="K1689" s="19">
        <f t="shared" si="62"/>
        <v>3.125E-2</v>
      </c>
      <c r="L1689" s="38">
        <f t="shared" si="63"/>
        <v>3.125E-2</v>
      </c>
      <c r="M1689" s="166">
        <f>NETWORKDAYS.INTL(DATE(YEAR(H1689),MONTH(I1689),DAY(H1689)),DATE(YEAR(I1689),MONTH(I1689),DAY(I1689)),1,LISTAFERIADOS!$B$2:$B$194)</f>
        <v>1</v>
      </c>
      <c r="N1689" s="170" t="str">
        <f>CONCATENATE(HOUR(Tabela13[[#This Row],[DATA INICIO]]),":",MINUTE(Tabela13[[#This Row],[DATA INICIO]]))</f>
        <v>17:30</v>
      </c>
    </row>
    <row r="1690" spans="1:14" ht="25.5" hidden="1" customHeight="1" x14ac:dyDescent="0.25">
      <c r="A1690" s="49" t="s">
        <v>278</v>
      </c>
      <c r="B1690" s="52" t="s">
        <v>1072</v>
      </c>
      <c r="C1690" s="34" t="s">
        <v>8</v>
      </c>
      <c r="D1690" s="66" t="s">
        <v>1209</v>
      </c>
      <c r="E1690" s="66" t="str">
        <f>CONCATENATE(Tabela13[[#This Row],[TRAMITE_SETOR]],"_Atualiz")</f>
        <v>CLC_Atualiz</v>
      </c>
      <c r="F1690" t="s">
        <v>911</v>
      </c>
      <c r="G1690"/>
      <c r="H1690" s="75">
        <v>42654.760416666664</v>
      </c>
      <c r="I1690" s="75">
        <v>42656.816666666666</v>
      </c>
      <c r="J1690" s="74" t="s">
        <v>21</v>
      </c>
      <c r="K1690" s="19">
        <f t="shared" si="62"/>
        <v>2.0562500000014552</v>
      </c>
      <c r="L1690" s="38">
        <f t="shared" si="63"/>
        <v>2.0562500000014552</v>
      </c>
      <c r="M1690" s="166">
        <f>NETWORKDAYS.INTL(DATE(YEAR(H1690),MONTH(I1690),DAY(H1690)),DATE(YEAR(I1690),MONTH(I1690),DAY(I1690)),1,LISTAFERIADOS!$B$2:$B$194)</f>
        <v>2</v>
      </c>
      <c r="N1690" s="170" t="str">
        <f>CONCATENATE(HOUR(Tabela13[[#This Row],[DATA INICIO]]),":",MINUTE(Tabela13[[#This Row],[DATA INICIO]]))</f>
        <v>18:15</v>
      </c>
    </row>
    <row r="1691" spans="1:14" ht="25.5" hidden="1" customHeight="1" x14ac:dyDescent="0.25">
      <c r="A1691" s="49" t="s">
        <v>278</v>
      </c>
      <c r="B1691" s="52" t="s">
        <v>1072</v>
      </c>
      <c r="C1691" s="34" t="s">
        <v>8</v>
      </c>
      <c r="D1691" s="66" t="s">
        <v>1222</v>
      </c>
      <c r="E1691" s="66" t="str">
        <f>CONCATENATE(Tabela13[[#This Row],[TRAMITE_SETOR]],"_Atualiz")</f>
        <v>SECGA_Atualiz</v>
      </c>
      <c r="F1691" t="s">
        <v>853</v>
      </c>
      <c r="G1691"/>
      <c r="H1691" s="75">
        <v>42656.816666666666</v>
      </c>
      <c r="I1691" s="75">
        <v>42657.663194444445</v>
      </c>
      <c r="J1691" s="74" t="s">
        <v>173</v>
      </c>
      <c r="K1691" s="19">
        <f t="shared" si="62"/>
        <v>0.84652777777955635</v>
      </c>
      <c r="L1691" s="38">
        <f t="shared" si="63"/>
        <v>0.84652777777955635</v>
      </c>
      <c r="M1691" s="166">
        <f>NETWORKDAYS.INTL(DATE(YEAR(H1691),MONTH(I1691),DAY(H1691)),DATE(YEAR(I1691),MONTH(I1691),DAY(I1691)),1,LISTAFERIADOS!$B$2:$B$194)</f>
        <v>2</v>
      </c>
      <c r="N1691" s="170" t="str">
        <f>CONCATENATE(HOUR(Tabela13[[#This Row],[DATA INICIO]]),":",MINUTE(Tabela13[[#This Row],[DATA INICIO]]))</f>
        <v>19:36</v>
      </c>
    </row>
    <row r="1692" spans="1:14" ht="25.5" hidden="1" customHeight="1" x14ac:dyDescent="0.25">
      <c r="A1692" s="49" t="s">
        <v>278</v>
      </c>
      <c r="B1692" s="52" t="s">
        <v>1072</v>
      </c>
      <c r="C1692" s="34" t="s">
        <v>8</v>
      </c>
      <c r="D1692" s="66" t="s">
        <v>1209</v>
      </c>
      <c r="E1692" s="66" t="str">
        <f>CONCATENATE(Tabela13[[#This Row],[TRAMITE_SETOR]],"_Atualiz")</f>
        <v>CLC_Atualiz</v>
      </c>
      <c r="F1692" t="s">
        <v>911</v>
      </c>
      <c r="G1692"/>
      <c r="H1692" s="75">
        <v>42657.663194444445</v>
      </c>
      <c r="I1692" s="75">
        <v>42660.71597222222</v>
      </c>
      <c r="J1692" s="74" t="s">
        <v>1076</v>
      </c>
      <c r="K1692" s="19">
        <f t="shared" si="62"/>
        <v>3.0527777777751908</v>
      </c>
      <c r="L1692" s="38">
        <f t="shared" si="63"/>
        <v>3.0527777777751908</v>
      </c>
      <c r="M1692" s="166">
        <f>NETWORKDAYS.INTL(DATE(YEAR(H1692),MONTH(I1692),DAY(H1692)),DATE(YEAR(I1692),MONTH(I1692),DAY(I1692)),1,LISTAFERIADOS!$B$2:$B$194)</f>
        <v>2</v>
      </c>
      <c r="N1692" s="170" t="str">
        <f>CONCATENATE(HOUR(Tabela13[[#This Row],[DATA INICIO]]),":",MINUTE(Tabela13[[#This Row],[DATA INICIO]]))</f>
        <v>15:55</v>
      </c>
    </row>
    <row r="1693" spans="1:14" ht="25.5" hidden="1" customHeight="1" x14ac:dyDescent="0.25">
      <c r="A1693" s="49" t="s">
        <v>278</v>
      </c>
      <c r="B1693" s="52" t="s">
        <v>1072</v>
      </c>
      <c r="C1693" s="34" t="s">
        <v>8</v>
      </c>
      <c r="D1693" s="66" t="s">
        <v>1210</v>
      </c>
      <c r="E1693" s="66" t="str">
        <f>CONCATENATE(Tabela13[[#This Row],[TRAMITE_SETOR]],"_Atualiz")</f>
        <v>SC_Atualiz</v>
      </c>
      <c r="F1693" t="s">
        <v>912</v>
      </c>
      <c r="G1693"/>
      <c r="H1693" s="75">
        <v>42660.71597222222</v>
      </c>
      <c r="I1693" s="75">
        <v>42662.558333333334</v>
      </c>
      <c r="J1693" s="74" t="s">
        <v>1077</v>
      </c>
      <c r="K1693" s="19">
        <f t="shared" si="62"/>
        <v>1.8423611111138598</v>
      </c>
      <c r="L1693" s="38">
        <f t="shared" si="63"/>
        <v>1.8423611111138598</v>
      </c>
      <c r="M1693" s="166">
        <f>NETWORKDAYS.INTL(DATE(YEAR(H1693),MONTH(I1693),DAY(H1693)),DATE(YEAR(I1693),MONTH(I1693),DAY(I1693)),1,LISTAFERIADOS!$B$2:$B$194)</f>
        <v>3</v>
      </c>
      <c r="N1693" s="170" t="str">
        <f>CONCATENATE(HOUR(Tabela13[[#This Row],[DATA INICIO]]),":",MINUTE(Tabela13[[#This Row],[DATA INICIO]]))</f>
        <v>17:11</v>
      </c>
    </row>
    <row r="1694" spans="1:14" ht="25.5" hidden="1" customHeight="1" x14ac:dyDescent="0.25">
      <c r="A1694" s="49" t="s">
        <v>278</v>
      </c>
      <c r="B1694" s="52" t="s">
        <v>1072</v>
      </c>
      <c r="C1694" s="34" t="s">
        <v>8</v>
      </c>
      <c r="D1694" s="66" t="s">
        <v>1209</v>
      </c>
      <c r="E1694" s="66" t="str">
        <f>CONCATENATE(Tabela13[[#This Row],[TRAMITE_SETOR]],"_Atualiz")</f>
        <v>CLC_Atualiz</v>
      </c>
      <c r="F1694" t="s">
        <v>911</v>
      </c>
      <c r="G1694"/>
      <c r="H1694" s="75">
        <v>42662.558333333334</v>
      </c>
      <c r="I1694" s="75">
        <v>42663.781944444447</v>
      </c>
      <c r="J1694" s="74" t="s">
        <v>990</v>
      </c>
      <c r="K1694" s="19">
        <f t="shared" si="62"/>
        <v>1.2236111111124046</v>
      </c>
      <c r="L1694" s="38">
        <f t="shared" si="63"/>
        <v>1.2236111111124046</v>
      </c>
      <c r="M1694" s="166">
        <f>NETWORKDAYS.INTL(DATE(YEAR(H1694),MONTH(I1694),DAY(H1694)),DATE(YEAR(I1694),MONTH(I1694),DAY(I1694)),1,LISTAFERIADOS!$B$2:$B$194)</f>
        <v>2</v>
      </c>
      <c r="N1694" s="170" t="str">
        <f>CONCATENATE(HOUR(Tabela13[[#This Row],[DATA INICIO]]),":",MINUTE(Tabela13[[#This Row],[DATA INICIO]]))</f>
        <v>13:24</v>
      </c>
    </row>
    <row r="1695" spans="1:14" ht="25.5" hidden="1" customHeight="1" x14ac:dyDescent="0.25">
      <c r="A1695" s="49" t="s">
        <v>278</v>
      </c>
      <c r="B1695" s="52" t="s">
        <v>1072</v>
      </c>
      <c r="C1695" s="34" t="s">
        <v>8</v>
      </c>
      <c r="D1695" s="66" t="s">
        <v>1210</v>
      </c>
      <c r="E1695" s="66" t="str">
        <f>CONCATENATE(Tabela13[[#This Row],[TRAMITE_SETOR]],"_Atualiz")</f>
        <v>SC_Atualiz</v>
      </c>
      <c r="F1695" t="s">
        <v>912</v>
      </c>
      <c r="G1695"/>
      <c r="H1695" s="75">
        <v>42663.781944444447</v>
      </c>
      <c r="I1695" s="75">
        <v>42664.629861111112</v>
      </c>
      <c r="J1695" s="74" t="s">
        <v>1078</v>
      </c>
      <c r="K1695" s="19">
        <f t="shared" si="62"/>
        <v>0.84791666666569654</v>
      </c>
      <c r="L1695" s="38">
        <f t="shared" si="63"/>
        <v>0.84791666666569654</v>
      </c>
      <c r="M1695" s="166">
        <f>NETWORKDAYS.INTL(DATE(YEAR(H1695),MONTH(I1695),DAY(H1695)),DATE(YEAR(I1695),MONTH(I1695),DAY(I1695)),1,LISTAFERIADOS!$B$2:$B$194)</f>
        <v>2</v>
      </c>
      <c r="N1695" s="170" t="str">
        <f>CONCATENATE(HOUR(Tabela13[[#This Row],[DATA INICIO]]),":",MINUTE(Tabela13[[#This Row],[DATA INICIO]]))</f>
        <v>18:46</v>
      </c>
    </row>
    <row r="1696" spans="1:14" ht="25.5" hidden="1" customHeight="1" x14ac:dyDescent="0.25">
      <c r="A1696" s="49" t="s">
        <v>278</v>
      </c>
      <c r="B1696" s="52" t="s">
        <v>1072</v>
      </c>
      <c r="C1696" s="34" t="s">
        <v>8</v>
      </c>
      <c r="D1696" s="66" t="s">
        <v>1209</v>
      </c>
      <c r="E1696" s="66" t="str">
        <f>CONCATENATE(Tabela13[[#This Row],[TRAMITE_SETOR]],"_Atualiz")</f>
        <v>CLC_Atualiz</v>
      </c>
      <c r="F1696" t="s">
        <v>911</v>
      </c>
      <c r="G1696"/>
      <c r="H1696" s="75">
        <v>42664.629861111112</v>
      </c>
      <c r="I1696" s="75">
        <v>42667.710416666669</v>
      </c>
      <c r="J1696" s="74" t="s">
        <v>1079</v>
      </c>
      <c r="K1696" s="19">
        <f t="shared" si="62"/>
        <v>3.0805555555562023</v>
      </c>
      <c r="L1696" s="38">
        <f t="shared" si="63"/>
        <v>3.0805555555562023</v>
      </c>
      <c r="M1696" s="166">
        <f>NETWORKDAYS.INTL(DATE(YEAR(H1696),MONTH(I1696),DAY(H1696)),DATE(YEAR(I1696),MONTH(I1696),DAY(I1696)),1,LISTAFERIADOS!$B$2:$B$194)</f>
        <v>2</v>
      </c>
      <c r="N1696" s="170" t="str">
        <f>CONCATENATE(HOUR(Tabela13[[#This Row],[DATA INICIO]]),":",MINUTE(Tabela13[[#This Row],[DATA INICIO]]))</f>
        <v>15:7</v>
      </c>
    </row>
    <row r="1697" spans="1:14" ht="25.5" hidden="1" customHeight="1" x14ac:dyDescent="0.25">
      <c r="A1697" s="49" t="s">
        <v>278</v>
      </c>
      <c r="B1697" s="52" t="s">
        <v>1072</v>
      </c>
      <c r="C1697" s="34" t="s">
        <v>8</v>
      </c>
      <c r="D1697" s="66" t="s">
        <v>1210</v>
      </c>
      <c r="E1697" s="66" t="str">
        <f>CONCATENATE(Tabela13[[#This Row],[TRAMITE_SETOR]],"_Atualiz")</f>
        <v>SC_Atualiz</v>
      </c>
      <c r="F1697" t="s">
        <v>912</v>
      </c>
      <c r="G1697"/>
      <c r="H1697" s="75">
        <v>42667.710416666669</v>
      </c>
      <c r="I1697" s="75">
        <v>42671.626388888886</v>
      </c>
      <c r="J1697" s="74" t="s">
        <v>1080</v>
      </c>
      <c r="K1697" s="19">
        <f t="shared" si="62"/>
        <v>3.9159722222175333</v>
      </c>
      <c r="L1697" s="38">
        <f t="shared" si="63"/>
        <v>3.9159722222175333</v>
      </c>
      <c r="M1697" s="166">
        <f>NETWORKDAYS.INTL(DATE(YEAR(H1697),MONTH(I1697),DAY(H1697)),DATE(YEAR(I1697),MONTH(I1697),DAY(I1697)),1,LISTAFERIADOS!$B$2:$B$194)</f>
        <v>5</v>
      </c>
      <c r="N1697" s="170" t="str">
        <f>CONCATENATE(HOUR(Tabela13[[#This Row],[DATA INICIO]]),":",MINUTE(Tabela13[[#This Row],[DATA INICIO]]))</f>
        <v>17:3</v>
      </c>
    </row>
    <row r="1698" spans="1:14" ht="25.5" hidden="1" customHeight="1" x14ac:dyDescent="0.25">
      <c r="A1698" s="49" t="s">
        <v>278</v>
      </c>
      <c r="B1698" s="52" t="s">
        <v>1072</v>
      </c>
      <c r="C1698" s="34" t="s">
        <v>8</v>
      </c>
      <c r="D1698" s="66" t="s">
        <v>1209</v>
      </c>
      <c r="E1698" s="66" t="str">
        <f>CONCATENATE(Tabela13[[#This Row],[TRAMITE_SETOR]],"_Atualiz")</f>
        <v>CLC_Atualiz</v>
      </c>
      <c r="F1698" t="s">
        <v>911</v>
      </c>
      <c r="G1698"/>
      <c r="H1698" s="75">
        <v>42671.626388888886</v>
      </c>
      <c r="I1698" s="75">
        <v>42671.835416666669</v>
      </c>
      <c r="J1698" s="74" t="s">
        <v>990</v>
      </c>
      <c r="K1698" s="19">
        <f t="shared" si="62"/>
        <v>0.20902777778246673</v>
      </c>
      <c r="L1698" s="38">
        <f t="shared" si="63"/>
        <v>0.20902777778246673</v>
      </c>
      <c r="M1698" s="166">
        <f>NETWORKDAYS.INTL(DATE(YEAR(H1698),MONTH(I1698),DAY(H1698)),DATE(YEAR(I1698),MONTH(I1698),DAY(I1698)),1,LISTAFERIADOS!$B$2:$B$194)</f>
        <v>1</v>
      </c>
      <c r="N1698" s="170" t="str">
        <f>CONCATENATE(HOUR(Tabela13[[#This Row],[DATA INICIO]]),":",MINUTE(Tabela13[[#This Row],[DATA INICIO]]))</f>
        <v>15:2</v>
      </c>
    </row>
    <row r="1699" spans="1:14" ht="25.5" hidden="1" customHeight="1" x14ac:dyDescent="0.25">
      <c r="A1699" s="49" t="s">
        <v>278</v>
      </c>
      <c r="B1699" s="52" t="s">
        <v>1072</v>
      </c>
      <c r="C1699" s="34" t="s">
        <v>8</v>
      </c>
      <c r="D1699" s="66" t="s">
        <v>1222</v>
      </c>
      <c r="E1699" s="66" t="str">
        <f>CONCATENATE(Tabela13[[#This Row],[TRAMITE_SETOR]],"_Atualiz")</f>
        <v>SECGA_Atualiz</v>
      </c>
      <c r="F1699" t="s">
        <v>853</v>
      </c>
      <c r="G1699"/>
      <c r="H1699" s="75">
        <v>42671.835416666669</v>
      </c>
      <c r="I1699" s="75">
        <v>42674.625694444447</v>
      </c>
      <c r="J1699" s="74" t="s">
        <v>1081</v>
      </c>
      <c r="K1699" s="19">
        <f t="shared" si="62"/>
        <v>2.7902777777781012</v>
      </c>
      <c r="L1699" s="38">
        <f t="shared" si="63"/>
        <v>2.7902777777781012</v>
      </c>
      <c r="M1699" s="166">
        <f>NETWORKDAYS.INTL(DATE(YEAR(H1699),MONTH(I1699),DAY(H1699)),DATE(YEAR(I1699),MONTH(I1699),DAY(I1699)),1,LISTAFERIADOS!$B$2:$B$194)</f>
        <v>2</v>
      </c>
      <c r="N1699" s="170" t="str">
        <f>CONCATENATE(HOUR(Tabela13[[#This Row],[DATA INICIO]]),":",MINUTE(Tabela13[[#This Row],[DATA INICIO]]))</f>
        <v>20:3</v>
      </c>
    </row>
    <row r="1700" spans="1:14" ht="25.5" hidden="1" customHeight="1" x14ac:dyDescent="0.25">
      <c r="A1700" s="49" t="s">
        <v>278</v>
      </c>
      <c r="B1700" s="52" t="s">
        <v>1072</v>
      </c>
      <c r="C1700" s="34" t="s">
        <v>8</v>
      </c>
      <c r="D1700" s="66" t="s">
        <v>1202</v>
      </c>
      <c r="E1700" s="66" t="str">
        <f>CONCATENATE(Tabela13[[#This Row],[TRAMITE_SETOR]],"_Atualiz")</f>
        <v>DG_Atualiz</v>
      </c>
      <c r="F1700" t="s">
        <v>905</v>
      </c>
      <c r="G1700"/>
      <c r="H1700" s="75">
        <v>42674.625694444447</v>
      </c>
      <c r="I1700" s="75">
        <v>42678.589583333334</v>
      </c>
      <c r="J1700" s="74" t="s">
        <v>528</v>
      </c>
      <c r="K1700" s="19">
        <f t="shared" si="62"/>
        <v>3.9638888888875954</v>
      </c>
      <c r="L1700" s="38">
        <f t="shared" si="63"/>
        <v>3.9638888888875954</v>
      </c>
      <c r="M1700" s="166">
        <f>NETWORKDAYS.INTL(DATE(YEAR(H1700),MONTH(I1700),DAY(H1700)),DATE(YEAR(I1700),MONTH(I1700),DAY(I1700)),1,LISTAFERIADOS!$B$2:$B$194)</f>
        <v>-18</v>
      </c>
      <c r="N1700" s="170" t="str">
        <f>CONCATENATE(HOUR(Tabela13[[#This Row],[DATA INICIO]]),":",MINUTE(Tabela13[[#This Row],[DATA INICIO]]))</f>
        <v>15:1</v>
      </c>
    </row>
  </sheetData>
  <pageMargins left="0.511811024" right="0.511811024" top="0.78740157499999996" bottom="0.78740157499999996" header="0.31496062000000002" footer="0.31496062000000002"/>
  <pageSetup orientation="portrait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94"/>
  <sheetViews>
    <sheetView topLeftCell="A34" workbookViewId="0">
      <selection activeCell="I2" sqref="I2"/>
    </sheetView>
  </sheetViews>
  <sheetFormatPr defaultRowHeight="15" x14ac:dyDescent="0.25"/>
  <cols>
    <col min="2" max="2" width="10.7109375" bestFit="1" customWidth="1"/>
    <col min="3" max="3" width="11.140625" bestFit="1" customWidth="1"/>
    <col min="7" max="8" width="18.28515625" bestFit="1" customWidth="1"/>
    <col min="9" max="9" width="14.85546875" customWidth="1"/>
  </cols>
  <sheetData>
    <row r="1" spans="1:9" x14ac:dyDescent="0.25">
      <c r="A1" s="163" t="s">
        <v>1308</v>
      </c>
      <c r="B1" s="163" t="s">
        <v>1309</v>
      </c>
      <c r="C1" s="163" t="s">
        <v>1310</v>
      </c>
      <c r="I1" t="s">
        <v>1461</v>
      </c>
    </row>
    <row r="2" spans="1:9" x14ac:dyDescent="0.25">
      <c r="A2" t="s">
        <v>1311</v>
      </c>
      <c r="B2" s="164">
        <v>40909</v>
      </c>
      <c r="G2" s="162">
        <v>42117.563888888886</v>
      </c>
      <c r="H2" s="162">
        <v>42118.563888888886</v>
      </c>
      <c r="I2">
        <f>NETWORKDAYS.INTL(DATE(YEAR(G2),MONTH(G2),DAY(G2)),DATE(YEAR(H2),MONTH(H2),DAY(H2)),1,$B$2:$B$194)</f>
        <v>2</v>
      </c>
    </row>
    <row r="3" spans="1:9" x14ac:dyDescent="0.25">
      <c r="A3" t="s">
        <v>1311</v>
      </c>
      <c r="B3" s="164">
        <v>40910</v>
      </c>
    </row>
    <row r="4" spans="1:9" x14ac:dyDescent="0.25">
      <c r="A4" t="s">
        <v>1311</v>
      </c>
      <c r="B4" s="164">
        <v>40911</v>
      </c>
    </row>
    <row r="5" spans="1:9" x14ac:dyDescent="0.25">
      <c r="A5" t="s">
        <v>1311</v>
      </c>
      <c r="B5" s="164">
        <v>40912</v>
      </c>
    </row>
    <row r="6" spans="1:9" x14ac:dyDescent="0.25">
      <c r="A6" t="s">
        <v>1311</v>
      </c>
      <c r="B6" s="164">
        <v>40913</v>
      </c>
    </row>
    <row r="7" spans="1:9" x14ac:dyDescent="0.25">
      <c r="A7" t="s">
        <v>1311</v>
      </c>
      <c r="B7" s="164">
        <v>40914</v>
      </c>
    </row>
    <row r="8" spans="1:9" x14ac:dyDescent="0.25">
      <c r="A8" t="s">
        <v>1311</v>
      </c>
      <c r="B8" s="164">
        <v>40959</v>
      </c>
    </row>
    <row r="9" spans="1:9" x14ac:dyDescent="0.25">
      <c r="A9" t="s">
        <v>1311</v>
      </c>
      <c r="B9" s="164">
        <v>40960</v>
      </c>
    </row>
    <row r="10" spans="1:9" x14ac:dyDescent="0.25">
      <c r="A10" t="s">
        <v>1311</v>
      </c>
      <c r="B10" s="164">
        <v>41003</v>
      </c>
    </row>
    <row r="11" spans="1:9" x14ac:dyDescent="0.25">
      <c r="A11" t="s">
        <v>1311</v>
      </c>
      <c r="B11" s="164">
        <v>41004</v>
      </c>
    </row>
    <row r="12" spans="1:9" x14ac:dyDescent="0.25">
      <c r="A12" t="s">
        <v>1311</v>
      </c>
      <c r="B12" s="164">
        <v>41005</v>
      </c>
    </row>
    <row r="13" spans="1:9" x14ac:dyDescent="0.25">
      <c r="A13" t="s">
        <v>1311</v>
      </c>
      <c r="B13" s="164">
        <v>41020</v>
      </c>
    </row>
    <row r="14" spans="1:9" x14ac:dyDescent="0.25">
      <c r="A14" t="s">
        <v>1311</v>
      </c>
      <c r="B14" s="164">
        <v>41030</v>
      </c>
    </row>
    <row r="15" spans="1:9" x14ac:dyDescent="0.25">
      <c r="A15" t="s">
        <v>1311</v>
      </c>
      <c r="B15" s="164">
        <v>41067</v>
      </c>
    </row>
    <row r="16" spans="1:9" x14ac:dyDescent="0.25">
      <c r="A16" t="s">
        <v>1311</v>
      </c>
      <c r="B16" s="164">
        <v>41132</v>
      </c>
    </row>
    <row r="17" spans="1:3" x14ac:dyDescent="0.25">
      <c r="A17" t="s">
        <v>1311</v>
      </c>
      <c r="B17" s="164">
        <v>41159</v>
      </c>
    </row>
    <row r="18" spans="1:3" x14ac:dyDescent="0.25">
      <c r="A18" t="s">
        <v>1312</v>
      </c>
      <c r="B18" s="164">
        <v>41160</v>
      </c>
      <c r="C18" t="s">
        <v>1313</v>
      </c>
    </row>
    <row r="19" spans="1:3" x14ac:dyDescent="0.25">
      <c r="A19" t="s">
        <v>1311</v>
      </c>
      <c r="B19" s="164">
        <v>41194</v>
      </c>
    </row>
    <row r="20" spans="1:3" x14ac:dyDescent="0.25">
      <c r="A20" t="s">
        <v>1311</v>
      </c>
      <c r="B20" s="164">
        <v>41210</v>
      </c>
    </row>
    <row r="21" spans="1:3" x14ac:dyDescent="0.25">
      <c r="A21" t="s">
        <v>1311</v>
      </c>
      <c r="B21" s="164">
        <v>41214</v>
      </c>
    </row>
    <row r="22" spans="1:3" x14ac:dyDescent="0.25">
      <c r="A22" t="s">
        <v>1311</v>
      </c>
      <c r="B22" s="164">
        <v>41215</v>
      </c>
    </row>
    <row r="23" spans="1:3" x14ac:dyDescent="0.25">
      <c r="A23" t="s">
        <v>1311</v>
      </c>
      <c r="B23" s="164">
        <v>41228</v>
      </c>
    </row>
    <row r="24" spans="1:3" x14ac:dyDescent="0.25">
      <c r="A24" t="s">
        <v>1311</v>
      </c>
      <c r="B24" s="164">
        <v>41262</v>
      </c>
    </row>
    <row r="25" spans="1:3" x14ac:dyDescent="0.25">
      <c r="A25" t="s">
        <v>1311</v>
      </c>
      <c r="B25" s="164">
        <v>41263</v>
      </c>
    </row>
    <row r="26" spans="1:3" x14ac:dyDescent="0.25">
      <c r="A26" t="s">
        <v>1311</v>
      </c>
      <c r="B26" s="164">
        <v>41264</v>
      </c>
    </row>
    <row r="27" spans="1:3" x14ac:dyDescent="0.25">
      <c r="A27" t="s">
        <v>1311</v>
      </c>
      <c r="B27" s="164">
        <v>41265</v>
      </c>
    </row>
    <row r="28" spans="1:3" x14ac:dyDescent="0.25">
      <c r="A28" t="s">
        <v>1311</v>
      </c>
      <c r="B28" s="164">
        <v>41266</v>
      </c>
    </row>
    <row r="29" spans="1:3" x14ac:dyDescent="0.25">
      <c r="A29" t="s">
        <v>1311</v>
      </c>
      <c r="B29" s="164">
        <v>41267</v>
      </c>
    </row>
    <row r="30" spans="1:3" x14ac:dyDescent="0.25">
      <c r="A30" t="s">
        <v>1311</v>
      </c>
      <c r="B30" s="164">
        <v>41268</v>
      </c>
    </row>
    <row r="31" spans="1:3" x14ac:dyDescent="0.25">
      <c r="A31" t="s">
        <v>1311</v>
      </c>
      <c r="B31" s="164">
        <v>41269</v>
      </c>
    </row>
    <row r="32" spans="1:3" x14ac:dyDescent="0.25">
      <c r="A32" t="s">
        <v>1311</v>
      </c>
      <c r="B32" s="164">
        <v>41270</v>
      </c>
    </row>
    <row r="33" spans="1:2" x14ac:dyDescent="0.25">
      <c r="A33" t="s">
        <v>1311</v>
      </c>
      <c r="B33" s="164">
        <v>41271</v>
      </c>
    </row>
    <row r="34" spans="1:2" x14ac:dyDescent="0.25">
      <c r="A34" t="s">
        <v>1311</v>
      </c>
      <c r="B34" s="164">
        <v>41272</v>
      </c>
    </row>
    <row r="35" spans="1:2" x14ac:dyDescent="0.25">
      <c r="A35" t="s">
        <v>1311</v>
      </c>
      <c r="B35" s="164">
        <v>41273</v>
      </c>
    </row>
    <row r="36" spans="1:2" x14ac:dyDescent="0.25">
      <c r="A36" t="s">
        <v>1311</v>
      </c>
      <c r="B36" s="164">
        <v>41274</v>
      </c>
    </row>
    <row r="37" spans="1:2" x14ac:dyDescent="0.25">
      <c r="A37" t="s">
        <v>1311</v>
      </c>
      <c r="B37" s="164">
        <v>41275</v>
      </c>
    </row>
    <row r="38" spans="1:2" x14ac:dyDescent="0.25">
      <c r="A38" t="s">
        <v>1311</v>
      </c>
      <c r="B38" s="164">
        <v>41276</v>
      </c>
    </row>
    <row r="39" spans="1:2" x14ac:dyDescent="0.25">
      <c r="A39" t="s">
        <v>1311</v>
      </c>
      <c r="B39" s="164">
        <v>41277</v>
      </c>
    </row>
    <row r="40" spans="1:2" x14ac:dyDescent="0.25">
      <c r="A40" t="s">
        <v>1311</v>
      </c>
      <c r="B40" s="164">
        <v>41278</v>
      </c>
    </row>
    <row r="41" spans="1:2" x14ac:dyDescent="0.25">
      <c r="A41" t="s">
        <v>1311</v>
      </c>
      <c r="B41" s="164">
        <v>41279</v>
      </c>
    </row>
    <row r="42" spans="1:2" x14ac:dyDescent="0.25">
      <c r="A42" t="s">
        <v>1311</v>
      </c>
      <c r="B42" s="164">
        <v>41280</v>
      </c>
    </row>
    <row r="43" spans="1:2" x14ac:dyDescent="0.25">
      <c r="A43" t="s">
        <v>1311</v>
      </c>
      <c r="B43" s="164">
        <v>41316</v>
      </c>
    </row>
    <row r="44" spans="1:2" x14ac:dyDescent="0.25">
      <c r="A44" t="s">
        <v>1311</v>
      </c>
      <c r="B44" s="164">
        <v>41317</v>
      </c>
    </row>
    <row r="45" spans="1:2" x14ac:dyDescent="0.25">
      <c r="A45" t="s">
        <v>1311</v>
      </c>
      <c r="B45" s="164">
        <v>41360</v>
      </c>
    </row>
    <row r="46" spans="1:2" x14ac:dyDescent="0.25">
      <c r="A46" t="s">
        <v>1311</v>
      </c>
      <c r="B46" s="164">
        <v>41361</v>
      </c>
    </row>
    <row r="47" spans="1:2" x14ac:dyDescent="0.25">
      <c r="A47" t="s">
        <v>1311</v>
      </c>
      <c r="B47" s="164">
        <v>41362</v>
      </c>
    </row>
    <row r="48" spans="1:2" x14ac:dyDescent="0.25">
      <c r="A48" t="s">
        <v>1311</v>
      </c>
      <c r="B48" s="164">
        <v>41385</v>
      </c>
    </row>
    <row r="49" spans="1:3" x14ac:dyDescent="0.25">
      <c r="A49" t="s">
        <v>1311</v>
      </c>
      <c r="B49" t="s">
        <v>1314</v>
      </c>
      <c r="C49" t="s">
        <v>1315</v>
      </c>
    </row>
    <row r="50" spans="1:3" x14ac:dyDescent="0.25">
      <c r="A50" t="s">
        <v>1311</v>
      </c>
      <c r="B50" t="s">
        <v>1316</v>
      </c>
      <c r="C50" t="s">
        <v>1315</v>
      </c>
    </row>
    <row r="51" spans="1:3" x14ac:dyDescent="0.25">
      <c r="A51" t="s">
        <v>1311</v>
      </c>
      <c r="B51" t="s">
        <v>1317</v>
      </c>
      <c r="C51" t="s">
        <v>1315</v>
      </c>
    </row>
    <row r="52" spans="1:3" x14ac:dyDescent="0.25">
      <c r="A52" t="s">
        <v>1312</v>
      </c>
      <c r="B52" s="164">
        <v>41525</v>
      </c>
      <c r="C52" t="s">
        <v>1313</v>
      </c>
    </row>
    <row r="53" spans="1:3" x14ac:dyDescent="0.25">
      <c r="A53" t="s">
        <v>1311</v>
      </c>
      <c r="B53" t="s">
        <v>1318</v>
      </c>
      <c r="C53" t="s">
        <v>1315</v>
      </c>
    </row>
    <row r="54" spans="1:3" x14ac:dyDescent="0.25">
      <c r="A54" t="s">
        <v>1312</v>
      </c>
      <c r="B54" t="s">
        <v>1319</v>
      </c>
      <c r="C54" t="s">
        <v>1313</v>
      </c>
    </row>
    <row r="55" spans="1:3" x14ac:dyDescent="0.25">
      <c r="A55" t="s">
        <v>1311</v>
      </c>
      <c r="B55" t="s">
        <v>1320</v>
      </c>
      <c r="C55" t="s">
        <v>1315</v>
      </c>
    </row>
    <row r="56" spans="1:3" x14ac:dyDescent="0.25">
      <c r="A56" t="s">
        <v>1311</v>
      </c>
      <c r="B56" t="s">
        <v>1321</v>
      </c>
      <c r="C56" t="s">
        <v>1315</v>
      </c>
    </row>
    <row r="57" spans="1:3" x14ac:dyDescent="0.25">
      <c r="A57" t="s">
        <v>1311</v>
      </c>
      <c r="B57" t="s">
        <v>1322</v>
      </c>
      <c r="C57" t="s">
        <v>1315</v>
      </c>
    </row>
    <row r="58" spans="1:3" x14ac:dyDescent="0.25">
      <c r="A58" t="s">
        <v>1311</v>
      </c>
      <c r="B58" t="s">
        <v>1323</v>
      </c>
      <c r="C58" t="s">
        <v>1315</v>
      </c>
    </row>
    <row r="59" spans="1:3" x14ac:dyDescent="0.25">
      <c r="A59" t="s">
        <v>1311</v>
      </c>
      <c r="B59" t="s">
        <v>1324</v>
      </c>
      <c r="C59" t="s">
        <v>1315</v>
      </c>
    </row>
    <row r="60" spans="1:3" x14ac:dyDescent="0.25">
      <c r="A60" t="s">
        <v>1311</v>
      </c>
      <c r="B60" t="s">
        <v>1325</v>
      </c>
      <c r="C60" t="s">
        <v>1315</v>
      </c>
    </row>
    <row r="61" spans="1:3" x14ac:dyDescent="0.25">
      <c r="A61" t="s">
        <v>1311</v>
      </c>
      <c r="B61" t="s">
        <v>1326</v>
      </c>
      <c r="C61" t="s">
        <v>1315</v>
      </c>
    </row>
    <row r="62" spans="1:3" x14ac:dyDescent="0.25">
      <c r="A62" t="s">
        <v>1311</v>
      </c>
      <c r="B62" t="s">
        <v>1327</v>
      </c>
      <c r="C62" t="s">
        <v>1315</v>
      </c>
    </row>
    <row r="63" spans="1:3" x14ac:dyDescent="0.25">
      <c r="A63" t="s">
        <v>1311</v>
      </c>
      <c r="B63" t="s">
        <v>1328</v>
      </c>
      <c r="C63" t="s">
        <v>1315</v>
      </c>
    </row>
    <row r="64" spans="1:3" x14ac:dyDescent="0.25">
      <c r="A64" t="s">
        <v>1311</v>
      </c>
      <c r="B64" t="s">
        <v>1329</v>
      </c>
      <c r="C64" t="s">
        <v>1315</v>
      </c>
    </row>
    <row r="65" spans="1:3" x14ac:dyDescent="0.25">
      <c r="A65" t="s">
        <v>1311</v>
      </c>
      <c r="B65" t="s">
        <v>1330</v>
      </c>
      <c r="C65" t="s">
        <v>1315</v>
      </c>
    </row>
    <row r="66" spans="1:3" x14ac:dyDescent="0.25">
      <c r="A66" t="s">
        <v>1311</v>
      </c>
      <c r="B66" t="s">
        <v>1331</v>
      </c>
      <c r="C66" t="s">
        <v>1315</v>
      </c>
    </row>
    <row r="67" spans="1:3" x14ac:dyDescent="0.25">
      <c r="A67" t="s">
        <v>1311</v>
      </c>
      <c r="B67" t="s">
        <v>1332</v>
      </c>
      <c r="C67" t="s">
        <v>1315</v>
      </c>
    </row>
    <row r="68" spans="1:3" x14ac:dyDescent="0.25">
      <c r="A68" t="s">
        <v>1311</v>
      </c>
      <c r="B68" t="s">
        <v>1333</v>
      </c>
      <c r="C68" t="s">
        <v>1315</v>
      </c>
    </row>
    <row r="69" spans="1:3" x14ac:dyDescent="0.25">
      <c r="A69" t="s">
        <v>1311</v>
      </c>
      <c r="B69" t="s">
        <v>1334</v>
      </c>
      <c r="C69" t="s">
        <v>1315</v>
      </c>
    </row>
    <row r="70" spans="1:3" x14ac:dyDescent="0.25">
      <c r="A70" t="s">
        <v>1311</v>
      </c>
      <c r="B70" t="s">
        <v>1335</v>
      </c>
      <c r="C70" t="s">
        <v>1315</v>
      </c>
    </row>
    <row r="71" spans="1:3" x14ac:dyDescent="0.25">
      <c r="A71" t="s">
        <v>1311</v>
      </c>
      <c r="B71" t="s">
        <v>1336</v>
      </c>
      <c r="C71" t="s">
        <v>1315</v>
      </c>
    </row>
    <row r="72" spans="1:3" x14ac:dyDescent="0.25">
      <c r="A72" t="s">
        <v>1311</v>
      </c>
      <c r="B72" t="s">
        <v>1337</v>
      </c>
      <c r="C72" t="s">
        <v>1315</v>
      </c>
    </row>
    <row r="73" spans="1:3" x14ac:dyDescent="0.25">
      <c r="A73" t="s">
        <v>1311</v>
      </c>
      <c r="B73" t="s">
        <v>1338</v>
      </c>
      <c r="C73" t="s">
        <v>1315</v>
      </c>
    </row>
    <row r="74" spans="1:3" x14ac:dyDescent="0.25">
      <c r="A74" t="s">
        <v>1311</v>
      </c>
      <c r="B74" t="s">
        <v>1339</v>
      </c>
      <c r="C74" t="s">
        <v>1315</v>
      </c>
    </row>
    <row r="75" spans="1:3" x14ac:dyDescent="0.25">
      <c r="A75" t="s">
        <v>1311</v>
      </c>
      <c r="B75" t="s">
        <v>1340</v>
      </c>
      <c r="C75" t="s">
        <v>1315</v>
      </c>
    </row>
    <row r="76" spans="1:3" x14ac:dyDescent="0.25">
      <c r="A76" t="s">
        <v>1311</v>
      </c>
      <c r="B76" t="s">
        <v>1341</v>
      </c>
      <c r="C76" t="s">
        <v>1315</v>
      </c>
    </row>
    <row r="77" spans="1:3" x14ac:dyDescent="0.25">
      <c r="A77" t="s">
        <v>1311</v>
      </c>
      <c r="B77" t="s">
        <v>1342</v>
      </c>
      <c r="C77" t="s">
        <v>1315</v>
      </c>
    </row>
    <row r="78" spans="1:3" x14ac:dyDescent="0.25">
      <c r="A78" t="s">
        <v>1311</v>
      </c>
      <c r="B78" t="s">
        <v>1343</v>
      </c>
      <c r="C78" t="s">
        <v>1315</v>
      </c>
    </row>
    <row r="79" spans="1:3" x14ac:dyDescent="0.25">
      <c r="A79" t="s">
        <v>1311</v>
      </c>
      <c r="B79" t="s">
        <v>1344</v>
      </c>
      <c r="C79" t="s">
        <v>1315</v>
      </c>
    </row>
    <row r="80" spans="1:3" x14ac:dyDescent="0.25">
      <c r="A80" t="s">
        <v>1311</v>
      </c>
      <c r="B80" t="s">
        <v>1345</v>
      </c>
      <c r="C80" t="s">
        <v>1315</v>
      </c>
    </row>
    <row r="81" spans="1:3" x14ac:dyDescent="0.25">
      <c r="A81" t="s">
        <v>1311</v>
      </c>
      <c r="B81" t="s">
        <v>1346</v>
      </c>
      <c r="C81" t="s">
        <v>1315</v>
      </c>
    </row>
    <row r="82" spans="1:3" x14ac:dyDescent="0.25">
      <c r="A82" t="s">
        <v>1311</v>
      </c>
      <c r="B82" t="s">
        <v>1347</v>
      </c>
      <c r="C82" t="s">
        <v>1315</v>
      </c>
    </row>
    <row r="83" spans="1:3" x14ac:dyDescent="0.25">
      <c r="A83" t="s">
        <v>1311</v>
      </c>
      <c r="B83" t="s">
        <v>1348</v>
      </c>
      <c r="C83" t="s">
        <v>1315</v>
      </c>
    </row>
    <row r="84" spans="1:3" x14ac:dyDescent="0.25">
      <c r="A84" t="s">
        <v>1311</v>
      </c>
      <c r="B84" t="s">
        <v>1349</v>
      </c>
      <c r="C84" t="s">
        <v>1315</v>
      </c>
    </row>
    <row r="85" spans="1:3" x14ac:dyDescent="0.25">
      <c r="A85" t="s">
        <v>1312</v>
      </c>
      <c r="B85" t="s">
        <v>1350</v>
      </c>
      <c r="C85" t="s">
        <v>1313</v>
      </c>
    </row>
    <row r="86" spans="1:3" x14ac:dyDescent="0.25">
      <c r="A86" t="s">
        <v>1311</v>
      </c>
      <c r="B86" t="s">
        <v>1351</v>
      </c>
      <c r="C86" t="s">
        <v>1315</v>
      </c>
    </row>
    <row r="87" spans="1:3" x14ac:dyDescent="0.25">
      <c r="A87" t="s">
        <v>1311</v>
      </c>
      <c r="B87" t="s">
        <v>1352</v>
      </c>
      <c r="C87" t="s">
        <v>1315</v>
      </c>
    </row>
    <row r="88" spans="1:3" x14ac:dyDescent="0.25">
      <c r="A88" t="s">
        <v>1312</v>
      </c>
      <c r="B88" t="s">
        <v>1353</v>
      </c>
      <c r="C88" t="s">
        <v>1313</v>
      </c>
    </row>
    <row r="89" spans="1:3" x14ac:dyDescent="0.25">
      <c r="A89" t="s">
        <v>1311</v>
      </c>
      <c r="B89" t="s">
        <v>1354</v>
      </c>
      <c r="C89" t="s">
        <v>1315</v>
      </c>
    </row>
    <row r="90" spans="1:3" x14ac:dyDescent="0.25">
      <c r="A90" t="s">
        <v>1311</v>
      </c>
      <c r="B90" t="s">
        <v>1355</v>
      </c>
      <c r="C90" t="s">
        <v>1315</v>
      </c>
    </row>
    <row r="91" spans="1:3" x14ac:dyDescent="0.25">
      <c r="A91" t="s">
        <v>1311</v>
      </c>
      <c r="B91" t="s">
        <v>1356</v>
      </c>
      <c r="C91" t="s">
        <v>1315</v>
      </c>
    </row>
    <row r="92" spans="1:3" x14ac:dyDescent="0.25">
      <c r="A92" t="s">
        <v>1311</v>
      </c>
      <c r="B92" t="s">
        <v>1357</v>
      </c>
      <c r="C92" t="s">
        <v>1315</v>
      </c>
    </row>
    <row r="93" spans="1:3" x14ac:dyDescent="0.25">
      <c r="A93" t="s">
        <v>1311</v>
      </c>
      <c r="B93" t="s">
        <v>1358</v>
      </c>
      <c r="C93" t="s">
        <v>1315</v>
      </c>
    </row>
    <row r="94" spans="1:3" x14ac:dyDescent="0.25">
      <c r="A94" t="s">
        <v>1311</v>
      </c>
      <c r="B94" t="s">
        <v>1359</v>
      </c>
      <c r="C94" t="s">
        <v>1315</v>
      </c>
    </row>
    <row r="95" spans="1:3" x14ac:dyDescent="0.25">
      <c r="A95" t="s">
        <v>1311</v>
      </c>
      <c r="B95" t="s">
        <v>1360</v>
      </c>
      <c r="C95" t="s">
        <v>1315</v>
      </c>
    </row>
    <row r="96" spans="1:3" x14ac:dyDescent="0.25">
      <c r="A96" t="s">
        <v>1311</v>
      </c>
      <c r="B96" t="s">
        <v>1361</v>
      </c>
      <c r="C96" t="s">
        <v>1315</v>
      </c>
    </row>
    <row r="97" spans="1:3" x14ac:dyDescent="0.25">
      <c r="A97" t="s">
        <v>1311</v>
      </c>
      <c r="B97" t="s">
        <v>1362</v>
      </c>
      <c r="C97" t="s">
        <v>1315</v>
      </c>
    </row>
    <row r="98" spans="1:3" x14ac:dyDescent="0.25">
      <c r="A98" t="s">
        <v>1311</v>
      </c>
      <c r="B98" t="s">
        <v>1363</v>
      </c>
      <c r="C98" t="s">
        <v>1315</v>
      </c>
    </row>
    <row r="99" spans="1:3" x14ac:dyDescent="0.25">
      <c r="A99" t="s">
        <v>1311</v>
      </c>
      <c r="B99" t="s">
        <v>1364</v>
      </c>
      <c r="C99" t="s">
        <v>1315</v>
      </c>
    </row>
    <row r="100" spans="1:3" x14ac:dyDescent="0.25">
      <c r="A100" t="s">
        <v>1311</v>
      </c>
      <c r="B100" t="s">
        <v>1365</v>
      </c>
      <c r="C100" t="s">
        <v>1315</v>
      </c>
    </row>
    <row r="101" spans="1:3" x14ac:dyDescent="0.25">
      <c r="A101" t="s">
        <v>1311</v>
      </c>
      <c r="B101" t="s">
        <v>1366</v>
      </c>
      <c r="C101" t="s">
        <v>1315</v>
      </c>
    </row>
    <row r="102" spans="1:3" x14ac:dyDescent="0.25">
      <c r="A102" t="s">
        <v>1311</v>
      </c>
      <c r="B102" t="s">
        <v>1367</v>
      </c>
      <c r="C102" t="s">
        <v>1315</v>
      </c>
    </row>
    <row r="103" spans="1:3" x14ac:dyDescent="0.25">
      <c r="A103" t="s">
        <v>1311</v>
      </c>
      <c r="B103" t="s">
        <v>1368</v>
      </c>
      <c r="C103" t="s">
        <v>1315</v>
      </c>
    </row>
    <row r="104" spans="1:3" x14ac:dyDescent="0.25">
      <c r="A104" t="s">
        <v>1311</v>
      </c>
      <c r="B104" t="s">
        <v>1369</v>
      </c>
      <c r="C104" t="s">
        <v>1315</v>
      </c>
    </row>
    <row r="105" spans="1:3" x14ac:dyDescent="0.25">
      <c r="A105" t="s">
        <v>1311</v>
      </c>
      <c r="B105" t="s">
        <v>1370</v>
      </c>
      <c r="C105" t="s">
        <v>1315</v>
      </c>
    </row>
    <row r="106" spans="1:3" x14ac:dyDescent="0.25">
      <c r="A106" t="s">
        <v>1311</v>
      </c>
      <c r="B106" t="s">
        <v>1371</v>
      </c>
      <c r="C106" t="s">
        <v>1315</v>
      </c>
    </row>
    <row r="107" spans="1:3" x14ac:dyDescent="0.25">
      <c r="A107" t="s">
        <v>1311</v>
      </c>
      <c r="B107" t="s">
        <v>1372</v>
      </c>
      <c r="C107" t="s">
        <v>1315</v>
      </c>
    </row>
    <row r="108" spans="1:3" x14ac:dyDescent="0.25">
      <c r="A108" t="s">
        <v>1311</v>
      </c>
      <c r="B108" t="s">
        <v>1373</v>
      </c>
      <c r="C108" t="s">
        <v>1315</v>
      </c>
    </row>
    <row r="109" spans="1:3" x14ac:dyDescent="0.25">
      <c r="A109" t="s">
        <v>1311</v>
      </c>
      <c r="B109" t="s">
        <v>1374</v>
      </c>
      <c r="C109" t="s">
        <v>1315</v>
      </c>
    </row>
    <row r="110" spans="1:3" x14ac:dyDescent="0.25">
      <c r="A110" t="s">
        <v>1311</v>
      </c>
      <c r="B110" t="s">
        <v>1375</v>
      </c>
      <c r="C110" t="s">
        <v>1315</v>
      </c>
    </row>
    <row r="111" spans="1:3" x14ac:dyDescent="0.25">
      <c r="A111" t="s">
        <v>1311</v>
      </c>
      <c r="B111" t="s">
        <v>1376</v>
      </c>
      <c r="C111" t="s">
        <v>1315</v>
      </c>
    </row>
    <row r="112" spans="1:3" x14ac:dyDescent="0.25">
      <c r="A112" t="s">
        <v>1311</v>
      </c>
      <c r="B112" t="s">
        <v>1377</v>
      </c>
      <c r="C112" t="s">
        <v>1315</v>
      </c>
    </row>
    <row r="113" spans="1:3" x14ac:dyDescent="0.25">
      <c r="A113" t="s">
        <v>1311</v>
      </c>
      <c r="B113" t="s">
        <v>1378</v>
      </c>
      <c r="C113" t="s">
        <v>1315</v>
      </c>
    </row>
    <row r="114" spans="1:3" x14ac:dyDescent="0.25">
      <c r="A114" t="s">
        <v>1311</v>
      </c>
      <c r="B114" t="s">
        <v>1379</v>
      </c>
      <c r="C114" t="s">
        <v>1315</v>
      </c>
    </row>
    <row r="115" spans="1:3" x14ac:dyDescent="0.25">
      <c r="A115" t="s">
        <v>1311</v>
      </c>
      <c r="B115" t="s">
        <v>1380</v>
      </c>
      <c r="C115" t="s">
        <v>1315</v>
      </c>
    </row>
    <row r="116" spans="1:3" x14ac:dyDescent="0.25">
      <c r="A116" t="s">
        <v>1311</v>
      </c>
      <c r="B116" t="s">
        <v>1381</v>
      </c>
      <c r="C116" t="s">
        <v>1315</v>
      </c>
    </row>
    <row r="117" spans="1:3" x14ac:dyDescent="0.25">
      <c r="A117" t="s">
        <v>1311</v>
      </c>
      <c r="B117" t="s">
        <v>1382</v>
      </c>
      <c r="C117" t="s">
        <v>1315</v>
      </c>
    </row>
    <row r="118" spans="1:3" x14ac:dyDescent="0.25">
      <c r="A118" t="s">
        <v>1311</v>
      </c>
      <c r="B118" t="s">
        <v>1383</v>
      </c>
      <c r="C118" t="s">
        <v>1315</v>
      </c>
    </row>
    <row r="119" spans="1:3" x14ac:dyDescent="0.25">
      <c r="A119" t="s">
        <v>1311</v>
      </c>
      <c r="B119" t="s">
        <v>1384</v>
      </c>
      <c r="C119" t="s">
        <v>1315</v>
      </c>
    </row>
    <row r="120" spans="1:3" x14ac:dyDescent="0.25">
      <c r="A120" t="s">
        <v>1311</v>
      </c>
      <c r="B120" t="s">
        <v>1385</v>
      </c>
      <c r="C120" t="s">
        <v>1315</v>
      </c>
    </row>
    <row r="121" spans="1:3" x14ac:dyDescent="0.25">
      <c r="A121" t="s">
        <v>1311</v>
      </c>
      <c r="B121" t="s">
        <v>1386</v>
      </c>
      <c r="C121" t="s">
        <v>1315</v>
      </c>
    </row>
    <row r="122" spans="1:3" x14ac:dyDescent="0.25">
      <c r="A122" t="s">
        <v>1311</v>
      </c>
      <c r="B122" t="s">
        <v>1387</v>
      </c>
      <c r="C122" t="s">
        <v>1315</v>
      </c>
    </row>
    <row r="123" spans="1:3" x14ac:dyDescent="0.25">
      <c r="A123" t="s">
        <v>1311</v>
      </c>
      <c r="B123" t="s">
        <v>1388</v>
      </c>
      <c r="C123" t="s">
        <v>1315</v>
      </c>
    </row>
    <row r="124" spans="1:3" x14ac:dyDescent="0.25">
      <c r="A124" t="s">
        <v>1312</v>
      </c>
      <c r="B124" t="s">
        <v>1389</v>
      </c>
      <c r="C124" t="s">
        <v>1313</v>
      </c>
    </row>
    <row r="125" spans="1:3" x14ac:dyDescent="0.25">
      <c r="A125" t="s">
        <v>1311</v>
      </c>
      <c r="B125" t="s">
        <v>1390</v>
      </c>
      <c r="C125" t="s">
        <v>1315</v>
      </c>
    </row>
    <row r="126" spans="1:3" x14ac:dyDescent="0.25">
      <c r="A126" t="s">
        <v>1311</v>
      </c>
      <c r="B126" t="s">
        <v>1391</v>
      </c>
      <c r="C126" t="s">
        <v>1315</v>
      </c>
    </row>
    <row r="127" spans="1:3" x14ac:dyDescent="0.25">
      <c r="A127" t="s">
        <v>1311</v>
      </c>
      <c r="B127" t="s">
        <v>1392</v>
      </c>
      <c r="C127" t="s">
        <v>1315</v>
      </c>
    </row>
    <row r="128" spans="1:3" x14ac:dyDescent="0.25">
      <c r="A128" t="s">
        <v>1311</v>
      </c>
      <c r="B128" t="s">
        <v>1393</v>
      </c>
      <c r="C128" t="s">
        <v>1315</v>
      </c>
    </row>
    <row r="129" spans="1:3" x14ac:dyDescent="0.25">
      <c r="A129" t="s">
        <v>1311</v>
      </c>
      <c r="B129" t="s">
        <v>1394</v>
      </c>
      <c r="C129" t="s">
        <v>1315</v>
      </c>
    </row>
    <row r="130" spans="1:3" x14ac:dyDescent="0.25">
      <c r="A130" t="s">
        <v>1311</v>
      </c>
      <c r="B130" t="s">
        <v>1395</v>
      </c>
      <c r="C130" t="s">
        <v>1315</v>
      </c>
    </row>
    <row r="131" spans="1:3" x14ac:dyDescent="0.25">
      <c r="A131" t="s">
        <v>1311</v>
      </c>
      <c r="B131" t="s">
        <v>1396</v>
      </c>
      <c r="C131" t="s">
        <v>1315</v>
      </c>
    </row>
    <row r="132" spans="1:3" x14ac:dyDescent="0.25">
      <c r="A132" t="s">
        <v>1311</v>
      </c>
      <c r="B132" t="s">
        <v>1397</v>
      </c>
      <c r="C132" t="s">
        <v>1315</v>
      </c>
    </row>
    <row r="133" spans="1:3" x14ac:dyDescent="0.25">
      <c r="A133" t="s">
        <v>1311</v>
      </c>
      <c r="B133" t="s">
        <v>1398</v>
      </c>
      <c r="C133" t="s">
        <v>1315</v>
      </c>
    </row>
    <row r="134" spans="1:3" x14ac:dyDescent="0.25">
      <c r="A134" t="s">
        <v>1311</v>
      </c>
      <c r="B134" t="s">
        <v>1399</v>
      </c>
      <c r="C134" t="s">
        <v>1315</v>
      </c>
    </row>
    <row r="135" spans="1:3" x14ac:dyDescent="0.25">
      <c r="A135" t="s">
        <v>1311</v>
      </c>
      <c r="B135" t="s">
        <v>1400</v>
      </c>
      <c r="C135" t="s">
        <v>1315</v>
      </c>
    </row>
    <row r="136" spans="1:3" x14ac:dyDescent="0.25">
      <c r="A136" t="s">
        <v>1311</v>
      </c>
      <c r="B136" t="s">
        <v>1401</v>
      </c>
      <c r="C136" t="s">
        <v>1315</v>
      </c>
    </row>
    <row r="137" spans="1:3" x14ac:dyDescent="0.25">
      <c r="A137" t="s">
        <v>1311</v>
      </c>
      <c r="B137" t="s">
        <v>1402</v>
      </c>
      <c r="C137" t="s">
        <v>1315</v>
      </c>
    </row>
    <row r="138" spans="1:3" x14ac:dyDescent="0.25">
      <c r="A138" t="s">
        <v>1311</v>
      </c>
      <c r="B138" t="s">
        <v>1403</v>
      </c>
      <c r="C138" t="s">
        <v>1315</v>
      </c>
    </row>
    <row r="139" spans="1:3" x14ac:dyDescent="0.25">
      <c r="A139" t="s">
        <v>1311</v>
      </c>
      <c r="B139" t="s">
        <v>1404</v>
      </c>
      <c r="C139" t="s">
        <v>1315</v>
      </c>
    </row>
    <row r="140" spans="1:3" x14ac:dyDescent="0.25">
      <c r="A140" t="s">
        <v>1311</v>
      </c>
      <c r="B140" t="s">
        <v>1405</v>
      </c>
      <c r="C140" t="s">
        <v>1315</v>
      </c>
    </row>
    <row r="141" spans="1:3" x14ac:dyDescent="0.25">
      <c r="A141" t="s">
        <v>1311</v>
      </c>
      <c r="B141" t="s">
        <v>1406</v>
      </c>
      <c r="C141" t="s">
        <v>1315</v>
      </c>
    </row>
    <row r="142" spans="1:3" x14ac:dyDescent="0.25">
      <c r="A142" t="s">
        <v>1311</v>
      </c>
      <c r="B142" t="s">
        <v>1407</v>
      </c>
      <c r="C142" t="s">
        <v>1315</v>
      </c>
    </row>
    <row r="143" spans="1:3" x14ac:dyDescent="0.25">
      <c r="A143" t="s">
        <v>1311</v>
      </c>
      <c r="B143" t="s">
        <v>1408</v>
      </c>
      <c r="C143" t="s">
        <v>1315</v>
      </c>
    </row>
    <row r="144" spans="1:3" x14ac:dyDescent="0.25">
      <c r="A144" t="s">
        <v>1311</v>
      </c>
      <c r="B144" t="s">
        <v>1409</v>
      </c>
      <c r="C144" t="s">
        <v>1315</v>
      </c>
    </row>
    <row r="145" spans="1:3" x14ac:dyDescent="0.25">
      <c r="A145" t="s">
        <v>1311</v>
      </c>
      <c r="B145" t="s">
        <v>1410</v>
      </c>
      <c r="C145" t="s">
        <v>1315</v>
      </c>
    </row>
    <row r="146" spans="1:3" x14ac:dyDescent="0.25">
      <c r="A146" t="s">
        <v>1311</v>
      </c>
      <c r="B146" t="s">
        <v>1411</v>
      </c>
      <c r="C146" t="s">
        <v>1315</v>
      </c>
    </row>
    <row r="147" spans="1:3" x14ac:dyDescent="0.25">
      <c r="A147" t="s">
        <v>1311</v>
      </c>
      <c r="B147" t="s">
        <v>1412</v>
      </c>
      <c r="C147" t="s">
        <v>1315</v>
      </c>
    </row>
    <row r="148" spans="1:3" x14ac:dyDescent="0.25">
      <c r="A148" t="s">
        <v>1311</v>
      </c>
      <c r="B148" t="s">
        <v>1413</v>
      </c>
      <c r="C148" t="s">
        <v>1315</v>
      </c>
    </row>
    <row r="149" spans="1:3" x14ac:dyDescent="0.25">
      <c r="A149" t="s">
        <v>1311</v>
      </c>
      <c r="B149" t="s">
        <v>1414</v>
      </c>
      <c r="C149" t="s">
        <v>1315</v>
      </c>
    </row>
    <row r="150" spans="1:3" x14ac:dyDescent="0.25">
      <c r="A150" t="s">
        <v>1311</v>
      </c>
      <c r="B150" t="s">
        <v>1415</v>
      </c>
      <c r="C150" t="s">
        <v>1315</v>
      </c>
    </row>
    <row r="151" spans="1:3" x14ac:dyDescent="0.25">
      <c r="A151" t="s">
        <v>1311</v>
      </c>
      <c r="B151" t="s">
        <v>1416</v>
      </c>
      <c r="C151" t="s">
        <v>1315</v>
      </c>
    </row>
    <row r="152" spans="1:3" x14ac:dyDescent="0.25">
      <c r="A152" t="s">
        <v>1311</v>
      </c>
      <c r="B152" t="s">
        <v>1417</v>
      </c>
      <c r="C152" t="s">
        <v>1315</v>
      </c>
    </row>
    <row r="153" spans="1:3" x14ac:dyDescent="0.25">
      <c r="A153" t="s">
        <v>1311</v>
      </c>
      <c r="B153" t="s">
        <v>1418</v>
      </c>
      <c r="C153" t="s">
        <v>1315</v>
      </c>
    </row>
    <row r="154" spans="1:3" x14ac:dyDescent="0.25">
      <c r="A154" t="s">
        <v>1311</v>
      </c>
      <c r="B154" t="s">
        <v>1419</v>
      </c>
      <c r="C154" t="s">
        <v>1315</v>
      </c>
    </row>
    <row r="155" spans="1:3" x14ac:dyDescent="0.25">
      <c r="A155" t="s">
        <v>1311</v>
      </c>
      <c r="B155" t="s">
        <v>1420</v>
      </c>
      <c r="C155" t="s">
        <v>1315</v>
      </c>
    </row>
    <row r="156" spans="1:3" x14ac:dyDescent="0.25">
      <c r="A156" t="s">
        <v>1311</v>
      </c>
      <c r="B156" t="s">
        <v>1421</v>
      </c>
      <c r="C156" t="s">
        <v>1315</v>
      </c>
    </row>
    <row r="157" spans="1:3" x14ac:dyDescent="0.25">
      <c r="A157" t="s">
        <v>1311</v>
      </c>
      <c r="B157" t="s">
        <v>1422</v>
      </c>
      <c r="C157" t="s">
        <v>1315</v>
      </c>
    </row>
    <row r="158" spans="1:3" x14ac:dyDescent="0.25">
      <c r="A158" t="s">
        <v>1312</v>
      </c>
      <c r="B158" t="s">
        <v>1423</v>
      </c>
      <c r="C158" t="s">
        <v>1313</v>
      </c>
    </row>
    <row r="159" spans="1:3" x14ac:dyDescent="0.25">
      <c r="A159" t="s">
        <v>1311</v>
      </c>
      <c r="B159" t="s">
        <v>1424</v>
      </c>
      <c r="C159" t="s">
        <v>1315</v>
      </c>
    </row>
    <row r="160" spans="1:3" x14ac:dyDescent="0.25">
      <c r="A160" t="s">
        <v>1311</v>
      </c>
      <c r="B160" t="s">
        <v>1425</v>
      </c>
      <c r="C160" t="s">
        <v>1315</v>
      </c>
    </row>
    <row r="161" spans="1:3" x14ac:dyDescent="0.25">
      <c r="A161" t="s">
        <v>1311</v>
      </c>
      <c r="B161" t="s">
        <v>1426</v>
      </c>
      <c r="C161" t="s">
        <v>1315</v>
      </c>
    </row>
    <row r="162" spans="1:3" x14ac:dyDescent="0.25">
      <c r="A162" t="s">
        <v>1311</v>
      </c>
      <c r="B162" t="s">
        <v>1427</v>
      </c>
      <c r="C162" t="s">
        <v>1315</v>
      </c>
    </row>
    <row r="163" spans="1:3" x14ac:dyDescent="0.25">
      <c r="A163" t="s">
        <v>1311</v>
      </c>
      <c r="B163" t="s">
        <v>1428</v>
      </c>
      <c r="C163" t="s">
        <v>1315</v>
      </c>
    </row>
    <row r="164" spans="1:3" x14ac:dyDescent="0.25">
      <c r="A164" t="s">
        <v>1311</v>
      </c>
      <c r="B164" t="s">
        <v>1429</v>
      </c>
      <c r="C164" t="s">
        <v>1315</v>
      </c>
    </row>
    <row r="165" spans="1:3" x14ac:dyDescent="0.25">
      <c r="A165" t="s">
        <v>1311</v>
      </c>
      <c r="B165" t="s">
        <v>1430</v>
      </c>
      <c r="C165" t="s">
        <v>1315</v>
      </c>
    </row>
    <row r="166" spans="1:3" x14ac:dyDescent="0.25">
      <c r="A166" t="s">
        <v>1311</v>
      </c>
      <c r="B166" t="s">
        <v>1431</v>
      </c>
      <c r="C166" t="s">
        <v>1315</v>
      </c>
    </row>
    <row r="167" spans="1:3" x14ac:dyDescent="0.25">
      <c r="A167" t="s">
        <v>1311</v>
      </c>
      <c r="B167" t="s">
        <v>1432</v>
      </c>
      <c r="C167" t="s">
        <v>1315</v>
      </c>
    </row>
    <row r="168" spans="1:3" x14ac:dyDescent="0.25">
      <c r="A168" t="s">
        <v>1311</v>
      </c>
      <c r="B168" t="s">
        <v>1433</v>
      </c>
      <c r="C168" t="s">
        <v>1315</v>
      </c>
    </row>
    <row r="169" spans="1:3" x14ac:dyDescent="0.25">
      <c r="A169" t="s">
        <v>1311</v>
      </c>
      <c r="B169" t="s">
        <v>1434</v>
      </c>
      <c r="C169" t="s">
        <v>1315</v>
      </c>
    </row>
    <row r="170" spans="1:3" x14ac:dyDescent="0.25">
      <c r="A170" t="s">
        <v>1311</v>
      </c>
      <c r="B170" t="s">
        <v>1435</v>
      </c>
      <c r="C170" t="s">
        <v>1315</v>
      </c>
    </row>
    <row r="171" spans="1:3" x14ac:dyDescent="0.25">
      <c r="A171" t="s">
        <v>1311</v>
      </c>
      <c r="B171" t="s">
        <v>1436</v>
      </c>
      <c r="C171" t="s">
        <v>1315</v>
      </c>
    </row>
    <row r="172" spans="1:3" x14ac:dyDescent="0.25">
      <c r="A172" t="s">
        <v>1311</v>
      </c>
      <c r="B172" t="s">
        <v>1437</v>
      </c>
      <c r="C172" t="s">
        <v>1315</v>
      </c>
    </row>
    <row r="173" spans="1:3" x14ac:dyDescent="0.25">
      <c r="A173" t="s">
        <v>1311</v>
      </c>
      <c r="B173" t="s">
        <v>1438</v>
      </c>
      <c r="C173" t="s">
        <v>1315</v>
      </c>
    </row>
    <row r="174" spans="1:3" x14ac:dyDescent="0.25">
      <c r="A174" t="s">
        <v>1311</v>
      </c>
      <c r="B174" t="s">
        <v>1439</v>
      </c>
      <c r="C174" t="s">
        <v>1315</v>
      </c>
    </row>
    <row r="175" spans="1:3" x14ac:dyDescent="0.25">
      <c r="A175" t="s">
        <v>1311</v>
      </c>
      <c r="B175" t="s">
        <v>1440</v>
      </c>
      <c r="C175" t="s">
        <v>1315</v>
      </c>
    </row>
    <row r="176" spans="1:3" x14ac:dyDescent="0.25">
      <c r="A176" t="s">
        <v>1311</v>
      </c>
      <c r="B176" t="s">
        <v>1441</v>
      </c>
      <c r="C176" t="s">
        <v>1315</v>
      </c>
    </row>
    <row r="177" spans="1:3" x14ac:dyDescent="0.25">
      <c r="A177" t="s">
        <v>1311</v>
      </c>
      <c r="B177" t="s">
        <v>1442</v>
      </c>
      <c r="C177" t="s">
        <v>1315</v>
      </c>
    </row>
    <row r="178" spans="1:3" x14ac:dyDescent="0.25">
      <c r="A178" t="s">
        <v>1311</v>
      </c>
      <c r="B178" t="s">
        <v>1443</v>
      </c>
      <c r="C178" t="s">
        <v>1315</v>
      </c>
    </row>
    <row r="179" spans="1:3" x14ac:dyDescent="0.25">
      <c r="A179" t="s">
        <v>1311</v>
      </c>
      <c r="B179" t="s">
        <v>1444</v>
      </c>
      <c r="C179" t="s">
        <v>1315</v>
      </c>
    </row>
    <row r="180" spans="1:3" x14ac:dyDescent="0.25">
      <c r="A180" t="s">
        <v>1311</v>
      </c>
      <c r="B180" t="s">
        <v>1445</v>
      </c>
      <c r="C180" t="s">
        <v>1315</v>
      </c>
    </row>
    <row r="181" spans="1:3" x14ac:dyDescent="0.25">
      <c r="A181" t="s">
        <v>1311</v>
      </c>
      <c r="B181" t="s">
        <v>1446</v>
      </c>
      <c r="C181" t="s">
        <v>1315</v>
      </c>
    </row>
    <row r="182" spans="1:3" x14ac:dyDescent="0.25">
      <c r="A182" t="s">
        <v>1311</v>
      </c>
      <c r="B182" t="s">
        <v>1447</v>
      </c>
      <c r="C182" t="s">
        <v>1315</v>
      </c>
    </row>
    <row r="183" spans="1:3" x14ac:dyDescent="0.25">
      <c r="A183" t="s">
        <v>1311</v>
      </c>
      <c r="B183" t="s">
        <v>1448</v>
      </c>
      <c r="C183" t="s">
        <v>1315</v>
      </c>
    </row>
    <row r="184" spans="1:3" x14ac:dyDescent="0.25">
      <c r="A184" t="s">
        <v>1311</v>
      </c>
      <c r="B184" t="s">
        <v>1449</v>
      </c>
      <c r="C184" t="s">
        <v>1315</v>
      </c>
    </row>
    <row r="185" spans="1:3" x14ac:dyDescent="0.25">
      <c r="A185" t="s">
        <v>1311</v>
      </c>
      <c r="B185" t="s">
        <v>1450</v>
      </c>
      <c r="C185" t="s">
        <v>1315</v>
      </c>
    </row>
    <row r="186" spans="1:3" x14ac:dyDescent="0.25">
      <c r="A186" t="s">
        <v>1311</v>
      </c>
      <c r="B186" t="s">
        <v>1451</v>
      </c>
      <c r="C186" t="s">
        <v>1315</v>
      </c>
    </row>
    <row r="187" spans="1:3" x14ac:dyDescent="0.25">
      <c r="A187" t="s">
        <v>1311</v>
      </c>
      <c r="B187" t="s">
        <v>1452</v>
      </c>
      <c r="C187" t="s">
        <v>1315</v>
      </c>
    </row>
    <row r="188" spans="1:3" x14ac:dyDescent="0.25">
      <c r="A188" t="s">
        <v>1311</v>
      </c>
      <c r="B188" t="s">
        <v>1453</v>
      </c>
      <c r="C188" t="s">
        <v>1315</v>
      </c>
    </row>
    <row r="189" spans="1:3" x14ac:dyDescent="0.25">
      <c r="A189" t="s">
        <v>1311</v>
      </c>
      <c r="B189" t="s">
        <v>1454</v>
      </c>
      <c r="C189" t="s">
        <v>1315</v>
      </c>
    </row>
    <row r="190" spans="1:3" x14ac:dyDescent="0.25">
      <c r="A190" t="s">
        <v>1311</v>
      </c>
      <c r="B190" t="s">
        <v>1455</v>
      </c>
      <c r="C190" t="s">
        <v>1315</v>
      </c>
    </row>
    <row r="191" spans="1:3" x14ac:dyDescent="0.25">
      <c r="A191" t="s">
        <v>1311</v>
      </c>
      <c r="B191" t="s">
        <v>1456</v>
      </c>
      <c r="C191" t="s">
        <v>1315</v>
      </c>
    </row>
    <row r="192" spans="1:3" x14ac:dyDescent="0.25">
      <c r="A192" t="s">
        <v>1311</v>
      </c>
      <c r="B192" t="s">
        <v>1457</v>
      </c>
      <c r="C192" t="s">
        <v>1315</v>
      </c>
    </row>
    <row r="193" spans="1:3" x14ac:dyDescent="0.25">
      <c r="A193" t="s">
        <v>1312</v>
      </c>
      <c r="B193" t="s">
        <v>1458</v>
      </c>
      <c r="C193" t="s">
        <v>1313</v>
      </c>
    </row>
    <row r="194" spans="1:3" x14ac:dyDescent="0.25">
      <c r="A194" t="s">
        <v>1311</v>
      </c>
      <c r="B194" t="s">
        <v>1459</v>
      </c>
      <c r="C194" t="s">
        <v>1315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43"/>
  <sheetViews>
    <sheetView zoomScale="70" zoomScaleNormal="70" workbookViewId="0">
      <selection activeCell="A6" sqref="A6:A15"/>
    </sheetView>
  </sheetViews>
  <sheetFormatPr defaultRowHeight="15" x14ac:dyDescent="0.25"/>
  <cols>
    <col min="1" max="1" width="22.140625" bestFit="1" customWidth="1"/>
    <col min="2" max="2" width="26.85546875" customWidth="1"/>
    <col min="3" max="3" width="4" customWidth="1"/>
    <col min="4" max="4" width="2.28515625" customWidth="1"/>
    <col min="5" max="5" width="51.7109375" bestFit="1" customWidth="1"/>
    <col min="6" max="6" width="26.42578125" bestFit="1" customWidth="1"/>
    <col min="7" max="7" width="11.85546875" bestFit="1" customWidth="1"/>
    <col min="8" max="8" width="26.42578125" bestFit="1" customWidth="1"/>
    <col min="9" max="9" width="19.5703125" bestFit="1" customWidth="1"/>
    <col min="10" max="10" width="11.85546875" bestFit="1" customWidth="1"/>
    <col min="12" max="12" width="14.140625" customWidth="1"/>
    <col min="13" max="13" width="16.5703125" bestFit="1" customWidth="1"/>
  </cols>
  <sheetData>
    <row r="1" spans="1:24" ht="18.75" x14ac:dyDescent="0.3">
      <c r="A1" s="202" t="s">
        <v>1273</v>
      </c>
      <c r="B1" s="202"/>
      <c r="C1" s="202"/>
      <c r="D1" s="202"/>
      <c r="E1" s="202"/>
      <c r="F1" s="202"/>
      <c r="G1" s="202"/>
      <c r="H1" s="202"/>
      <c r="I1" s="202"/>
    </row>
    <row r="2" spans="1:24" x14ac:dyDescent="0.25">
      <c r="A2" s="11"/>
      <c r="B2" s="89"/>
      <c r="D2" s="14"/>
    </row>
    <row r="3" spans="1:24" ht="15.75" thickBot="1" x14ac:dyDescent="0.3">
      <c r="A3" s="8" t="s">
        <v>1104</v>
      </c>
      <c r="B3" t="s">
        <v>1105</v>
      </c>
      <c r="G3" s="12" t="s">
        <v>958</v>
      </c>
    </row>
    <row r="4" spans="1:24" x14ac:dyDescent="0.25">
      <c r="D4" s="203" t="s">
        <v>278</v>
      </c>
      <c r="E4" s="204"/>
      <c r="F4" s="116" t="s">
        <v>885</v>
      </c>
      <c r="G4" s="88">
        <f t="shared" ref="G4:G13" si="0">SUMIFS($B$5:$B$77,$A$5:$A$77,F4)</f>
        <v>2.3419704861112223</v>
      </c>
    </row>
    <row r="5" spans="1:24" ht="15" customHeight="1" x14ac:dyDescent="0.25">
      <c r="A5" s="8" t="s">
        <v>1473</v>
      </c>
      <c r="B5" t="s">
        <v>855</v>
      </c>
      <c r="C5" s="12"/>
      <c r="D5" s="207" t="s">
        <v>886</v>
      </c>
      <c r="E5" s="208"/>
      <c r="F5" s="121" t="s">
        <v>884</v>
      </c>
      <c r="G5" s="88">
        <f t="shared" si="0"/>
        <v>3.099897119341525</v>
      </c>
    </row>
    <row r="6" spans="1:24" x14ac:dyDescent="0.25">
      <c r="A6" s="10" t="s">
        <v>884</v>
      </c>
      <c r="B6" s="89">
        <v>3.099897119341525</v>
      </c>
      <c r="C6" s="13"/>
      <c r="D6" s="207"/>
      <c r="E6" s="208"/>
      <c r="F6" s="121" t="s">
        <v>272</v>
      </c>
      <c r="G6" s="88">
        <f t="shared" si="0"/>
        <v>22.488304093568189</v>
      </c>
    </row>
    <row r="7" spans="1:24" x14ac:dyDescent="0.25">
      <c r="A7" s="10" t="s">
        <v>895</v>
      </c>
      <c r="B7" s="89">
        <v>8.6041666666668402</v>
      </c>
      <c r="C7" s="13"/>
      <c r="D7" s="207"/>
      <c r="E7" s="208"/>
      <c r="F7" s="121" t="s">
        <v>891</v>
      </c>
      <c r="G7" s="88">
        <f t="shared" si="0"/>
        <v>9.9357940821257369</v>
      </c>
    </row>
    <row r="8" spans="1:24" ht="15" customHeight="1" x14ac:dyDescent="0.25">
      <c r="A8" s="10" t="s">
        <v>272</v>
      </c>
      <c r="B8" s="89">
        <v>22.488304093568189</v>
      </c>
      <c r="C8" s="13"/>
      <c r="D8" s="207"/>
      <c r="E8" s="208"/>
      <c r="F8" s="121" t="s">
        <v>892</v>
      </c>
      <c r="G8" s="88">
        <f t="shared" si="0"/>
        <v>23.999826388889232</v>
      </c>
    </row>
    <row r="9" spans="1:24" x14ac:dyDescent="0.25">
      <c r="A9" s="10" t="s">
        <v>885</v>
      </c>
      <c r="B9" s="89">
        <v>2.3419704861112223</v>
      </c>
      <c r="C9" s="13"/>
      <c r="D9" s="207"/>
      <c r="E9" s="208"/>
      <c r="F9" s="121" t="s">
        <v>893</v>
      </c>
      <c r="G9" s="88">
        <f t="shared" si="0"/>
        <v>4.6644965277769188</v>
      </c>
    </row>
    <row r="10" spans="1:24" x14ac:dyDescent="0.25">
      <c r="A10" s="10" t="s">
        <v>898</v>
      </c>
      <c r="B10" s="89">
        <v>11.384280303029795</v>
      </c>
      <c r="D10" s="205" t="s">
        <v>894</v>
      </c>
      <c r="E10" s="206"/>
      <c r="F10" s="122" t="s">
        <v>895</v>
      </c>
      <c r="G10" s="88">
        <f t="shared" si="0"/>
        <v>8.6041666666668402</v>
      </c>
    </row>
    <row r="11" spans="1:24" x14ac:dyDescent="0.25">
      <c r="A11" s="10" t="s">
        <v>891</v>
      </c>
      <c r="B11" s="89">
        <v>9.9357940821257369</v>
      </c>
      <c r="D11" s="205"/>
      <c r="E11" s="206"/>
      <c r="F11" s="122" t="s">
        <v>896</v>
      </c>
      <c r="G11" s="88">
        <f t="shared" si="0"/>
        <v>3.2626736111105856</v>
      </c>
    </row>
    <row r="12" spans="1:24" ht="16.5" customHeight="1" x14ac:dyDescent="0.25">
      <c r="A12" s="10" t="s">
        <v>892</v>
      </c>
      <c r="B12" s="89">
        <v>23.999826388889232</v>
      </c>
      <c r="D12" s="205"/>
      <c r="E12" s="206"/>
      <c r="F12" s="122" t="s">
        <v>898</v>
      </c>
      <c r="G12" s="88">
        <f t="shared" si="0"/>
        <v>11.384280303029795</v>
      </c>
    </row>
    <row r="13" spans="1:24" ht="30" x14ac:dyDescent="0.25">
      <c r="A13" s="10" t="s">
        <v>893</v>
      </c>
      <c r="B13" s="89">
        <v>4.6644965277769188</v>
      </c>
      <c r="D13" s="205"/>
      <c r="E13" s="206"/>
      <c r="F13" s="124" t="s">
        <v>901</v>
      </c>
      <c r="G13" s="88">
        <f t="shared" si="0"/>
        <v>2.7852623456791559</v>
      </c>
      <c r="H13" s="84" t="s">
        <v>1102</v>
      </c>
      <c r="O13" s="11"/>
      <c r="P13" s="12"/>
      <c r="Q13" s="12"/>
      <c r="R13" s="12"/>
      <c r="U13" s="11"/>
      <c r="V13" s="12"/>
      <c r="W13" s="12"/>
      <c r="X13" s="12"/>
    </row>
    <row r="14" spans="1:24" x14ac:dyDescent="0.25">
      <c r="A14" s="10" t="s">
        <v>896</v>
      </c>
      <c r="B14" s="89">
        <v>3.2626736111105856</v>
      </c>
      <c r="E14" s="125"/>
      <c r="F14" s="126"/>
      <c r="G14" s="88"/>
      <c r="H14" s="86"/>
      <c r="O14" s="11"/>
      <c r="P14" s="9"/>
      <c r="Q14" s="13"/>
      <c r="R14" s="14"/>
      <c r="U14" s="11"/>
      <c r="V14" s="9"/>
      <c r="W14" s="13"/>
      <c r="X14" s="14"/>
    </row>
    <row r="15" spans="1:24" x14ac:dyDescent="0.25">
      <c r="A15" s="10" t="s">
        <v>901</v>
      </c>
      <c r="B15" s="89">
        <v>2.7852623456791559</v>
      </c>
      <c r="E15" s="23" t="s">
        <v>1101</v>
      </c>
      <c r="F15" s="24"/>
      <c r="H15" s="86">
        <v>1.1709852430556111</v>
      </c>
      <c r="O15" s="11"/>
      <c r="P15" s="9"/>
      <c r="Q15" s="13"/>
      <c r="R15" s="14"/>
      <c r="U15" s="11"/>
      <c r="V15" s="9"/>
      <c r="W15" s="13"/>
      <c r="X15" s="14"/>
    </row>
    <row r="16" spans="1:24" ht="73.5" customHeight="1" x14ac:dyDescent="0.25">
      <c r="A16" s="10" t="s">
        <v>1474</v>
      </c>
      <c r="B16" s="89">
        <v>7.0853142486011293</v>
      </c>
      <c r="E16" s="25" t="s">
        <v>951</v>
      </c>
      <c r="F16" s="157">
        <f>GETPIVOTDATA("Tempo TOTAL (Dias) =Lead Time",'Estudo Inicial PADs'!$C$52)</f>
        <v>149.92105263157896</v>
      </c>
      <c r="H16" s="86"/>
      <c r="O16" s="11"/>
      <c r="P16" s="9"/>
      <c r="Q16" s="13"/>
      <c r="R16" s="14"/>
      <c r="U16" s="11"/>
      <c r="V16" s="9"/>
      <c r="W16" s="13"/>
      <c r="X16" s="14"/>
    </row>
    <row r="17" spans="5:13" ht="30" x14ac:dyDescent="0.25">
      <c r="E17" s="26" t="s">
        <v>952</v>
      </c>
      <c r="F17" s="27">
        <f>AVERAGE(G4:G4)</f>
        <v>2.3419704861112223</v>
      </c>
      <c r="H17" s="86">
        <v>0.99533745659726947</v>
      </c>
    </row>
    <row r="18" spans="5:13" x14ac:dyDescent="0.25">
      <c r="E18" s="28" t="s">
        <v>953</v>
      </c>
      <c r="F18" s="29">
        <v>0.15</v>
      </c>
      <c r="H18" s="86">
        <v>0.17564778645834167</v>
      </c>
    </row>
    <row r="19" spans="5:13" x14ac:dyDescent="0.25">
      <c r="E19" s="28" t="s">
        <v>954</v>
      </c>
      <c r="F19" s="56">
        <f>F17-(F18*F17)</f>
        <v>1.9906749131945389</v>
      </c>
      <c r="H19" s="85"/>
      <c r="M19" s="31"/>
    </row>
    <row r="20" spans="5:13" x14ac:dyDescent="0.25">
      <c r="E20" s="28" t="s">
        <v>955</v>
      </c>
      <c r="F20" s="77">
        <f>F17-F19</f>
        <v>0.35129557291668334</v>
      </c>
      <c r="H20" s="86"/>
    </row>
    <row r="21" spans="5:13" x14ac:dyDescent="0.25">
      <c r="E21" s="24"/>
      <c r="F21" s="24"/>
      <c r="H21" s="86">
        <v>12.826143205236253</v>
      </c>
    </row>
    <row r="22" spans="5:13" x14ac:dyDescent="0.25">
      <c r="E22" s="25" t="s">
        <v>951</v>
      </c>
      <c r="F22" s="157">
        <f>GETPIVOTDATA("Tempo TOTAL (Dias) =Lead Time",'Estudo Inicial PADs'!$C$52)</f>
        <v>149.92105263157896</v>
      </c>
      <c r="H22" s="86"/>
    </row>
    <row r="23" spans="5:13" ht="15" customHeight="1" x14ac:dyDescent="0.25">
      <c r="E23" s="117" t="s">
        <v>956</v>
      </c>
      <c r="F23" s="118">
        <f>AVERAGE(G5:G9)</f>
        <v>12.837663642340321</v>
      </c>
      <c r="H23" s="86">
        <v>10.902221724450815</v>
      </c>
    </row>
    <row r="24" spans="5:13" x14ac:dyDescent="0.25">
      <c r="E24" s="28" t="s">
        <v>953</v>
      </c>
      <c r="F24" s="29">
        <v>0.15</v>
      </c>
      <c r="H24" s="86">
        <v>1.9239214807854381</v>
      </c>
    </row>
    <row r="25" spans="5:13" x14ac:dyDescent="0.25">
      <c r="E25" s="28" t="s">
        <v>954</v>
      </c>
      <c r="F25" s="57">
        <f>F23-(F24*F23)</f>
        <v>10.912014095989273</v>
      </c>
      <c r="H25" s="87"/>
    </row>
    <row r="26" spans="5:13" x14ac:dyDescent="0.25">
      <c r="E26" s="28" t="s">
        <v>955</v>
      </c>
      <c r="F26" s="57">
        <f>F23-F25</f>
        <v>1.9256495463510479</v>
      </c>
      <c r="H26" s="87"/>
    </row>
    <row r="27" spans="5:13" x14ac:dyDescent="0.25">
      <c r="E27" s="24"/>
      <c r="F27" s="24"/>
      <c r="H27" s="87"/>
    </row>
    <row r="28" spans="5:13" x14ac:dyDescent="0.25">
      <c r="E28" s="24"/>
      <c r="F28" s="24"/>
      <c r="H28" s="87"/>
    </row>
    <row r="29" spans="5:13" x14ac:dyDescent="0.25">
      <c r="E29" s="24"/>
      <c r="F29" s="24"/>
      <c r="H29" s="86"/>
    </row>
    <row r="30" spans="5:13" x14ac:dyDescent="0.25">
      <c r="E30" s="83"/>
      <c r="F30" s="24"/>
      <c r="H30" s="86">
        <v>4.097653880070709</v>
      </c>
    </row>
    <row r="31" spans="5:13" x14ac:dyDescent="0.25">
      <c r="E31" s="25" t="s">
        <v>951</v>
      </c>
      <c r="F31" s="157">
        <f>GETPIVOTDATA("Tempo TOTAL (Dias) =Lead Time",'Estudo Inicial PADs'!$C$52)</f>
        <v>149.92105263157896</v>
      </c>
      <c r="H31" s="86"/>
    </row>
    <row r="32" spans="5:13" ht="30" x14ac:dyDescent="0.25">
      <c r="E32" s="119" t="s">
        <v>1106</v>
      </c>
      <c r="F32" s="120">
        <f>AVERAGE(G10:G13)</f>
        <v>6.5090957316215938</v>
      </c>
      <c r="H32" s="86">
        <v>3.4830057980601028</v>
      </c>
    </row>
    <row r="33" spans="5:8" x14ac:dyDescent="0.25">
      <c r="E33" s="28" t="s">
        <v>953</v>
      </c>
      <c r="F33" s="30">
        <v>0.15</v>
      </c>
      <c r="H33" s="86">
        <v>0.61464808201060617</v>
      </c>
    </row>
    <row r="34" spans="5:8" x14ac:dyDescent="0.25">
      <c r="E34" s="28" t="s">
        <v>954</v>
      </c>
      <c r="F34" s="57">
        <f>F32-(F33*F32)</f>
        <v>5.5327313718783548</v>
      </c>
    </row>
    <row r="35" spans="5:8" x14ac:dyDescent="0.25">
      <c r="E35" s="28" t="s">
        <v>955</v>
      </c>
      <c r="F35" s="57">
        <f>F32-F34</f>
        <v>0.97636435974323899</v>
      </c>
    </row>
    <row r="39" spans="5:8" x14ac:dyDescent="0.25">
      <c r="E39" s="158" t="s">
        <v>1557</v>
      </c>
      <c r="F39" s="159">
        <f>GETPIVOTDATA("Tempo TOTAL (Dias) =Lead Time",'Estudo Inicial PADs'!$C$52)</f>
        <v>149.92105263157896</v>
      </c>
    </row>
    <row r="40" spans="5:8" x14ac:dyDescent="0.25">
      <c r="E40" s="158" t="s">
        <v>1298</v>
      </c>
      <c r="F40" s="160">
        <v>0.15</v>
      </c>
    </row>
    <row r="41" spans="5:8" x14ac:dyDescent="0.25">
      <c r="E41" s="158" t="s">
        <v>1097</v>
      </c>
      <c r="F41" s="159">
        <f>SUM(F32,F23,F17) - (SUM(F32,F23,F17)*F40)</f>
        <v>18.435420381062169</v>
      </c>
    </row>
    <row r="42" spans="5:8" x14ac:dyDescent="0.25">
      <c r="E42" s="158" t="s">
        <v>1096</v>
      </c>
      <c r="F42" s="159">
        <f>SUM(F32,F23,F17)</f>
        <v>21.688729860073138</v>
      </c>
    </row>
    <row r="43" spans="5:8" x14ac:dyDescent="0.25">
      <c r="E43" s="158" t="s">
        <v>1098</v>
      </c>
      <c r="F43" s="159">
        <f>F42-F41</f>
        <v>3.2533094790109693</v>
      </c>
    </row>
  </sheetData>
  <mergeCells count="4">
    <mergeCell ref="A1:I1"/>
    <mergeCell ref="D4:E4"/>
    <mergeCell ref="D10:E13"/>
    <mergeCell ref="D5:E9"/>
  </mergeCells>
  <pageMargins left="0.511811024" right="0.511811024" top="0.78740157499999996" bottom="0.78740157499999996" header="0.31496062000000002" footer="0.31496062000000002"/>
  <pageSetup orientation="portrait"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C331"/>
  <sheetViews>
    <sheetView showGridLines="0" topLeftCell="A206" zoomScale="70" zoomScaleNormal="70" workbookViewId="0">
      <selection activeCell="C30" sqref="C30:M50"/>
    </sheetView>
  </sheetViews>
  <sheetFormatPr defaultRowHeight="15" x14ac:dyDescent="0.25"/>
  <cols>
    <col min="1" max="1" width="50.5703125" bestFit="1" customWidth="1"/>
    <col min="2" max="2" width="36.85546875" bestFit="1" customWidth="1"/>
    <col min="3" max="4" width="22.140625" bestFit="1" customWidth="1"/>
    <col min="5" max="5" width="9.5703125" bestFit="1" customWidth="1"/>
    <col min="6" max="6" width="11" customWidth="1"/>
    <col min="7" max="7" width="12" bestFit="1" customWidth="1"/>
    <col min="8" max="8" width="22.140625" bestFit="1" customWidth="1"/>
    <col min="9" max="9" width="9.5703125" bestFit="1" customWidth="1"/>
    <col min="10" max="10" width="12" bestFit="1" customWidth="1"/>
    <col min="11" max="12" width="7" bestFit="1" customWidth="1"/>
    <col min="13" max="13" width="22.140625" bestFit="1" customWidth="1"/>
    <col min="14" max="14" width="11.7109375" customWidth="1"/>
    <col min="15" max="15" width="12" bestFit="1" customWidth="1"/>
    <col min="16" max="16" width="17.85546875" customWidth="1"/>
    <col min="17" max="17" width="22.140625" bestFit="1" customWidth="1"/>
    <col min="18" max="18" width="26.85546875" customWidth="1"/>
    <col min="19" max="19" width="20.42578125" customWidth="1"/>
    <col min="20" max="24" width="26.7109375" customWidth="1"/>
    <col min="25" max="28" width="12" customWidth="1"/>
    <col min="29" max="60" width="12" bestFit="1" customWidth="1"/>
    <col min="61" max="61" width="8" bestFit="1" customWidth="1"/>
    <col min="62" max="70" width="12" bestFit="1" customWidth="1"/>
    <col min="71" max="71" width="6" bestFit="1" customWidth="1"/>
    <col min="72" max="77" width="12" bestFit="1" customWidth="1"/>
    <col min="78" max="78" width="6" bestFit="1" customWidth="1"/>
    <col min="79" max="89" width="12" bestFit="1" customWidth="1"/>
    <col min="90" max="90" width="7" bestFit="1" customWidth="1"/>
    <col min="91" max="94" width="12" bestFit="1" customWidth="1"/>
    <col min="95" max="95" width="7" bestFit="1" customWidth="1"/>
    <col min="96" max="100" width="12" bestFit="1" customWidth="1"/>
    <col min="101" max="101" width="6" bestFit="1" customWidth="1"/>
    <col min="102" max="110" width="12" bestFit="1" customWidth="1"/>
    <col min="111" max="111" width="7" bestFit="1" customWidth="1"/>
    <col min="112" max="115" width="12" bestFit="1" customWidth="1"/>
    <col min="116" max="116" width="5.5703125" bestFit="1" customWidth="1"/>
    <col min="117" max="117" width="12" bestFit="1" customWidth="1"/>
    <col min="118" max="118" width="6" bestFit="1" customWidth="1"/>
    <col min="119" max="137" width="12" bestFit="1" customWidth="1"/>
    <col min="138" max="138" width="7" bestFit="1" customWidth="1"/>
    <col min="139" max="140" width="12" bestFit="1" customWidth="1"/>
    <col min="141" max="141" width="5.5703125" bestFit="1" customWidth="1"/>
    <col min="142" max="158" width="12" bestFit="1" customWidth="1"/>
    <col min="159" max="159" width="6" bestFit="1" customWidth="1"/>
    <col min="160" max="161" width="12" bestFit="1" customWidth="1"/>
    <col min="162" max="162" width="7" bestFit="1" customWidth="1"/>
    <col min="163" max="163" width="12" bestFit="1" customWidth="1"/>
    <col min="164" max="164" width="8" bestFit="1" customWidth="1"/>
    <col min="165" max="168" width="12" bestFit="1" customWidth="1"/>
    <col min="169" max="169" width="5.5703125" bestFit="1" customWidth="1"/>
    <col min="170" max="171" width="12" bestFit="1" customWidth="1"/>
    <col min="172" max="172" width="8" bestFit="1" customWidth="1"/>
    <col min="173" max="176" width="12" bestFit="1" customWidth="1"/>
    <col min="177" max="177" width="8" bestFit="1" customWidth="1"/>
    <col min="178" max="181" width="12" bestFit="1" customWidth="1"/>
    <col min="182" max="182" width="8" bestFit="1" customWidth="1"/>
    <col min="183" max="186" width="12" bestFit="1" customWidth="1"/>
    <col min="187" max="187" width="7" bestFit="1" customWidth="1"/>
    <col min="188" max="188" width="5.5703125" bestFit="1" customWidth="1"/>
    <col min="189" max="206" width="12" bestFit="1" customWidth="1"/>
    <col min="207" max="207" width="5.5703125" bestFit="1" customWidth="1"/>
    <col min="208" max="208" width="12" bestFit="1" customWidth="1"/>
    <col min="209" max="209" width="8" bestFit="1" customWidth="1"/>
    <col min="210" max="211" width="12" bestFit="1" customWidth="1"/>
    <col min="212" max="212" width="8" bestFit="1" customWidth="1"/>
    <col min="213" max="218" width="12" bestFit="1" customWidth="1"/>
    <col min="219" max="219" width="5.5703125" bestFit="1" customWidth="1"/>
    <col min="220" max="229" width="12" bestFit="1" customWidth="1"/>
    <col min="230" max="230" width="6.5703125" bestFit="1" customWidth="1"/>
    <col min="231" max="231" width="12" bestFit="1" customWidth="1"/>
    <col min="232" max="232" width="9" bestFit="1" customWidth="1"/>
    <col min="233" max="242" width="12" bestFit="1" customWidth="1"/>
    <col min="243" max="243" width="6.5703125" bestFit="1" customWidth="1"/>
    <col min="244" max="246" width="12" bestFit="1" customWidth="1"/>
    <col min="247" max="247" width="6.5703125" bestFit="1" customWidth="1"/>
    <col min="248" max="250" width="12" bestFit="1" customWidth="1"/>
    <col min="251" max="251" width="9" bestFit="1" customWidth="1"/>
    <col min="252" max="253" width="12" bestFit="1" customWidth="1"/>
    <col min="254" max="254" width="8" bestFit="1" customWidth="1"/>
    <col min="255" max="255" width="12" bestFit="1" customWidth="1"/>
    <col min="256" max="256" width="6.5703125" bestFit="1" customWidth="1"/>
    <col min="257" max="257" width="9" bestFit="1" customWidth="1"/>
    <col min="258" max="258" width="12" bestFit="1" customWidth="1"/>
    <col min="259" max="259" width="6.5703125" bestFit="1" customWidth="1"/>
    <col min="260" max="263" width="12" bestFit="1" customWidth="1"/>
  </cols>
  <sheetData>
    <row r="1" spans="3:4" x14ac:dyDescent="0.25">
      <c r="C1" s="8" t="s">
        <v>1104</v>
      </c>
      <c r="D1" t="s">
        <v>1105</v>
      </c>
    </row>
    <row r="3" spans="3:4" x14ac:dyDescent="0.25">
      <c r="C3" s="8" t="s">
        <v>1473</v>
      </c>
      <c r="D3" t="s">
        <v>855</v>
      </c>
    </row>
    <row r="4" spans="3:4" x14ac:dyDescent="0.25">
      <c r="C4" s="10" t="s">
        <v>884</v>
      </c>
      <c r="D4" s="9">
        <v>3.099897119341525</v>
      </c>
    </row>
    <row r="5" spans="3:4" x14ac:dyDescent="0.25">
      <c r="C5" s="10" t="s">
        <v>895</v>
      </c>
      <c r="D5" s="9">
        <v>8.6041666666668402</v>
      </c>
    </row>
    <row r="6" spans="3:4" x14ac:dyDescent="0.25">
      <c r="C6" s="10" t="s">
        <v>272</v>
      </c>
      <c r="D6" s="9">
        <v>22.488304093568189</v>
      </c>
    </row>
    <row r="7" spans="3:4" x14ac:dyDescent="0.25">
      <c r="C7" s="10" t="s">
        <v>885</v>
      </c>
      <c r="D7" s="9">
        <v>2.3419704861112223</v>
      </c>
    </row>
    <row r="8" spans="3:4" x14ac:dyDescent="0.25">
      <c r="C8" s="10" t="s">
        <v>898</v>
      </c>
      <c r="D8" s="9">
        <v>11.384280303029795</v>
      </c>
    </row>
    <row r="9" spans="3:4" x14ac:dyDescent="0.25">
      <c r="C9" s="10" t="s">
        <v>891</v>
      </c>
      <c r="D9" s="9">
        <v>9.9357940821257369</v>
      </c>
    </row>
    <row r="10" spans="3:4" x14ac:dyDescent="0.25">
      <c r="C10" s="10" t="s">
        <v>892</v>
      </c>
      <c r="D10" s="9">
        <v>23.999826388889232</v>
      </c>
    </row>
    <row r="11" spans="3:4" x14ac:dyDescent="0.25">
      <c r="C11" s="10" t="s">
        <v>893</v>
      </c>
      <c r="D11" s="9">
        <v>4.6644965277769188</v>
      </c>
    </row>
    <row r="12" spans="3:4" x14ac:dyDescent="0.25">
      <c r="C12" s="10" t="s">
        <v>896</v>
      </c>
      <c r="D12" s="9">
        <v>3.2626736111105856</v>
      </c>
    </row>
    <row r="13" spans="3:4" x14ac:dyDescent="0.25">
      <c r="C13" s="10" t="s">
        <v>901</v>
      </c>
      <c r="D13" s="9">
        <v>2.7852623456791559</v>
      </c>
    </row>
    <row r="14" spans="3:4" x14ac:dyDescent="0.25">
      <c r="C14" s="10" t="s">
        <v>1474</v>
      </c>
      <c r="D14" s="9">
        <v>7.0853142486011293</v>
      </c>
    </row>
    <row r="30" spans="3:13" x14ac:dyDescent="0.25">
      <c r="C30" s="213" t="s">
        <v>1295</v>
      </c>
      <c r="D30" s="214"/>
      <c r="E30" s="214"/>
      <c r="F30" s="214"/>
      <c r="G30" s="214"/>
      <c r="H30" s="214"/>
      <c r="I30" s="214"/>
      <c r="J30" s="214"/>
      <c r="K30" s="214"/>
      <c r="L30" s="214"/>
      <c r="M30" s="215"/>
    </row>
    <row r="31" spans="3:13" x14ac:dyDescent="0.25">
      <c r="C31" s="140"/>
      <c r="D31" s="140"/>
      <c r="E31" s="140"/>
      <c r="F31" s="140"/>
      <c r="G31" s="140"/>
      <c r="H31" s="140"/>
      <c r="I31" s="140"/>
      <c r="J31" s="140"/>
      <c r="K31" s="140"/>
      <c r="L31" s="140"/>
      <c r="M31" s="140"/>
    </row>
    <row r="32" spans="3:13" x14ac:dyDescent="0.25">
      <c r="C32" s="140"/>
      <c r="D32" s="140"/>
      <c r="E32" s="140"/>
      <c r="F32" s="140"/>
      <c r="G32" s="140"/>
      <c r="H32" s="140"/>
      <c r="I32" s="140"/>
      <c r="J32" s="140"/>
      <c r="K32" s="140"/>
      <c r="L32" s="141"/>
      <c r="M32" s="141"/>
    </row>
    <row r="33" spans="3:14" x14ac:dyDescent="0.25">
      <c r="C33" s="140"/>
      <c r="D33" s="140"/>
      <c r="E33" s="140"/>
      <c r="F33" s="140"/>
      <c r="G33" s="140"/>
      <c r="H33" s="140"/>
      <c r="I33" s="140"/>
      <c r="J33" s="140"/>
      <c r="K33" s="140"/>
      <c r="L33" s="150" t="s">
        <v>1274</v>
      </c>
      <c r="M33" s="150" t="s">
        <v>1275</v>
      </c>
    </row>
    <row r="34" spans="3:14" x14ac:dyDescent="0.25">
      <c r="C34" s="143"/>
      <c r="D34" s="143"/>
      <c r="E34" s="143"/>
      <c r="F34" s="143"/>
      <c r="G34" s="143"/>
      <c r="H34" s="143"/>
      <c r="I34" s="143"/>
      <c r="J34" s="143"/>
      <c r="K34" s="143" t="s">
        <v>1107</v>
      </c>
      <c r="L34" s="144">
        <f>AVERAGE(F37:F40)</f>
        <v>6.5090957316215938</v>
      </c>
      <c r="M34" s="144">
        <f>L34*24</f>
        <v>156.21829755891827</v>
      </c>
      <c r="N34" s="88"/>
    </row>
    <row r="35" spans="3:14" x14ac:dyDescent="0.25">
      <c r="C35" s="143"/>
      <c r="D35" s="143"/>
      <c r="E35" s="143"/>
      <c r="F35" s="143"/>
      <c r="G35" s="143"/>
      <c r="H35" s="143"/>
      <c r="I35" s="143"/>
      <c r="J35" s="143"/>
      <c r="K35" s="143" t="s">
        <v>1108</v>
      </c>
      <c r="L35" s="144">
        <f>CalculoGanhoDias!F34</f>
        <v>5.5327313718783548</v>
      </c>
      <c r="M35" s="144">
        <f t="shared" ref="M35:M36" si="0">L35*24</f>
        <v>132.78555292508051</v>
      </c>
      <c r="N35" s="88"/>
    </row>
    <row r="36" spans="3:14" ht="30" x14ac:dyDescent="0.25">
      <c r="C36" s="142"/>
      <c r="D36" s="142"/>
      <c r="E36" s="142"/>
      <c r="F36" s="145" t="s">
        <v>1109</v>
      </c>
      <c r="G36" s="145" t="s">
        <v>1103</v>
      </c>
      <c r="H36" s="149" t="s">
        <v>1276</v>
      </c>
      <c r="I36" s="142"/>
      <c r="J36" s="222" t="s">
        <v>1110</v>
      </c>
      <c r="K36" s="222"/>
      <c r="L36" s="146">
        <f>AVERAGE(H37:H40)</f>
        <v>5.5195206448160672</v>
      </c>
      <c r="M36" s="146">
        <f t="shared" si="0"/>
        <v>132.4684954755856</v>
      </c>
      <c r="N36" s="88"/>
    </row>
    <row r="37" spans="3:14" ht="15" customHeight="1" x14ac:dyDescent="0.25">
      <c r="C37" s="216" t="s">
        <v>894</v>
      </c>
      <c r="D37" s="217"/>
      <c r="E37" s="153" t="s">
        <v>895</v>
      </c>
      <c r="F37" s="144">
        <v>8.6041666666668402</v>
      </c>
      <c r="G37" s="148">
        <v>0.15</v>
      </c>
      <c r="H37" s="144">
        <f>F37-(F37*G37)</f>
        <v>7.313541666666814</v>
      </c>
      <c r="I37" s="142"/>
      <c r="J37" s="92"/>
      <c r="K37" s="92"/>
      <c r="L37" s="92"/>
      <c r="M37" s="147"/>
    </row>
    <row r="38" spans="3:14" x14ac:dyDescent="0.25">
      <c r="C38" s="218"/>
      <c r="D38" s="219"/>
      <c r="E38" s="153" t="s">
        <v>896</v>
      </c>
      <c r="F38" s="144">
        <v>3.2626736111105856</v>
      </c>
      <c r="G38" s="148">
        <v>0.05</v>
      </c>
      <c r="H38" s="144">
        <f>F38-(F38*G38)</f>
        <v>3.0995399305550562</v>
      </c>
      <c r="I38" s="142"/>
      <c r="J38" s="142"/>
      <c r="K38" s="142"/>
      <c r="L38" s="142"/>
      <c r="M38" s="147"/>
    </row>
    <row r="39" spans="3:14" x14ac:dyDescent="0.25">
      <c r="C39" s="218"/>
      <c r="D39" s="219"/>
      <c r="E39" s="153" t="s">
        <v>898</v>
      </c>
      <c r="F39" s="144">
        <v>11.384280303029795</v>
      </c>
      <c r="G39" s="148">
        <v>0.22</v>
      </c>
      <c r="H39" s="144">
        <f>F39-(F39*G39)</f>
        <v>8.8797386363632409</v>
      </c>
      <c r="I39" s="142"/>
      <c r="J39" s="142"/>
      <c r="K39" s="142"/>
      <c r="L39" s="142"/>
      <c r="M39" s="147"/>
    </row>
    <row r="40" spans="3:14" x14ac:dyDescent="0.25">
      <c r="C40" s="220"/>
      <c r="D40" s="221"/>
      <c r="E40" s="153" t="s">
        <v>901</v>
      </c>
      <c r="F40" s="144">
        <v>2.7852623456791559</v>
      </c>
      <c r="G40" s="148"/>
      <c r="H40" s="144">
        <f>F40-(F40*G40)</f>
        <v>2.7852623456791559</v>
      </c>
      <c r="I40" s="142"/>
      <c r="J40" s="142"/>
      <c r="K40" s="142"/>
      <c r="L40" s="142"/>
      <c r="M40" s="147"/>
    </row>
    <row r="41" spans="3:14" x14ac:dyDescent="0.25">
      <c r="C41" s="142"/>
      <c r="D41" s="142"/>
      <c r="E41" s="154"/>
      <c r="F41" s="142"/>
      <c r="G41" s="142"/>
      <c r="H41" s="142"/>
      <c r="I41" s="142"/>
      <c r="J41" s="142"/>
      <c r="K41" s="142"/>
      <c r="L41" s="150" t="s">
        <v>1274</v>
      </c>
      <c r="M41" s="150" t="s">
        <v>1275</v>
      </c>
    </row>
    <row r="42" spans="3:14" x14ac:dyDescent="0.25">
      <c r="C42" s="143"/>
      <c r="D42" s="143"/>
      <c r="E42" s="155"/>
      <c r="F42" s="143"/>
      <c r="G42" s="143"/>
      <c r="H42" s="143"/>
      <c r="I42" s="143"/>
      <c r="J42" s="143"/>
      <c r="K42" s="143" t="s">
        <v>1111</v>
      </c>
      <c r="L42" s="151">
        <f>AVERAGE(F46:F50)</f>
        <v>12.837663642340321</v>
      </c>
      <c r="M42" s="144">
        <f>L42*24</f>
        <v>308.10392741616772</v>
      </c>
      <c r="N42" s="88"/>
    </row>
    <row r="43" spans="3:14" x14ac:dyDescent="0.25">
      <c r="C43" s="143"/>
      <c r="D43" s="143"/>
      <c r="E43" s="155"/>
      <c r="F43" s="143"/>
      <c r="G43" s="143"/>
      <c r="H43" s="143"/>
      <c r="I43" s="143"/>
      <c r="J43" s="143"/>
      <c r="K43" s="143" t="s">
        <v>1112</v>
      </c>
      <c r="L43" s="151">
        <f>CalculoGanhoDias!F25</f>
        <v>10.912014095989273</v>
      </c>
      <c r="M43" s="144">
        <f>L43*24</f>
        <v>261.88833830374256</v>
      </c>
      <c r="N43" s="88"/>
    </row>
    <row r="44" spans="3:14" x14ac:dyDescent="0.25">
      <c r="C44" s="142"/>
      <c r="D44" s="142"/>
      <c r="E44" s="154"/>
      <c r="F44" s="224" t="s">
        <v>1109</v>
      </c>
      <c r="G44" s="223" t="s">
        <v>1103</v>
      </c>
      <c r="H44" s="223" t="s">
        <v>1276</v>
      </c>
      <c r="I44" s="142"/>
      <c r="J44" s="222" t="s">
        <v>1110</v>
      </c>
      <c r="K44" s="222"/>
      <c r="L44" s="211">
        <f>AVERAGE(H46:H50)</f>
        <v>10.819165717728012</v>
      </c>
      <c r="M44" s="211">
        <f>L44*24</f>
        <v>259.65997722547229</v>
      </c>
    </row>
    <row r="45" spans="3:14" x14ac:dyDescent="0.25">
      <c r="C45" s="142"/>
      <c r="D45" s="142"/>
      <c r="E45" s="154"/>
      <c r="F45" s="224"/>
      <c r="G45" s="223"/>
      <c r="H45" s="223"/>
      <c r="I45" s="142"/>
      <c r="J45" s="222"/>
      <c r="K45" s="222"/>
      <c r="L45" s="212"/>
      <c r="M45" s="211"/>
    </row>
    <row r="46" spans="3:14" ht="15" customHeight="1" x14ac:dyDescent="0.25">
      <c r="C46" s="225" t="s">
        <v>886</v>
      </c>
      <c r="D46" s="226"/>
      <c r="E46" s="156" t="s">
        <v>884</v>
      </c>
      <c r="F46" s="144">
        <v>3.099897119341525</v>
      </c>
      <c r="G46" s="152"/>
      <c r="H46" s="144">
        <f>F46-(F46*G46)</f>
        <v>3.099897119341525</v>
      </c>
      <c r="I46" s="142"/>
      <c r="J46" s="142"/>
      <c r="K46" s="142"/>
      <c r="L46" s="142"/>
      <c r="M46" s="140"/>
    </row>
    <row r="47" spans="3:14" x14ac:dyDescent="0.25">
      <c r="C47" s="227"/>
      <c r="D47" s="228"/>
      <c r="E47" s="156" t="s">
        <v>272</v>
      </c>
      <c r="F47" s="144">
        <v>22.488304093568189</v>
      </c>
      <c r="G47" s="152">
        <v>0.2</v>
      </c>
      <c r="H47" s="144">
        <f>F47-(F47*G47)</f>
        <v>17.990643274854552</v>
      </c>
      <c r="I47" s="142"/>
      <c r="J47" s="142"/>
      <c r="K47" s="142"/>
      <c r="L47" s="142"/>
      <c r="M47" s="140"/>
    </row>
    <row r="48" spans="3:14" x14ac:dyDescent="0.25">
      <c r="C48" s="227"/>
      <c r="D48" s="228"/>
      <c r="E48" s="156" t="s">
        <v>891</v>
      </c>
      <c r="F48" s="144">
        <v>9.9357940821257369</v>
      </c>
      <c r="G48" s="152">
        <v>0.08</v>
      </c>
      <c r="H48" s="144">
        <f>F48-(F48*G48)</f>
        <v>9.140930555555677</v>
      </c>
      <c r="I48" s="142"/>
      <c r="J48" s="142"/>
      <c r="K48" s="142"/>
      <c r="L48" s="142"/>
      <c r="M48" s="140"/>
    </row>
    <row r="49" spans="3:29" x14ac:dyDescent="0.25">
      <c r="C49" s="227"/>
      <c r="D49" s="228"/>
      <c r="E49" s="156" t="s">
        <v>892</v>
      </c>
      <c r="F49" s="144">
        <v>23.999826388889232</v>
      </c>
      <c r="G49" s="152">
        <v>0.2</v>
      </c>
      <c r="H49" s="144">
        <f t="shared" ref="H49:H50" si="1">F49-(F49*G49)</f>
        <v>19.199861111111385</v>
      </c>
      <c r="I49" s="140"/>
      <c r="J49" s="140"/>
      <c r="K49" s="140"/>
      <c r="L49" s="140"/>
      <c r="M49" s="140"/>
    </row>
    <row r="50" spans="3:29" x14ac:dyDescent="0.25">
      <c r="C50" s="229"/>
      <c r="D50" s="230"/>
      <c r="E50" s="156" t="s">
        <v>893</v>
      </c>
      <c r="F50" s="144">
        <v>4.6644965277769188</v>
      </c>
      <c r="G50" s="152"/>
      <c r="H50" s="144">
        <f t="shared" si="1"/>
        <v>4.6644965277769188</v>
      </c>
      <c r="I50" s="140"/>
      <c r="J50" s="140"/>
      <c r="K50" s="140"/>
      <c r="L50" s="140"/>
      <c r="M50" s="140"/>
    </row>
    <row r="51" spans="3:29" x14ac:dyDescent="0.25">
      <c r="F51" s="88"/>
    </row>
    <row r="52" spans="3:29" x14ac:dyDescent="0.25">
      <c r="C52" s="198" t="s">
        <v>1283</v>
      </c>
      <c r="D52" s="198"/>
      <c r="E52" s="198"/>
      <c r="F52" s="198"/>
      <c r="G52" s="198"/>
      <c r="H52" s="198"/>
      <c r="I52" s="198"/>
      <c r="J52" s="198"/>
      <c r="K52" s="198"/>
      <c r="L52" s="198"/>
    </row>
    <row r="53" spans="3:29" x14ac:dyDescent="0.25">
      <c r="C53" t="s">
        <v>1284</v>
      </c>
    </row>
    <row r="55" spans="3:29" x14ac:dyDescent="0.25">
      <c r="C55" t="s">
        <v>1277</v>
      </c>
    </row>
    <row r="61" spans="3:29" x14ac:dyDescent="0.25">
      <c r="F61" t="s">
        <v>1278</v>
      </c>
      <c r="I61" t="s">
        <v>1281</v>
      </c>
    </row>
    <row r="62" spans="3:29" x14ac:dyDescent="0.25">
      <c r="J62" t="s">
        <v>1282</v>
      </c>
      <c r="AC62" t="s">
        <v>1281</v>
      </c>
    </row>
    <row r="63" spans="3:29" x14ac:dyDescent="0.25">
      <c r="C63" t="s">
        <v>1286</v>
      </c>
      <c r="F63" t="s">
        <v>1279</v>
      </c>
      <c r="I63" t="s">
        <v>1281</v>
      </c>
      <c r="K63" t="s">
        <v>1285</v>
      </c>
    </row>
    <row r="66" spans="1:29" x14ac:dyDescent="0.25">
      <c r="F66" t="s">
        <v>1280</v>
      </c>
      <c r="I66" t="s">
        <v>1281</v>
      </c>
    </row>
    <row r="67" spans="1:29" x14ac:dyDescent="0.25">
      <c r="J67" t="s">
        <v>1282</v>
      </c>
      <c r="AC67" t="s">
        <v>1281</v>
      </c>
    </row>
    <row r="68" spans="1:29" x14ac:dyDescent="0.25">
      <c r="F68" t="s">
        <v>1279</v>
      </c>
      <c r="I68" t="s">
        <v>1281</v>
      </c>
      <c r="K68" t="s">
        <v>1285</v>
      </c>
    </row>
    <row r="71" spans="1:29" x14ac:dyDescent="0.25">
      <c r="A71" s="8" t="s">
        <v>1099</v>
      </c>
      <c r="B71" t="s">
        <v>1197</v>
      </c>
      <c r="C71" s="94" t="s">
        <v>1287</v>
      </c>
      <c r="D71" s="94" t="s">
        <v>1288</v>
      </c>
      <c r="E71" s="133"/>
    </row>
    <row r="72" spans="1:29" x14ac:dyDescent="0.25">
      <c r="A72" s="10" t="s">
        <v>894</v>
      </c>
      <c r="B72" s="88">
        <v>169.66666666666666</v>
      </c>
      <c r="C72" s="137" t="s">
        <v>894</v>
      </c>
      <c r="D72" s="93">
        <f>L34</f>
        <v>6.5090957316215938</v>
      </c>
      <c r="E72" s="134"/>
    </row>
    <row r="73" spans="1:29" x14ac:dyDescent="0.25">
      <c r="A73" s="10" t="s">
        <v>278</v>
      </c>
      <c r="B73" s="88">
        <v>143.79310344827587</v>
      </c>
      <c r="C73" s="137" t="s">
        <v>278</v>
      </c>
      <c r="D73" s="93">
        <f>L42</f>
        <v>12.837663642340321</v>
      </c>
      <c r="E73" s="134"/>
    </row>
    <row r="74" spans="1:29" x14ac:dyDescent="0.25">
      <c r="A74" s="10" t="s">
        <v>1100</v>
      </c>
      <c r="B74" s="88">
        <v>149.92105263157896</v>
      </c>
      <c r="C74" s="135"/>
      <c r="D74" s="136">
        <f>AVERAGE(D72:D73)</f>
        <v>9.6733796869809581</v>
      </c>
      <c r="E74" s="129"/>
    </row>
    <row r="75" spans="1:29" x14ac:dyDescent="0.25">
      <c r="C75" s="127"/>
      <c r="D75" s="128"/>
      <c r="E75" s="129"/>
    </row>
    <row r="76" spans="1:29" x14ac:dyDescent="0.25">
      <c r="C76" s="127"/>
      <c r="D76" s="128"/>
      <c r="E76" s="129"/>
    </row>
    <row r="77" spans="1:29" x14ac:dyDescent="0.25">
      <c r="C77" s="127"/>
      <c r="D77" s="128"/>
      <c r="E77" s="129"/>
    </row>
    <row r="78" spans="1:29" x14ac:dyDescent="0.25">
      <c r="C78" s="127"/>
      <c r="D78" s="128"/>
      <c r="E78" s="129"/>
    </row>
    <row r="79" spans="1:29" x14ac:dyDescent="0.25">
      <c r="C79" s="127"/>
      <c r="D79" s="128"/>
      <c r="E79" s="129"/>
    </row>
    <row r="80" spans="1:29" x14ac:dyDescent="0.25">
      <c r="C80" s="127"/>
      <c r="D80" s="128"/>
      <c r="E80" s="129"/>
    </row>
    <row r="81" spans="3:5" x14ac:dyDescent="0.25">
      <c r="C81" s="127"/>
      <c r="D81" s="128"/>
      <c r="E81" s="129"/>
    </row>
    <row r="82" spans="3:5" x14ac:dyDescent="0.25">
      <c r="C82" s="127"/>
      <c r="D82" s="128"/>
      <c r="E82" s="129"/>
    </row>
    <row r="83" spans="3:5" x14ac:dyDescent="0.25">
      <c r="C83" s="127"/>
      <c r="D83" s="128"/>
      <c r="E83" s="129"/>
    </row>
    <row r="84" spans="3:5" x14ac:dyDescent="0.25">
      <c r="C84" s="127"/>
      <c r="D84" s="128"/>
      <c r="E84" s="129"/>
    </row>
    <row r="85" spans="3:5" x14ac:dyDescent="0.25">
      <c r="C85" s="127"/>
      <c r="D85" s="128"/>
      <c r="E85" s="129"/>
    </row>
    <row r="86" spans="3:5" x14ac:dyDescent="0.25">
      <c r="C86" s="127"/>
      <c r="D86" s="128"/>
      <c r="E86" s="129"/>
    </row>
    <row r="87" spans="3:5" x14ac:dyDescent="0.25">
      <c r="C87" s="127"/>
      <c r="D87" s="128"/>
      <c r="E87" s="129"/>
    </row>
    <row r="88" spans="3:5" x14ac:dyDescent="0.25">
      <c r="C88" s="130"/>
      <c r="D88" s="131"/>
      <c r="E88" s="132"/>
    </row>
    <row r="98" spans="1:24" ht="150" x14ac:dyDescent="0.25">
      <c r="A98" s="8" t="s">
        <v>957</v>
      </c>
      <c r="B98" s="123" t="s">
        <v>6</v>
      </c>
      <c r="P98" s="209" t="s">
        <v>1558</v>
      </c>
      <c r="Q98" t="s">
        <v>1289</v>
      </c>
    </row>
    <row r="99" spans="1:24" x14ac:dyDescent="0.25">
      <c r="A99" s="8" t="s">
        <v>1104</v>
      </c>
      <c r="B99" t="s">
        <v>1105</v>
      </c>
      <c r="P99" s="209"/>
      <c r="Q99" s="8" t="s">
        <v>854</v>
      </c>
      <c r="R99" t="s">
        <v>898</v>
      </c>
    </row>
    <row r="100" spans="1:24" x14ac:dyDescent="0.25">
      <c r="P100" s="209"/>
      <c r="Q100" s="8" t="s">
        <v>1104</v>
      </c>
      <c r="R100" t="s">
        <v>1105</v>
      </c>
    </row>
    <row r="101" spans="1:24" x14ac:dyDescent="0.25">
      <c r="A101" s="8" t="s">
        <v>1473</v>
      </c>
      <c r="B101" t="s">
        <v>855</v>
      </c>
      <c r="P101" s="209"/>
    </row>
    <row r="102" spans="1:24" x14ac:dyDescent="0.25">
      <c r="A102" s="10" t="s">
        <v>901</v>
      </c>
      <c r="B102" s="88">
        <v>2.7852623456791559</v>
      </c>
      <c r="P102" s="209"/>
      <c r="Q102" s="8" t="s">
        <v>1473</v>
      </c>
      <c r="R102" t="s">
        <v>855</v>
      </c>
    </row>
    <row r="103" spans="1:24" x14ac:dyDescent="0.25">
      <c r="A103" s="10" t="s">
        <v>884</v>
      </c>
      <c r="B103" s="88">
        <v>2.8484259259251608</v>
      </c>
      <c r="P103" s="209"/>
      <c r="Q103" s="10" t="s">
        <v>8</v>
      </c>
      <c r="R103" s="88">
        <v>11.384280303029795</v>
      </c>
    </row>
    <row r="104" spans="1:24" x14ac:dyDescent="0.25">
      <c r="A104" s="10" t="s">
        <v>895</v>
      </c>
      <c r="B104" s="88">
        <v>8.6041666666668402</v>
      </c>
      <c r="P104" s="209"/>
      <c r="Q104" s="10" t="s">
        <v>1474</v>
      </c>
      <c r="R104" s="88">
        <v>11.384280303029795</v>
      </c>
      <c r="S104" s="9"/>
      <c r="T104" s="9"/>
      <c r="U104" s="9"/>
      <c r="V104" s="9"/>
      <c r="W104" s="9"/>
      <c r="X104" s="9"/>
    </row>
    <row r="105" spans="1:24" x14ac:dyDescent="0.25">
      <c r="A105" s="10" t="s">
        <v>898</v>
      </c>
      <c r="B105" s="88">
        <v>11.384280303029795</v>
      </c>
      <c r="P105" s="209"/>
      <c r="S105" s="9"/>
      <c r="T105" s="9"/>
      <c r="U105" s="9"/>
      <c r="V105" s="9"/>
      <c r="W105" s="9"/>
      <c r="X105" s="9"/>
    </row>
    <row r="106" spans="1:24" x14ac:dyDescent="0.25">
      <c r="A106" s="10" t="s">
        <v>896</v>
      </c>
      <c r="B106" s="88">
        <v>3.2626736111105856</v>
      </c>
      <c r="P106" s="209"/>
      <c r="S106" s="9"/>
      <c r="T106" s="9"/>
      <c r="U106" s="9"/>
      <c r="V106" s="9"/>
      <c r="W106" s="9"/>
      <c r="X106" s="9"/>
    </row>
    <row r="107" spans="1:24" x14ac:dyDescent="0.25">
      <c r="A107" s="10" t="s">
        <v>1474</v>
      </c>
      <c r="B107" s="88">
        <v>7.058702256944116</v>
      </c>
      <c r="P107" s="209"/>
      <c r="S107" s="9"/>
      <c r="T107" s="9"/>
      <c r="U107" s="9"/>
      <c r="V107" s="9"/>
      <c r="W107" s="9"/>
      <c r="X107" s="9"/>
    </row>
    <row r="108" spans="1:24" x14ac:dyDescent="0.25">
      <c r="P108" s="209"/>
      <c r="S108" s="9"/>
      <c r="T108" s="9"/>
      <c r="U108" s="9"/>
      <c r="V108" s="9"/>
      <c r="W108" s="9"/>
      <c r="X108" s="9"/>
    </row>
    <row r="109" spans="1:24" x14ac:dyDescent="0.25">
      <c r="P109" s="209"/>
      <c r="T109" s="9"/>
      <c r="U109" s="9"/>
      <c r="V109" s="9"/>
      <c r="W109" s="9"/>
      <c r="X109" s="9"/>
    </row>
    <row r="110" spans="1:24" x14ac:dyDescent="0.25">
      <c r="P110" s="209"/>
      <c r="T110" s="9"/>
      <c r="U110" s="9"/>
      <c r="V110" s="9"/>
      <c r="W110" s="9"/>
      <c r="X110" s="9"/>
    </row>
    <row r="111" spans="1:24" x14ac:dyDescent="0.25">
      <c r="P111" s="209"/>
      <c r="T111" s="9"/>
      <c r="U111" s="9"/>
      <c r="V111" s="9"/>
      <c r="W111" s="9"/>
      <c r="X111" s="9"/>
    </row>
    <row r="112" spans="1:24" x14ac:dyDescent="0.25">
      <c r="P112" s="209"/>
      <c r="T112" s="9"/>
      <c r="U112" s="9"/>
      <c r="V112" s="9"/>
      <c r="W112" s="9"/>
      <c r="X112" s="9"/>
    </row>
    <row r="113" spans="1:24" x14ac:dyDescent="0.25">
      <c r="P113" s="209"/>
      <c r="T113" s="9"/>
      <c r="U113" s="9"/>
      <c r="V113" s="9"/>
      <c r="W113" s="9"/>
      <c r="X113" s="9"/>
    </row>
    <row r="114" spans="1:24" x14ac:dyDescent="0.25">
      <c r="P114" s="209"/>
      <c r="T114" s="9"/>
      <c r="U114" s="9"/>
      <c r="V114" s="9"/>
      <c r="W114" s="9"/>
      <c r="X114" s="9"/>
    </row>
    <row r="115" spans="1:24" x14ac:dyDescent="0.25">
      <c r="A115" s="8" t="s">
        <v>1104</v>
      </c>
      <c r="B115" t="s">
        <v>1105</v>
      </c>
      <c r="P115" s="209"/>
      <c r="T115" s="9"/>
      <c r="U115" s="9"/>
      <c r="V115" s="9"/>
      <c r="W115" s="9"/>
      <c r="X115" s="9"/>
    </row>
    <row r="116" spans="1:24" x14ac:dyDescent="0.25">
      <c r="A116" s="8" t="s">
        <v>957</v>
      </c>
      <c r="B116" t="s">
        <v>278</v>
      </c>
      <c r="P116" s="209"/>
      <c r="T116" s="9"/>
      <c r="U116" s="9"/>
      <c r="V116" s="9"/>
      <c r="W116" s="9"/>
      <c r="X116" s="9"/>
    </row>
    <row r="117" spans="1:24" x14ac:dyDescent="0.25">
      <c r="P117" s="209"/>
      <c r="T117" s="9"/>
      <c r="U117" s="9"/>
      <c r="V117" s="9"/>
      <c r="W117" s="9"/>
      <c r="X117" s="9"/>
    </row>
    <row r="118" spans="1:24" x14ac:dyDescent="0.25">
      <c r="A118" s="8" t="s">
        <v>1473</v>
      </c>
      <c r="B118" t="s">
        <v>855</v>
      </c>
      <c r="P118" s="209"/>
      <c r="T118" s="9"/>
      <c r="U118" s="9"/>
      <c r="V118" s="9"/>
      <c r="W118" s="9"/>
      <c r="X118" s="9"/>
    </row>
    <row r="119" spans="1:24" x14ac:dyDescent="0.25">
      <c r="A119" s="10" t="s">
        <v>884</v>
      </c>
      <c r="B119" s="88">
        <v>3.1404569892473901</v>
      </c>
      <c r="P119" s="209"/>
      <c r="T119" s="9"/>
      <c r="U119" s="9"/>
      <c r="V119" s="138"/>
      <c r="W119" s="9"/>
      <c r="X119" s="9"/>
    </row>
    <row r="120" spans="1:24" x14ac:dyDescent="0.25">
      <c r="A120" s="10" t="s">
        <v>272</v>
      </c>
      <c r="B120" s="88">
        <v>22.488304093568189</v>
      </c>
      <c r="P120" s="209"/>
      <c r="T120" s="9"/>
      <c r="U120" s="9"/>
      <c r="V120" s="9"/>
      <c r="W120" s="9"/>
      <c r="X120" s="9"/>
    </row>
    <row r="121" spans="1:24" x14ac:dyDescent="0.25">
      <c r="A121" s="10" t="s">
        <v>891</v>
      </c>
      <c r="B121" s="88">
        <v>9.9357940821257369</v>
      </c>
      <c r="P121" s="209"/>
      <c r="T121" s="9"/>
      <c r="U121" s="9"/>
      <c r="V121" s="9"/>
      <c r="W121" s="9"/>
      <c r="X121" s="9"/>
    </row>
    <row r="122" spans="1:24" x14ac:dyDescent="0.25">
      <c r="A122" s="10" t="s">
        <v>892</v>
      </c>
      <c r="B122" s="88">
        <v>23.999826388889232</v>
      </c>
      <c r="P122" s="209"/>
      <c r="Q122" t="s">
        <v>1290</v>
      </c>
      <c r="T122" s="9"/>
      <c r="U122" s="9"/>
      <c r="V122" s="9"/>
      <c r="W122" s="9"/>
      <c r="X122" s="9"/>
    </row>
    <row r="123" spans="1:24" x14ac:dyDescent="0.25">
      <c r="A123" s="10" t="s">
        <v>893</v>
      </c>
      <c r="B123" s="88">
        <v>4.6644965277769188</v>
      </c>
      <c r="P123" s="209"/>
      <c r="Q123" s="8" t="s">
        <v>854</v>
      </c>
      <c r="R123" t="s">
        <v>895</v>
      </c>
      <c r="T123" s="9"/>
      <c r="U123" s="9"/>
      <c r="V123" s="9"/>
      <c r="W123" s="9"/>
      <c r="X123" s="9"/>
    </row>
    <row r="124" spans="1:24" x14ac:dyDescent="0.25">
      <c r="A124" s="10" t="s">
        <v>1474</v>
      </c>
      <c r="B124" s="88">
        <v>7.9286668192919301</v>
      </c>
      <c r="P124" s="209"/>
      <c r="Q124" s="8" t="s">
        <v>1104</v>
      </c>
      <c r="R124" t="s">
        <v>1105</v>
      </c>
      <c r="T124" s="9"/>
      <c r="U124" s="9"/>
      <c r="V124" s="9"/>
      <c r="W124" s="9"/>
      <c r="X124" s="9"/>
    </row>
    <row r="125" spans="1:24" x14ac:dyDescent="0.25">
      <c r="A125" s="8" t="s">
        <v>1104</v>
      </c>
      <c r="B125" t="s">
        <v>1105</v>
      </c>
      <c r="P125" s="209"/>
      <c r="T125" s="9"/>
      <c r="U125" s="9"/>
      <c r="V125" s="9"/>
      <c r="W125" s="9"/>
      <c r="X125" s="9"/>
    </row>
    <row r="126" spans="1:24" x14ac:dyDescent="0.25">
      <c r="A126" s="8" t="s">
        <v>957</v>
      </c>
      <c r="B126" t="s">
        <v>278</v>
      </c>
      <c r="P126" s="209"/>
      <c r="Q126" s="8" t="s">
        <v>1473</v>
      </c>
      <c r="R126" t="s">
        <v>855</v>
      </c>
      <c r="T126" s="9"/>
      <c r="U126" s="9"/>
      <c r="V126" s="9"/>
      <c r="W126" s="9"/>
      <c r="X126" s="9"/>
    </row>
    <row r="127" spans="1:24" x14ac:dyDescent="0.25">
      <c r="P127" s="209"/>
      <c r="Q127" s="10" t="s">
        <v>8</v>
      </c>
      <c r="R127" s="88">
        <v>5.7211111111100763</v>
      </c>
      <c r="T127" s="9"/>
      <c r="U127" s="9"/>
      <c r="V127" s="9"/>
      <c r="W127" s="9"/>
      <c r="X127" s="9"/>
    </row>
    <row r="128" spans="1:24" x14ac:dyDescent="0.25">
      <c r="A128" s="8" t="s">
        <v>1473</v>
      </c>
      <c r="B128" t="s">
        <v>855</v>
      </c>
      <c r="P128" s="209"/>
      <c r="Q128" s="10" t="s">
        <v>270</v>
      </c>
      <c r="R128" s="88">
        <v>10.205864197531708</v>
      </c>
      <c r="T128" s="9"/>
      <c r="U128" s="9"/>
      <c r="V128" s="9"/>
      <c r="W128" s="9"/>
      <c r="X128" s="9"/>
    </row>
    <row r="129" spans="1:24" x14ac:dyDescent="0.25">
      <c r="A129" s="10" t="s">
        <v>884</v>
      </c>
      <c r="B129" s="88">
        <v>3.1404569892473901</v>
      </c>
      <c r="P129" s="209"/>
      <c r="Q129" s="10" t="s">
        <v>1474</v>
      </c>
      <c r="R129" s="88">
        <v>8.6041666666668402</v>
      </c>
      <c r="T129" s="9"/>
      <c r="U129" s="9"/>
      <c r="V129" s="9"/>
      <c r="W129" s="9"/>
      <c r="X129" s="9"/>
    </row>
    <row r="130" spans="1:24" x14ac:dyDescent="0.25">
      <c r="A130" s="10" t="s">
        <v>885</v>
      </c>
      <c r="B130" s="88">
        <v>2.3419704861112223</v>
      </c>
      <c r="P130" s="209"/>
      <c r="T130" s="9"/>
      <c r="U130" s="9"/>
      <c r="V130" s="9"/>
      <c r="W130" s="9"/>
      <c r="X130" s="9"/>
    </row>
    <row r="131" spans="1:24" x14ac:dyDescent="0.25">
      <c r="A131" s="10" t="s">
        <v>891</v>
      </c>
      <c r="B131" s="88">
        <v>9.9357940821257369</v>
      </c>
      <c r="P131" s="209"/>
      <c r="T131" s="9"/>
      <c r="U131" s="9"/>
      <c r="V131" s="9"/>
      <c r="W131" s="9"/>
      <c r="X131" s="9"/>
    </row>
    <row r="132" spans="1:24" x14ac:dyDescent="0.25">
      <c r="A132" s="10" t="s">
        <v>892</v>
      </c>
      <c r="B132" s="88">
        <v>23.999826388889232</v>
      </c>
      <c r="P132" s="209"/>
      <c r="T132" s="9"/>
      <c r="U132" s="9"/>
      <c r="V132" s="9"/>
      <c r="W132" s="9"/>
      <c r="X132" s="9"/>
    </row>
    <row r="133" spans="1:24" x14ac:dyDescent="0.25">
      <c r="A133" s="10" t="s">
        <v>1474</v>
      </c>
      <c r="B133" s="88">
        <v>5.6762608628182356</v>
      </c>
      <c r="P133" s="209"/>
      <c r="T133" s="9"/>
      <c r="U133" s="9"/>
      <c r="V133" s="9"/>
      <c r="W133" s="9"/>
      <c r="X133" s="9"/>
    </row>
    <row r="134" spans="1:24" x14ac:dyDescent="0.25">
      <c r="P134" s="209"/>
      <c r="T134" s="9"/>
      <c r="U134" s="9"/>
      <c r="V134" s="9"/>
      <c r="W134" s="9"/>
      <c r="X134" s="9"/>
    </row>
    <row r="135" spans="1:24" x14ac:dyDescent="0.25">
      <c r="P135" s="209"/>
      <c r="T135" s="9"/>
      <c r="U135" s="9"/>
      <c r="V135" s="9"/>
      <c r="W135" s="9"/>
      <c r="X135" s="9"/>
    </row>
    <row r="136" spans="1:24" x14ac:dyDescent="0.25">
      <c r="P136" s="209"/>
      <c r="T136" s="9"/>
      <c r="U136" s="9"/>
      <c r="V136" s="9"/>
      <c r="W136" s="9"/>
      <c r="X136" s="9"/>
    </row>
    <row r="137" spans="1:24" x14ac:dyDescent="0.25">
      <c r="P137" s="209"/>
      <c r="T137" s="9"/>
      <c r="U137" s="9"/>
      <c r="V137" s="9"/>
      <c r="W137" s="9"/>
      <c r="X137" s="9"/>
    </row>
    <row r="138" spans="1:24" x14ac:dyDescent="0.25">
      <c r="P138" s="209"/>
      <c r="T138" s="9"/>
      <c r="U138" s="9"/>
      <c r="V138" s="9"/>
      <c r="W138" s="9"/>
      <c r="X138" s="9"/>
    </row>
    <row r="139" spans="1:24" x14ac:dyDescent="0.25">
      <c r="P139" s="209"/>
      <c r="T139" s="9"/>
      <c r="U139" s="9"/>
      <c r="V139" s="9"/>
      <c r="W139" s="9"/>
      <c r="X139" s="9"/>
    </row>
    <row r="140" spans="1:24" x14ac:dyDescent="0.25">
      <c r="P140" s="209"/>
      <c r="S140" s="9"/>
      <c r="T140" s="9"/>
      <c r="U140" s="9"/>
      <c r="V140" s="9"/>
      <c r="W140" s="9"/>
      <c r="X140" s="9"/>
    </row>
    <row r="141" spans="1:24" x14ac:dyDescent="0.25">
      <c r="P141" s="209"/>
      <c r="S141" s="9"/>
      <c r="T141" s="9"/>
      <c r="U141" s="9"/>
      <c r="V141" s="9"/>
      <c r="W141" s="9"/>
      <c r="X141" s="9"/>
    </row>
    <row r="142" spans="1:24" x14ac:dyDescent="0.25">
      <c r="P142" s="209"/>
      <c r="S142" s="9"/>
      <c r="T142" s="9"/>
      <c r="U142" s="9"/>
      <c r="V142" s="9"/>
      <c r="W142" s="9"/>
      <c r="X142" s="9"/>
    </row>
    <row r="143" spans="1:24" x14ac:dyDescent="0.25">
      <c r="P143" s="209"/>
      <c r="S143" s="9"/>
      <c r="T143" s="9"/>
      <c r="U143" s="9"/>
      <c r="V143" s="9"/>
      <c r="W143" s="9"/>
      <c r="X143" s="9"/>
    </row>
    <row r="144" spans="1:24" x14ac:dyDescent="0.25">
      <c r="P144" s="209"/>
      <c r="S144" s="9"/>
      <c r="T144" s="9"/>
      <c r="U144" s="9"/>
      <c r="V144" s="9"/>
      <c r="W144" s="9"/>
      <c r="X144" s="9"/>
    </row>
    <row r="145" spans="1:24" x14ac:dyDescent="0.25">
      <c r="P145" s="209"/>
      <c r="Q145" t="s">
        <v>1291</v>
      </c>
      <c r="S145" s="9"/>
      <c r="T145" s="9"/>
      <c r="U145" s="9"/>
      <c r="V145" s="9"/>
      <c r="W145" s="9"/>
      <c r="X145" s="9"/>
    </row>
    <row r="146" spans="1:24" x14ac:dyDescent="0.25">
      <c r="P146" s="209"/>
      <c r="Q146" s="8" t="s">
        <v>1104</v>
      </c>
      <c r="R146" t="s">
        <v>1105</v>
      </c>
      <c r="S146" s="9"/>
      <c r="T146" s="9"/>
      <c r="U146" s="9"/>
      <c r="V146" s="9"/>
      <c r="W146" s="9"/>
      <c r="X146" s="9"/>
    </row>
    <row r="147" spans="1:24" x14ac:dyDescent="0.25">
      <c r="P147" s="209"/>
      <c r="Q147" s="8" t="s">
        <v>854</v>
      </c>
      <c r="R147" t="s">
        <v>896</v>
      </c>
      <c r="S147" s="9"/>
      <c r="T147" s="9"/>
      <c r="U147" s="9"/>
      <c r="V147" s="9"/>
      <c r="W147" s="9"/>
      <c r="X147" s="9"/>
    </row>
    <row r="148" spans="1:24" x14ac:dyDescent="0.25">
      <c r="P148" s="209"/>
      <c r="S148" s="9"/>
      <c r="T148" s="9"/>
      <c r="U148" s="9"/>
      <c r="V148" s="9"/>
      <c r="W148" s="9"/>
      <c r="X148" s="9"/>
    </row>
    <row r="149" spans="1:24" x14ac:dyDescent="0.25">
      <c r="P149" s="209"/>
      <c r="Q149" s="8" t="s">
        <v>1473</v>
      </c>
      <c r="R149" t="s">
        <v>855</v>
      </c>
      <c r="S149" s="9"/>
      <c r="T149" s="9"/>
      <c r="U149" s="9"/>
      <c r="V149" s="9"/>
      <c r="W149" s="9"/>
      <c r="X149" s="9"/>
    </row>
    <row r="150" spans="1:24" x14ac:dyDescent="0.25">
      <c r="P150" s="209"/>
      <c r="Q150" s="10" t="s">
        <v>270</v>
      </c>
      <c r="R150" s="88">
        <v>3.2626736111105856</v>
      </c>
      <c r="S150" s="9"/>
      <c r="T150" s="9"/>
      <c r="U150" s="9"/>
      <c r="V150" s="9"/>
      <c r="W150" s="9"/>
      <c r="X150" s="9"/>
    </row>
    <row r="151" spans="1:24" x14ac:dyDescent="0.25">
      <c r="P151" s="209"/>
      <c r="Q151" s="10" t="s">
        <v>1474</v>
      </c>
      <c r="R151" s="88">
        <v>3.2626736111105856</v>
      </c>
      <c r="S151" s="9"/>
      <c r="T151" s="9"/>
      <c r="U151" s="9"/>
      <c r="V151" s="9"/>
      <c r="W151" s="9"/>
      <c r="X151" s="9"/>
    </row>
    <row r="152" spans="1:24" x14ac:dyDescent="0.25">
      <c r="P152" s="9"/>
      <c r="S152" s="9"/>
      <c r="T152" s="9"/>
      <c r="U152" s="9"/>
      <c r="V152" s="9"/>
      <c r="W152" s="9"/>
      <c r="X152" s="9"/>
    </row>
    <row r="153" spans="1:24" x14ac:dyDescent="0.25">
      <c r="P153" s="9"/>
      <c r="S153" s="9"/>
      <c r="T153" s="9"/>
      <c r="U153" s="9"/>
      <c r="V153" s="9"/>
      <c r="W153" s="9"/>
      <c r="X153" s="9"/>
    </row>
    <row r="154" spans="1:24" x14ac:dyDescent="0.25">
      <c r="P154" s="9"/>
      <c r="S154" s="9"/>
      <c r="T154" s="9"/>
      <c r="U154" s="9"/>
      <c r="V154" s="9"/>
      <c r="W154" s="9"/>
      <c r="X154" s="9"/>
    </row>
    <row r="155" spans="1:24" x14ac:dyDescent="0.25">
      <c r="P155" s="9"/>
      <c r="S155" s="9"/>
      <c r="T155" s="9"/>
      <c r="U155" s="9"/>
      <c r="V155" s="9"/>
      <c r="W155" s="9"/>
      <c r="X155" s="9"/>
    </row>
    <row r="156" spans="1:24" x14ac:dyDescent="0.25">
      <c r="P156" s="9"/>
      <c r="S156" s="9"/>
      <c r="T156" s="9"/>
      <c r="U156" s="9"/>
      <c r="V156" s="9"/>
      <c r="W156" s="9"/>
      <c r="X156" s="9"/>
    </row>
    <row r="157" spans="1:24" x14ac:dyDescent="0.25">
      <c r="A157" s="12" t="s">
        <v>1296</v>
      </c>
      <c r="P157" s="9"/>
      <c r="S157" s="9"/>
      <c r="T157" s="9"/>
      <c r="U157" s="9"/>
      <c r="V157" s="9"/>
      <c r="W157" s="9"/>
      <c r="X157" s="9"/>
    </row>
    <row r="158" spans="1:24" x14ac:dyDescent="0.25">
      <c r="P158" s="9"/>
      <c r="S158" s="9"/>
      <c r="T158" s="9"/>
      <c r="U158" s="9"/>
      <c r="V158" s="9"/>
      <c r="W158" s="9"/>
      <c r="X158" s="9"/>
    </row>
    <row r="159" spans="1:24" x14ac:dyDescent="0.25">
      <c r="P159" s="9"/>
      <c r="S159" s="9"/>
      <c r="T159" s="9"/>
      <c r="U159" s="9"/>
      <c r="V159" s="9"/>
      <c r="W159" s="9"/>
      <c r="X159" s="9"/>
    </row>
    <row r="160" spans="1:24" x14ac:dyDescent="0.25">
      <c r="P160" s="9"/>
      <c r="S160" s="9"/>
      <c r="T160" s="9"/>
      <c r="U160" s="9"/>
      <c r="V160" s="9"/>
      <c r="W160" s="9"/>
      <c r="X160" s="9"/>
    </row>
    <row r="161" spans="1:24" x14ac:dyDescent="0.25">
      <c r="P161" s="9"/>
      <c r="S161" s="9"/>
      <c r="T161" s="9"/>
      <c r="U161" s="9"/>
      <c r="V161" s="9"/>
      <c r="W161" s="9"/>
      <c r="X161" s="9"/>
    </row>
    <row r="162" spans="1:24" x14ac:dyDescent="0.25">
      <c r="D162" s="8" t="s">
        <v>1104</v>
      </c>
      <c r="E162" t="s">
        <v>1105</v>
      </c>
      <c r="P162" s="9"/>
      <c r="S162" s="9"/>
      <c r="T162" s="9"/>
      <c r="U162" s="9"/>
      <c r="V162" s="9"/>
      <c r="W162" s="9"/>
      <c r="X162" s="9"/>
    </row>
    <row r="163" spans="1:24" x14ac:dyDescent="0.25">
      <c r="D163" s="8" t="s">
        <v>854</v>
      </c>
      <c r="E163" t="s">
        <v>896</v>
      </c>
      <c r="P163" s="9"/>
      <c r="S163" s="9"/>
      <c r="T163" s="9"/>
      <c r="U163" s="9"/>
      <c r="V163" s="9"/>
      <c r="W163" s="9"/>
      <c r="X163" s="9"/>
    </row>
    <row r="164" spans="1:24" x14ac:dyDescent="0.25">
      <c r="P164" s="9"/>
      <c r="S164" s="9"/>
      <c r="T164" s="9"/>
      <c r="U164" s="9"/>
      <c r="V164" s="9"/>
      <c r="W164" s="9"/>
      <c r="X164" s="9"/>
    </row>
    <row r="165" spans="1:24" x14ac:dyDescent="0.25">
      <c r="A165" s="8" t="s">
        <v>1104</v>
      </c>
      <c r="B165" t="s">
        <v>1105</v>
      </c>
      <c r="D165" s="8" t="s">
        <v>1473</v>
      </c>
      <c r="P165" s="9"/>
      <c r="S165" s="9"/>
      <c r="T165" s="9"/>
      <c r="U165" s="9"/>
      <c r="V165" s="9"/>
      <c r="W165" s="9"/>
      <c r="X165" s="9"/>
    </row>
    <row r="166" spans="1:24" x14ac:dyDescent="0.25">
      <c r="A166" s="8" t="s">
        <v>854</v>
      </c>
      <c r="B166" t="s">
        <v>895</v>
      </c>
      <c r="D166" s="139">
        <v>1.4583333329937886E-2</v>
      </c>
      <c r="P166" s="9"/>
      <c r="S166" s="9"/>
      <c r="T166" s="9"/>
      <c r="U166" s="9"/>
      <c r="V166" s="9"/>
      <c r="W166" s="9"/>
      <c r="X166" s="9"/>
    </row>
    <row r="167" spans="1:24" x14ac:dyDescent="0.25">
      <c r="D167" s="139">
        <v>0.14444444444961846</v>
      </c>
      <c r="P167" s="9"/>
      <c r="T167" s="9"/>
      <c r="U167" s="9"/>
      <c r="V167" s="9"/>
      <c r="W167" s="9"/>
      <c r="X167" s="9"/>
    </row>
    <row r="168" spans="1:24" x14ac:dyDescent="0.25">
      <c r="A168" s="8" t="s">
        <v>1473</v>
      </c>
      <c r="D168" s="139">
        <v>0.89166666666278616</v>
      </c>
      <c r="P168" s="210" t="s">
        <v>1545</v>
      </c>
      <c r="Q168" t="s">
        <v>1292</v>
      </c>
      <c r="T168" s="9"/>
      <c r="U168" s="9"/>
      <c r="V168" s="9"/>
      <c r="W168" s="9"/>
      <c r="X168" s="9"/>
    </row>
    <row r="169" spans="1:24" x14ac:dyDescent="0.25">
      <c r="A169" s="139">
        <v>1.2500000004365575E-2</v>
      </c>
      <c r="D169" s="139">
        <v>12</v>
      </c>
      <c r="P169" s="210"/>
      <c r="Q169" s="8" t="s">
        <v>1104</v>
      </c>
      <c r="R169" t="s">
        <v>1105</v>
      </c>
      <c r="S169" s="9"/>
      <c r="T169" s="9"/>
      <c r="U169" s="9"/>
      <c r="V169" s="9"/>
      <c r="W169" s="9"/>
      <c r="X169" s="9"/>
    </row>
    <row r="170" spans="1:24" x14ac:dyDescent="0.25">
      <c r="A170" s="139">
        <v>4.4444444443797693E-2</v>
      </c>
      <c r="D170" s="139" t="s">
        <v>1474</v>
      </c>
      <c r="P170" s="210"/>
      <c r="Q170" s="8" t="s">
        <v>854</v>
      </c>
      <c r="R170" t="s">
        <v>272</v>
      </c>
      <c r="T170" s="9"/>
      <c r="U170" s="9"/>
      <c r="V170" s="9"/>
      <c r="W170" s="9"/>
      <c r="X170" s="9"/>
    </row>
    <row r="171" spans="1:24" x14ac:dyDescent="0.25">
      <c r="A171" s="139">
        <v>7.7777777776645962E-2</v>
      </c>
      <c r="P171" s="210"/>
      <c r="T171" s="9"/>
      <c r="U171" s="9"/>
      <c r="V171" s="9"/>
      <c r="W171" s="9"/>
      <c r="X171" s="9"/>
    </row>
    <row r="172" spans="1:24" x14ac:dyDescent="0.25">
      <c r="A172" s="139">
        <v>0.12152777778101154</v>
      </c>
      <c r="P172" s="210"/>
      <c r="Q172" s="8" t="s">
        <v>1473</v>
      </c>
      <c r="R172" t="s">
        <v>855</v>
      </c>
      <c r="T172" s="9"/>
      <c r="U172" s="9"/>
      <c r="V172" s="9"/>
      <c r="W172" s="9"/>
      <c r="X172" s="9"/>
    </row>
    <row r="173" spans="1:24" x14ac:dyDescent="0.25">
      <c r="A173" s="139">
        <v>2.8791666666729725</v>
      </c>
      <c r="P173" s="210"/>
      <c r="Q173" s="10" t="s">
        <v>270</v>
      </c>
      <c r="R173" s="88">
        <v>22.488304093568189</v>
      </c>
      <c r="T173" s="9"/>
      <c r="U173" s="9"/>
      <c r="V173" s="9"/>
      <c r="W173" s="9"/>
      <c r="X173" s="9"/>
    </row>
    <row r="174" spans="1:24" x14ac:dyDescent="0.25">
      <c r="A174" s="139">
        <v>2.9375</v>
      </c>
      <c r="P174" s="210"/>
      <c r="Q174" s="10" t="s">
        <v>1474</v>
      </c>
      <c r="R174" s="88">
        <v>22.488304093568189</v>
      </c>
      <c r="T174" s="9"/>
      <c r="U174" s="9"/>
      <c r="V174" s="9"/>
      <c r="W174" s="9"/>
      <c r="X174" s="9"/>
    </row>
    <row r="175" spans="1:24" x14ac:dyDescent="0.25">
      <c r="A175" s="139">
        <v>3.6902777777722804</v>
      </c>
      <c r="H175" s="8" t="s">
        <v>1104</v>
      </c>
      <c r="I175" t="s">
        <v>1105</v>
      </c>
      <c r="P175" s="210"/>
      <c r="T175" s="9"/>
      <c r="U175" s="9"/>
      <c r="V175" s="9"/>
      <c r="W175" s="9"/>
      <c r="X175" s="9"/>
    </row>
    <row r="176" spans="1:24" x14ac:dyDescent="0.25">
      <c r="A176" s="139">
        <v>4.0381944444452529</v>
      </c>
      <c r="H176" s="8" t="s">
        <v>854</v>
      </c>
      <c r="I176" t="s">
        <v>272</v>
      </c>
      <c r="P176" s="210"/>
      <c r="T176" s="9"/>
      <c r="U176" s="9"/>
      <c r="V176" s="9"/>
      <c r="W176" s="9"/>
      <c r="X176" s="9"/>
    </row>
    <row r="177" spans="1:24" x14ac:dyDescent="0.25">
      <c r="A177" s="139">
        <v>4.929166666661331</v>
      </c>
      <c r="P177" s="210"/>
      <c r="T177" s="9"/>
      <c r="U177" s="9"/>
      <c r="V177" s="9"/>
      <c r="W177" s="9"/>
      <c r="X177" s="9"/>
    </row>
    <row r="178" spans="1:24" x14ac:dyDescent="0.25">
      <c r="A178" s="139">
        <v>6.0111111111109494</v>
      </c>
      <c r="D178" s="8" t="s">
        <v>1104</v>
      </c>
      <c r="E178" t="s">
        <v>1105</v>
      </c>
      <c r="H178" s="8" t="s">
        <v>1473</v>
      </c>
      <c r="P178" s="210"/>
      <c r="T178" s="9"/>
      <c r="U178" s="9"/>
      <c r="V178" s="9"/>
      <c r="W178" s="9"/>
      <c r="X178" s="9"/>
    </row>
    <row r="179" spans="1:24" x14ac:dyDescent="0.25">
      <c r="A179" s="139">
        <v>6.9812499999970896</v>
      </c>
      <c r="D179" s="8" t="s">
        <v>854</v>
      </c>
      <c r="E179" t="s">
        <v>898</v>
      </c>
      <c r="H179" s="139">
        <v>4.8611111124046147E-3</v>
      </c>
      <c r="P179" s="210"/>
      <c r="T179" s="9"/>
      <c r="U179" s="9"/>
      <c r="V179" s="9"/>
      <c r="W179" s="9"/>
      <c r="X179" s="9"/>
    </row>
    <row r="180" spans="1:24" x14ac:dyDescent="0.25">
      <c r="A180" s="139">
        <v>15.826388888890506</v>
      </c>
      <c r="H180" s="139">
        <v>4.3055555557657499E-2</v>
      </c>
      <c r="P180" s="210"/>
      <c r="T180" s="9"/>
      <c r="U180" s="9"/>
      <c r="V180" s="9"/>
      <c r="W180" s="9"/>
      <c r="X180" s="9"/>
    </row>
    <row r="181" spans="1:24" x14ac:dyDescent="0.25">
      <c r="A181" s="139">
        <v>20.969444444446708</v>
      </c>
      <c r="D181" s="8" t="s">
        <v>1473</v>
      </c>
      <c r="H181" s="139">
        <v>0.22152777777955635</v>
      </c>
      <c r="P181" s="210"/>
      <c r="T181" s="9"/>
      <c r="U181" s="9"/>
      <c r="V181" s="9"/>
      <c r="W181" s="9"/>
      <c r="X181" s="9"/>
    </row>
    <row r="182" spans="1:24" x14ac:dyDescent="0.25">
      <c r="A182" s="139">
        <v>51.939583333332848</v>
      </c>
      <c r="D182" s="139">
        <v>3.8888888884685002E-2</v>
      </c>
      <c r="H182" s="139">
        <v>0.88541666667151731</v>
      </c>
      <c r="P182" s="210"/>
      <c r="T182" s="9"/>
      <c r="U182" s="9"/>
      <c r="V182" s="9"/>
      <c r="W182" s="9"/>
      <c r="X182" s="9"/>
    </row>
    <row r="183" spans="1:24" x14ac:dyDescent="0.25">
      <c r="A183" s="139" t="s">
        <v>1474</v>
      </c>
      <c r="D183" s="139">
        <v>0.88750000000436557</v>
      </c>
      <c r="H183" s="139">
        <v>0.91180555555911269</v>
      </c>
      <c r="P183" s="210"/>
      <c r="T183" s="9"/>
      <c r="U183" s="9"/>
      <c r="V183" s="9"/>
      <c r="W183" s="9"/>
      <c r="X183" s="9"/>
    </row>
    <row r="184" spans="1:24" x14ac:dyDescent="0.25">
      <c r="D184" s="139">
        <v>0.94652777777810115</v>
      </c>
      <c r="H184" s="139">
        <v>0.92847222222189885</v>
      </c>
      <c r="P184" s="210"/>
      <c r="T184" s="9"/>
      <c r="U184" s="9"/>
      <c r="V184" s="9"/>
      <c r="W184" s="9"/>
      <c r="X184" s="9"/>
    </row>
    <row r="185" spans="1:24" x14ac:dyDescent="0.25">
      <c r="D185" s="139">
        <v>1.7854166666656965</v>
      </c>
      <c r="H185" s="139">
        <v>0.98819444444961846</v>
      </c>
      <c r="P185" s="210"/>
      <c r="T185" s="9"/>
      <c r="U185" s="9"/>
      <c r="V185" s="9"/>
      <c r="W185" s="9"/>
      <c r="X185" s="9"/>
    </row>
    <row r="186" spans="1:24" x14ac:dyDescent="0.25">
      <c r="D186" s="139">
        <v>1.9895833333284827</v>
      </c>
      <c r="H186" s="139">
        <v>1</v>
      </c>
      <c r="P186" s="210"/>
      <c r="Q186" t="s">
        <v>1293</v>
      </c>
      <c r="T186" s="9"/>
      <c r="U186" s="9"/>
      <c r="V186" s="9"/>
      <c r="W186" s="9"/>
      <c r="X186" s="9"/>
    </row>
    <row r="187" spans="1:24" x14ac:dyDescent="0.25">
      <c r="D187" s="139">
        <v>2.047222222223354</v>
      </c>
      <c r="H187" s="139">
        <v>1.1965277777781012</v>
      </c>
      <c r="P187" s="210"/>
      <c r="T187" s="9"/>
      <c r="U187" s="9"/>
      <c r="V187" s="9"/>
      <c r="W187" s="9"/>
      <c r="X187" s="9"/>
    </row>
    <row r="188" spans="1:24" x14ac:dyDescent="0.25">
      <c r="D188" s="139">
        <v>2.1229166666671517</v>
      </c>
      <c r="H188" s="139">
        <v>3.9854166666700621</v>
      </c>
      <c r="P188" s="210"/>
      <c r="Q188" s="8" t="s">
        <v>1104</v>
      </c>
      <c r="R188" t="s">
        <v>1105</v>
      </c>
      <c r="T188" s="9"/>
      <c r="U188" s="9"/>
      <c r="V188" s="9"/>
      <c r="W188" s="9"/>
      <c r="X188" s="9"/>
    </row>
    <row r="189" spans="1:24" x14ac:dyDescent="0.25">
      <c r="D189" s="139">
        <v>2.929861111108039</v>
      </c>
      <c r="H189" s="139">
        <v>5.952777777776646</v>
      </c>
      <c r="P189" s="210"/>
      <c r="Q189" s="8" t="s">
        <v>854</v>
      </c>
      <c r="R189" t="s">
        <v>893</v>
      </c>
      <c r="T189" s="9"/>
      <c r="U189" s="9"/>
      <c r="V189" s="9"/>
      <c r="W189" s="9"/>
      <c r="X189" s="9"/>
    </row>
    <row r="190" spans="1:24" x14ac:dyDescent="0.25">
      <c r="D190" s="139">
        <v>4.0583333333343035</v>
      </c>
      <c r="H190" s="139">
        <v>17.336111111108039</v>
      </c>
      <c r="P190" s="210"/>
      <c r="S190" s="9"/>
      <c r="T190" s="9"/>
      <c r="U190" s="9"/>
      <c r="V190" s="9"/>
      <c r="W190" s="9"/>
      <c r="X190" s="9"/>
    </row>
    <row r="191" spans="1:24" x14ac:dyDescent="0.25">
      <c r="D191" s="139">
        <v>4.0812499999956344</v>
      </c>
      <c r="H191" s="139">
        <v>29.770833333335759</v>
      </c>
      <c r="P191" s="210"/>
      <c r="Q191" s="8" t="s">
        <v>1473</v>
      </c>
      <c r="R191" t="s">
        <v>855</v>
      </c>
      <c r="T191" s="9"/>
      <c r="U191" s="9"/>
      <c r="V191" s="9"/>
      <c r="W191" s="9"/>
      <c r="X191" s="9"/>
    </row>
    <row r="192" spans="1:24" x14ac:dyDescent="0.25">
      <c r="D192" s="139">
        <v>4.9625000000014552</v>
      </c>
      <c r="H192" s="139">
        <v>52.097916666665697</v>
      </c>
      <c r="P192" s="210"/>
      <c r="Q192" s="10" t="s">
        <v>8</v>
      </c>
      <c r="R192" s="88">
        <v>6.5734374999983629</v>
      </c>
      <c r="T192" s="9"/>
      <c r="U192" s="9"/>
      <c r="V192" s="9"/>
      <c r="W192" s="9"/>
      <c r="X192" s="9"/>
    </row>
    <row r="193" spans="1:24" x14ac:dyDescent="0.25">
      <c r="D193" s="139">
        <v>5.1923611111124046</v>
      </c>
      <c r="H193" s="139">
        <v>56.013194444443798</v>
      </c>
      <c r="P193" s="210"/>
      <c r="Q193" s="10" t="s">
        <v>270</v>
      </c>
      <c r="R193" s="88">
        <v>2.7555555555554747</v>
      </c>
      <c r="T193" s="9"/>
      <c r="U193" s="9"/>
      <c r="V193" s="9"/>
      <c r="W193" s="9"/>
      <c r="X193" s="9"/>
    </row>
    <row r="194" spans="1:24" x14ac:dyDescent="0.25">
      <c r="D194" s="139">
        <v>8.0902777777737356</v>
      </c>
      <c r="H194" s="139">
        <v>92.855555555557657</v>
      </c>
      <c r="P194" s="210"/>
      <c r="Q194" s="10" t="s">
        <v>1474</v>
      </c>
      <c r="R194" s="88">
        <v>4.6644965277769188</v>
      </c>
      <c r="T194" s="9"/>
      <c r="U194" s="9"/>
      <c r="V194" s="9"/>
      <c r="W194" s="9"/>
      <c r="X194" s="9"/>
    </row>
    <row r="195" spans="1:24" x14ac:dyDescent="0.25">
      <c r="D195" s="139">
        <v>9.1680555555576575</v>
      </c>
      <c r="H195" s="139">
        <v>161.08611111110804</v>
      </c>
      <c r="P195" s="210"/>
      <c r="T195" s="9"/>
      <c r="U195" s="9"/>
      <c r="V195" s="9"/>
      <c r="W195" s="9"/>
      <c r="X195" s="9"/>
    </row>
    <row r="196" spans="1:24" x14ac:dyDescent="0.25">
      <c r="D196" s="139">
        <v>11.204861111109494</v>
      </c>
      <c r="H196" s="139" t="s">
        <v>1474</v>
      </c>
      <c r="P196" s="9"/>
      <c r="T196" s="9"/>
      <c r="U196" s="9"/>
      <c r="V196" s="9"/>
      <c r="W196" s="9"/>
      <c r="X196" s="9"/>
    </row>
    <row r="197" spans="1:24" x14ac:dyDescent="0.25">
      <c r="D197" s="139">
        <v>11.793055555557657</v>
      </c>
      <c r="P197" s="9"/>
      <c r="T197" s="9"/>
      <c r="U197" s="9"/>
      <c r="V197" s="9"/>
      <c r="W197" s="9"/>
      <c r="X197" s="9"/>
    </row>
    <row r="198" spans="1:24" x14ac:dyDescent="0.25">
      <c r="D198" s="139">
        <v>13.900694444448163</v>
      </c>
      <c r="P198" s="9"/>
      <c r="T198" s="9"/>
      <c r="U198" s="9"/>
      <c r="V198" s="9"/>
      <c r="W198" s="9"/>
      <c r="X198" s="9"/>
    </row>
    <row r="199" spans="1:24" x14ac:dyDescent="0.25">
      <c r="D199" s="139">
        <v>19.961805555554747</v>
      </c>
      <c r="M199" s="8" t="s">
        <v>1104</v>
      </c>
      <c r="N199" t="s">
        <v>1105</v>
      </c>
      <c r="P199" s="9"/>
      <c r="T199" s="9"/>
      <c r="U199" s="9"/>
      <c r="V199" s="9"/>
      <c r="W199" s="9"/>
      <c r="X199" s="9"/>
    </row>
    <row r="200" spans="1:24" x14ac:dyDescent="0.25">
      <c r="D200" s="139">
        <v>20.679166666668607</v>
      </c>
      <c r="M200" s="8" t="s">
        <v>854</v>
      </c>
      <c r="N200" t="s">
        <v>885</v>
      </c>
      <c r="P200" s="9"/>
      <c r="T200" s="9"/>
      <c r="U200" s="9"/>
      <c r="V200" s="9"/>
      <c r="W200" s="9"/>
      <c r="X200" s="9"/>
    </row>
    <row r="201" spans="1:24" x14ac:dyDescent="0.25">
      <c r="D201" s="139">
        <v>23.911111111112405</v>
      </c>
      <c r="P201" s="9"/>
      <c r="T201" s="9"/>
      <c r="U201" s="9"/>
      <c r="V201" s="9"/>
      <c r="W201" s="9"/>
      <c r="X201" s="9"/>
    </row>
    <row r="202" spans="1:24" x14ac:dyDescent="0.25">
      <c r="D202" s="139">
        <v>31.896527777775191</v>
      </c>
      <c r="H202" s="8" t="s">
        <v>1104</v>
      </c>
      <c r="I202" t="s">
        <v>1105</v>
      </c>
      <c r="M202" s="8" t="s">
        <v>1473</v>
      </c>
      <c r="P202" s="9"/>
      <c r="T202" s="9"/>
      <c r="U202" s="9"/>
      <c r="V202" s="9"/>
      <c r="W202" s="9"/>
      <c r="X202" s="9"/>
    </row>
    <row r="203" spans="1:24" x14ac:dyDescent="0.25">
      <c r="A203" s="8" t="s">
        <v>1104</v>
      </c>
      <c r="B203" t="s">
        <v>1105</v>
      </c>
      <c r="D203" s="139">
        <v>68.806249999994179</v>
      </c>
      <c r="H203" s="8" t="s">
        <v>854</v>
      </c>
      <c r="I203" t="s">
        <v>893</v>
      </c>
      <c r="M203" s="139">
        <v>2.7777777795563452E-3</v>
      </c>
      <c r="P203" s="9"/>
      <c r="T203" s="9"/>
      <c r="U203" s="9"/>
      <c r="V203" s="9"/>
      <c r="W203" s="9"/>
      <c r="X203" s="9"/>
    </row>
    <row r="204" spans="1:24" x14ac:dyDescent="0.25">
      <c r="A204" s="8" t="s">
        <v>854</v>
      </c>
      <c r="B204" t="s">
        <v>884</v>
      </c>
      <c r="D204" s="139" t="s">
        <v>1474</v>
      </c>
      <c r="M204" s="139">
        <v>1.0416666664241347E-2</v>
      </c>
      <c r="P204" s="9"/>
      <c r="T204" s="9"/>
      <c r="U204" s="9"/>
      <c r="V204" s="9"/>
      <c r="W204" s="9"/>
      <c r="X204" s="9"/>
    </row>
    <row r="205" spans="1:24" x14ac:dyDescent="0.25">
      <c r="H205" s="8" t="s">
        <v>1473</v>
      </c>
      <c r="M205" s="139">
        <v>1.5277777776645962E-2</v>
      </c>
      <c r="P205" s="9"/>
      <c r="T205" s="9"/>
      <c r="U205" s="9"/>
      <c r="V205" s="9"/>
      <c r="W205" s="9"/>
      <c r="X205" s="9"/>
    </row>
    <row r="206" spans="1:24" x14ac:dyDescent="0.25">
      <c r="A206" s="8" t="s">
        <v>1473</v>
      </c>
      <c r="H206" s="139">
        <v>2.7777777781011537E-2</v>
      </c>
      <c r="M206" s="139">
        <v>2.9166666667151731E-2</v>
      </c>
      <c r="P206" s="9"/>
      <c r="Q206" s="10" t="s">
        <v>1297</v>
      </c>
      <c r="T206" s="9"/>
      <c r="U206" s="9"/>
      <c r="V206" s="9"/>
      <c r="W206" s="9"/>
      <c r="X206" s="9"/>
    </row>
    <row r="207" spans="1:24" x14ac:dyDescent="0.25">
      <c r="A207" s="139">
        <v>7.6388888846850023E-3</v>
      </c>
      <c r="H207" s="139">
        <v>0.10347222221753327</v>
      </c>
      <c r="M207" s="139">
        <v>4.2361111110949423E-2</v>
      </c>
      <c r="P207" s="9"/>
      <c r="T207" s="9"/>
      <c r="U207" s="9"/>
      <c r="V207" s="9"/>
      <c r="W207" s="9"/>
      <c r="X207" s="9"/>
    </row>
    <row r="208" spans="1:24" x14ac:dyDescent="0.25">
      <c r="A208" s="139">
        <v>1.2499999997089617E-2</v>
      </c>
      <c r="H208" s="139">
        <v>0.14374999999563443</v>
      </c>
      <c r="M208" s="139">
        <v>4.7916666662786156E-2</v>
      </c>
      <c r="P208" s="9"/>
      <c r="T208" s="9"/>
      <c r="U208" s="9"/>
      <c r="V208" s="9"/>
      <c r="W208" s="9"/>
      <c r="X208" s="9"/>
    </row>
    <row r="209" spans="1:24" x14ac:dyDescent="0.25">
      <c r="A209" s="139">
        <v>1.3194444443797693E-2</v>
      </c>
      <c r="H209" s="139">
        <v>0.14583333333575865</v>
      </c>
      <c r="M209" s="139">
        <v>5.7638888887595385E-2</v>
      </c>
      <c r="P209" s="9"/>
      <c r="Q209" s="8" t="s">
        <v>1104</v>
      </c>
      <c r="R209" t="s">
        <v>1105</v>
      </c>
      <c r="S209" s="9"/>
      <c r="T209" s="9"/>
      <c r="U209" s="9"/>
      <c r="V209" s="9"/>
      <c r="W209" s="9"/>
      <c r="X209" s="9"/>
    </row>
    <row r="210" spans="1:24" x14ac:dyDescent="0.25">
      <c r="A210" s="139">
        <v>1.4583333329937886E-2</v>
      </c>
      <c r="H210" s="139">
        <v>1</v>
      </c>
      <c r="M210" s="139">
        <v>9.3055555553291924E-2</v>
      </c>
      <c r="P210" s="9"/>
      <c r="Q210" s="8" t="s">
        <v>854</v>
      </c>
      <c r="R210" t="s">
        <v>892</v>
      </c>
      <c r="S210" s="9"/>
      <c r="T210" s="9"/>
      <c r="U210" s="9"/>
      <c r="V210" s="9"/>
      <c r="W210" s="9"/>
      <c r="X210" s="9"/>
    </row>
    <row r="211" spans="1:24" x14ac:dyDescent="0.25">
      <c r="A211" s="139">
        <v>1.4583333337213844E-2</v>
      </c>
      <c r="H211" s="139">
        <v>1.0645833333328483</v>
      </c>
      <c r="M211" s="139">
        <v>0.12777777777955635</v>
      </c>
      <c r="P211" s="9"/>
      <c r="T211" s="9"/>
      <c r="U211" s="9"/>
      <c r="V211" s="9"/>
      <c r="W211" s="9"/>
      <c r="X211" s="9"/>
    </row>
    <row r="212" spans="1:24" x14ac:dyDescent="0.25">
      <c r="A212" s="139">
        <v>1.597222221607808E-2</v>
      </c>
      <c r="H212" s="139">
        <v>1.820138888884685</v>
      </c>
      <c r="M212" s="139">
        <v>0.13958333332993789</v>
      </c>
      <c r="P212" s="9"/>
      <c r="Q212" s="8" t="s">
        <v>1473</v>
      </c>
      <c r="R212" t="s">
        <v>855</v>
      </c>
      <c r="T212" s="9"/>
      <c r="U212" s="9"/>
      <c r="V212" s="9"/>
      <c r="W212" s="9"/>
      <c r="X212" s="9"/>
    </row>
    <row r="213" spans="1:24" x14ac:dyDescent="0.25">
      <c r="A213" s="139">
        <v>2.0833333328482695E-2</v>
      </c>
      <c r="H213" s="139">
        <v>2.1145833333284827</v>
      </c>
      <c r="M213" s="139">
        <v>0.13958333333721384</v>
      </c>
      <c r="P213" s="9"/>
      <c r="Q213" s="10" t="s">
        <v>8</v>
      </c>
      <c r="R213" s="88">
        <v>38.273090277776646</v>
      </c>
      <c r="T213" s="9"/>
      <c r="U213" s="9"/>
      <c r="V213" s="9"/>
      <c r="W213" s="9"/>
      <c r="X213" s="9"/>
    </row>
    <row r="214" spans="1:24" x14ac:dyDescent="0.25">
      <c r="A214" s="139">
        <v>2.3611111115314998E-2</v>
      </c>
      <c r="H214" s="139">
        <v>13.899305555562023</v>
      </c>
      <c r="M214" s="139">
        <v>0.19722222222480923</v>
      </c>
      <c r="P214" s="9"/>
      <c r="Q214" s="10" t="s">
        <v>577</v>
      </c>
      <c r="R214" s="88">
        <v>9.726562500001819</v>
      </c>
      <c r="T214" s="9"/>
      <c r="U214" s="9"/>
      <c r="V214" s="9"/>
      <c r="W214" s="9"/>
      <c r="X214" s="9"/>
    </row>
    <row r="215" spans="1:24" x14ac:dyDescent="0.25">
      <c r="A215" s="139">
        <v>2.7083333334303461E-2</v>
      </c>
      <c r="H215" s="139">
        <v>14.113194444442343</v>
      </c>
      <c r="M215" s="139">
        <v>0.19861111111094942</v>
      </c>
      <c r="P215" s="9"/>
      <c r="Q215" s="10" t="s">
        <v>1474</v>
      </c>
      <c r="R215" s="88">
        <v>23.999826388889232</v>
      </c>
      <c r="T215" s="9"/>
      <c r="U215" s="9"/>
      <c r="V215" s="9"/>
      <c r="W215" s="9"/>
      <c r="X215" s="9"/>
    </row>
    <row r="216" spans="1:24" x14ac:dyDescent="0.25">
      <c r="A216" s="139">
        <v>2.9166666667151731E-2</v>
      </c>
      <c r="H216" s="139">
        <v>35.199305555550382</v>
      </c>
      <c r="M216" s="139">
        <v>0.70555555555620231</v>
      </c>
      <c r="P216" s="9"/>
      <c r="T216" s="9"/>
      <c r="U216" s="9"/>
      <c r="V216" s="9"/>
      <c r="W216" s="9"/>
      <c r="X216" s="9"/>
    </row>
    <row r="217" spans="1:24" x14ac:dyDescent="0.25">
      <c r="A217" s="139">
        <v>3.6111111112404615E-2</v>
      </c>
      <c r="D217" s="8" t="s">
        <v>1104</v>
      </c>
      <c r="E217" t="s">
        <v>1105</v>
      </c>
      <c r="H217" s="139" t="s">
        <v>1474</v>
      </c>
      <c r="M217" s="139">
        <v>0.78194444444670808</v>
      </c>
      <c r="P217" s="9"/>
      <c r="T217" s="9"/>
      <c r="U217" s="9"/>
      <c r="V217" s="9"/>
      <c r="W217" s="9"/>
      <c r="X217" s="9"/>
    </row>
    <row r="218" spans="1:24" x14ac:dyDescent="0.25">
      <c r="A218" s="139">
        <v>4.722222221607808E-2</v>
      </c>
      <c r="D218" s="8" t="s">
        <v>854</v>
      </c>
      <c r="E218" t="s">
        <v>892</v>
      </c>
      <c r="M218" s="139">
        <v>0.86249999999563443</v>
      </c>
      <c r="P218" s="9"/>
      <c r="T218" s="9"/>
      <c r="U218" s="9"/>
      <c r="V218" s="9"/>
      <c r="W218" s="9"/>
      <c r="X218" s="9"/>
    </row>
    <row r="219" spans="1:24" x14ac:dyDescent="0.25">
      <c r="A219" s="139">
        <v>5.1388888889050577E-2</v>
      </c>
      <c r="M219" s="139">
        <v>0.87777777777228039</v>
      </c>
      <c r="P219" s="9"/>
      <c r="T219" s="9"/>
      <c r="U219" s="9"/>
      <c r="V219" s="9"/>
      <c r="W219" s="9"/>
      <c r="X219" s="9"/>
    </row>
    <row r="220" spans="1:24" x14ac:dyDescent="0.25">
      <c r="A220" s="139">
        <v>6.1805555553291924E-2</v>
      </c>
      <c r="D220" s="8" t="s">
        <v>1473</v>
      </c>
      <c r="M220" s="139">
        <v>0.88888888889050577</v>
      </c>
      <c r="P220" s="9"/>
      <c r="T220" s="9"/>
      <c r="U220" s="9"/>
      <c r="V220" s="9"/>
      <c r="W220" s="9"/>
      <c r="X220" s="9"/>
    </row>
    <row r="221" spans="1:24" x14ac:dyDescent="0.25">
      <c r="A221" s="139">
        <v>6.6666666672972497E-2</v>
      </c>
      <c r="D221" s="139">
        <v>1</v>
      </c>
      <c r="M221" s="139">
        <v>1.7729166666686069</v>
      </c>
      <c r="P221" s="9"/>
      <c r="T221" s="9"/>
      <c r="U221" s="9"/>
      <c r="V221" s="9"/>
      <c r="W221" s="9"/>
      <c r="X221" s="9"/>
    </row>
    <row r="222" spans="1:24" x14ac:dyDescent="0.25">
      <c r="A222" s="139">
        <v>7.7777777776645962E-2</v>
      </c>
      <c r="D222" s="139">
        <v>1.929861111108039</v>
      </c>
      <c r="H222" s="8" t="s">
        <v>1104</v>
      </c>
      <c r="I222" t="s">
        <v>1105</v>
      </c>
      <c r="M222" s="139">
        <v>1.9256944444423425</v>
      </c>
      <c r="P222" s="9"/>
      <c r="T222" s="9"/>
      <c r="U222" s="9"/>
      <c r="V222" s="9"/>
      <c r="W222" s="9"/>
      <c r="X222" s="9"/>
    </row>
    <row r="223" spans="1:24" x14ac:dyDescent="0.25">
      <c r="A223" s="139">
        <v>9.5833333332848269E-2</v>
      </c>
      <c r="D223" s="139">
        <v>2.8798611111124046</v>
      </c>
      <c r="H223" s="8" t="s">
        <v>854</v>
      </c>
      <c r="I223" t="s">
        <v>891</v>
      </c>
      <c r="M223" s="139">
        <v>1.9583333333357587</v>
      </c>
      <c r="P223" s="9"/>
      <c r="T223" s="9"/>
      <c r="U223" s="9"/>
      <c r="V223" s="9"/>
      <c r="W223" s="9"/>
      <c r="X223" s="9"/>
    </row>
    <row r="224" spans="1:24" x14ac:dyDescent="0.25">
      <c r="A224" s="139">
        <v>0.10555555555038154</v>
      </c>
      <c r="D224" s="139">
        <v>10.036111111112405</v>
      </c>
      <c r="M224" s="139">
        <v>1.9645833333343035</v>
      </c>
      <c r="P224" s="9"/>
      <c r="T224" s="9"/>
      <c r="U224" s="9"/>
      <c r="V224" s="9"/>
      <c r="W224" s="9"/>
      <c r="X224" s="9"/>
    </row>
    <row r="225" spans="1:24" x14ac:dyDescent="0.25">
      <c r="A225" s="139">
        <v>0.11041666667006211</v>
      </c>
      <c r="D225" s="139">
        <v>24.990277777782467</v>
      </c>
      <c r="H225" s="8" t="s">
        <v>1473</v>
      </c>
      <c r="M225" s="139">
        <v>2.1423611111167702</v>
      </c>
      <c r="P225" s="9"/>
      <c r="T225" s="9"/>
      <c r="U225" s="9"/>
      <c r="V225" s="9"/>
      <c r="W225" s="9"/>
      <c r="X225" s="9"/>
    </row>
    <row r="226" spans="1:24" x14ac:dyDescent="0.25">
      <c r="A226" s="139">
        <v>0.12569444444670808</v>
      </c>
      <c r="D226" s="139">
        <v>53.162499999998545</v>
      </c>
      <c r="H226" s="139">
        <v>3.4722222262644209E-3</v>
      </c>
      <c r="M226" s="139">
        <v>2.9034722222204437</v>
      </c>
      <c r="P226" s="9"/>
      <c r="T226" s="9"/>
      <c r="U226" s="9"/>
      <c r="V226" s="9"/>
      <c r="W226" s="9"/>
      <c r="X226" s="9"/>
    </row>
    <row r="227" spans="1:24" x14ac:dyDescent="0.25">
      <c r="A227" s="139">
        <v>0.13958333333721384</v>
      </c>
      <c r="D227" s="139">
        <v>97</v>
      </c>
      <c r="H227" s="139">
        <v>8.333333331393078E-3</v>
      </c>
      <c r="M227" s="139">
        <v>2.921527777776646</v>
      </c>
      <c r="P227" s="9"/>
      <c r="T227" s="9"/>
      <c r="U227" s="9"/>
      <c r="V227" s="9"/>
      <c r="W227" s="9"/>
      <c r="X227" s="9"/>
    </row>
    <row r="228" spans="1:24" x14ac:dyDescent="0.25">
      <c r="A228" s="139">
        <v>0.14236111110949423</v>
      </c>
      <c r="D228" s="139" t="s">
        <v>1474</v>
      </c>
      <c r="H228" s="139">
        <v>1.1805555550381541E-2</v>
      </c>
      <c r="M228" s="139">
        <v>3.6694444444437977</v>
      </c>
      <c r="P228" s="9"/>
      <c r="T228" s="9"/>
      <c r="U228" s="9"/>
      <c r="V228" s="9"/>
      <c r="W228" s="9"/>
      <c r="X228" s="9"/>
    </row>
    <row r="229" spans="1:24" x14ac:dyDescent="0.25">
      <c r="A229" s="139">
        <v>0.26458333332993789</v>
      </c>
      <c r="H229" s="139">
        <v>1.3888888883229811E-2</v>
      </c>
      <c r="M229" s="139">
        <v>5.7729166666686069</v>
      </c>
      <c r="P229" s="9"/>
      <c r="T229" s="9"/>
      <c r="U229" s="9"/>
      <c r="V229" s="9"/>
      <c r="W229" s="9"/>
      <c r="X229" s="9"/>
    </row>
    <row r="230" spans="1:24" x14ac:dyDescent="0.25">
      <c r="A230" s="139">
        <v>0.36597222222189885</v>
      </c>
      <c r="H230" s="139">
        <v>3.0555555560567882E-2</v>
      </c>
      <c r="M230" s="139">
        <v>5.922222222223354</v>
      </c>
      <c r="P230" s="9"/>
      <c r="S230" s="9"/>
      <c r="T230" s="9"/>
      <c r="U230" s="9"/>
      <c r="V230" s="9"/>
      <c r="W230" s="9"/>
      <c r="X230" s="9"/>
    </row>
    <row r="231" spans="1:24" x14ac:dyDescent="0.25">
      <c r="A231" s="139">
        <v>0.625</v>
      </c>
      <c r="H231" s="139">
        <v>5.1388888889050577E-2</v>
      </c>
      <c r="M231" s="139">
        <v>6.8451388888934162</v>
      </c>
      <c r="P231" s="9"/>
      <c r="Q231" s="8" t="s">
        <v>1104</v>
      </c>
      <c r="R231" t="s">
        <v>1105</v>
      </c>
      <c r="S231" s="9"/>
      <c r="T231" s="9"/>
      <c r="U231" s="9"/>
      <c r="V231" s="9"/>
      <c r="W231" s="9"/>
      <c r="X231" s="9"/>
    </row>
    <row r="232" spans="1:24" x14ac:dyDescent="0.25">
      <c r="A232" s="139">
        <v>0.62777777777955635</v>
      </c>
      <c r="H232" s="139">
        <v>9.3055555553291924E-2</v>
      </c>
      <c r="M232" s="139">
        <v>6.9791666666642413</v>
      </c>
      <c r="P232" s="9"/>
      <c r="Q232" s="8" t="s">
        <v>854</v>
      </c>
      <c r="R232" t="s">
        <v>891</v>
      </c>
      <c r="S232" s="9"/>
      <c r="T232" s="9"/>
      <c r="U232" s="9"/>
      <c r="V232" s="9"/>
      <c r="W232" s="9"/>
      <c r="X232" s="9"/>
    </row>
    <row r="233" spans="1:24" x14ac:dyDescent="0.25">
      <c r="A233" s="139">
        <v>0.73194444444379769</v>
      </c>
      <c r="H233" s="139">
        <v>0.13402777777810115</v>
      </c>
      <c r="M233" s="139">
        <v>12.090972222220444</v>
      </c>
      <c r="P233" s="9"/>
      <c r="S233" s="9"/>
      <c r="T233" s="9"/>
      <c r="U233" s="9"/>
      <c r="V233" s="9"/>
      <c r="W233" s="9"/>
      <c r="X233" s="9"/>
    </row>
    <row r="234" spans="1:24" x14ac:dyDescent="0.25">
      <c r="A234" s="139">
        <v>0.75069444444670808</v>
      </c>
      <c r="H234" s="139">
        <v>0.15694444444670808</v>
      </c>
      <c r="M234" s="139">
        <v>12.856250000004366</v>
      </c>
      <c r="P234" s="9"/>
      <c r="Q234" s="8" t="s">
        <v>1473</v>
      </c>
      <c r="R234" t="s">
        <v>855</v>
      </c>
      <c r="T234" s="9"/>
      <c r="U234" s="9"/>
      <c r="V234" s="9"/>
      <c r="W234" s="9"/>
      <c r="X234" s="9"/>
    </row>
    <row r="235" spans="1:24" x14ac:dyDescent="0.25">
      <c r="A235" s="139">
        <v>0.75555555555183673</v>
      </c>
      <c r="H235" s="139">
        <v>0.39583333333575865</v>
      </c>
      <c r="M235" s="139" t="s">
        <v>1474</v>
      </c>
      <c r="P235" s="9"/>
      <c r="Q235" s="10" t="s">
        <v>8</v>
      </c>
      <c r="R235" s="88">
        <v>7.7357638888897782</v>
      </c>
      <c r="T235" s="9"/>
      <c r="U235" s="9"/>
      <c r="V235" s="9"/>
      <c r="W235" s="9"/>
      <c r="X235" s="9"/>
    </row>
    <row r="236" spans="1:24" x14ac:dyDescent="0.25">
      <c r="A236" s="139">
        <v>0.77430555555474712</v>
      </c>
      <c r="H236" s="139">
        <v>0.80347222222189885</v>
      </c>
      <c r="P236" s="9"/>
      <c r="Q236" s="10" t="s">
        <v>270</v>
      </c>
      <c r="R236" s="88">
        <v>13.57777777777765</v>
      </c>
      <c r="T236" s="9"/>
      <c r="U236" s="9"/>
      <c r="V236" s="9"/>
      <c r="W236" s="9"/>
      <c r="X236" s="9"/>
    </row>
    <row r="237" spans="1:24" x14ac:dyDescent="0.25">
      <c r="A237" s="139">
        <v>0.77500000000145519</v>
      </c>
      <c r="H237" s="139">
        <v>0.86180555555620231</v>
      </c>
      <c r="P237" s="9"/>
      <c r="Q237" s="10" t="s">
        <v>577</v>
      </c>
      <c r="R237" s="88">
        <v>2.4883012820517671</v>
      </c>
      <c r="T237" s="9"/>
      <c r="U237" s="9"/>
      <c r="V237" s="9"/>
      <c r="W237" s="9"/>
      <c r="X237" s="9"/>
    </row>
    <row r="238" spans="1:24" x14ac:dyDescent="0.25">
      <c r="A238" s="139">
        <v>0.77638888888759539</v>
      </c>
      <c r="H238" s="139">
        <v>0.87361111111385981</v>
      </c>
      <c r="P238" s="9"/>
      <c r="Q238" s="10" t="s">
        <v>1474</v>
      </c>
      <c r="R238" s="88">
        <v>9.9357940821257369</v>
      </c>
      <c r="T238" s="9"/>
      <c r="U238" s="9"/>
      <c r="V238" s="9"/>
      <c r="W238" s="9"/>
      <c r="X238" s="9"/>
    </row>
    <row r="239" spans="1:24" x14ac:dyDescent="0.25">
      <c r="A239" s="139">
        <v>0.78333333333284827</v>
      </c>
      <c r="H239" s="139">
        <v>0.96041666666860692</v>
      </c>
      <c r="P239" s="9"/>
      <c r="T239" s="9"/>
      <c r="U239" s="9"/>
      <c r="V239" s="9"/>
      <c r="W239" s="9"/>
      <c r="X239" s="9"/>
    </row>
    <row r="240" spans="1:24" x14ac:dyDescent="0.25">
      <c r="A240" s="139">
        <v>0.79027777777810115</v>
      </c>
      <c r="H240" s="139">
        <v>0.99027777778246673</v>
      </c>
      <c r="P240" s="9"/>
      <c r="T240" s="9"/>
      <c r="U240" s="9"/>
      <c r="V240" s="9"/>
      <c r="W240" s="9"/>
      <c r="X240" s="9"/>
    </row>
    <row r="241" spans="1:24" x14ac:dyDescent="0.25">
      <c r="A241" s="139">
        <v>0.8006944444423425</v>
      </c>
      <c r="H241" s="139">
        <v>1</v>
      </c>
      <c r="P241" s="9"/>
      <c r="T241" s="9"/>
      <c r="U241" s="9"/>
      <c r="V241" s="9"/>
      <c r="W241" s="9"/>
      <c r="X241" s="9"/>
    </row>
    <row r="242" spans="1:24" x14ac:dyDescent="0.25">
      <c r="A242" s="139">
        <v>0.80277777777519077</v>
      </c>
      <c r="H242" s="139">
        <v>1.1618055555518367</v>
      </c>
      <c r="P242" s="9"/>
      <c r="T242" s="9"/>
      <c r="U242" s="9"/>
      <c r="V242" s="9"/>
      <c r="W242" s="9"/>
      <c r="X242" s="9"/>
    </row>
    <row r="243" spans="1:24" x14ac:dyDescent="0.25">
      <c r="A243" s="139">
        <v>0.80486111110803904</v>
      </c>
      <c r="H243" s="139">
        <v>1.1902777777795563</v>
      </c>
      <c r="P243" s="9"/>
      <c r="T243" s="9"/>
      <c r="U243" s="9"/>
      <c r="V243" s="9"/>
      <c r="W243" s="9"/>
      <c r="X243" s="9"/>
    </row>
    <row r="244" spans="1:24" x14ac:dyDescent="0.25">
      <c r="A244" s="139">
        <v>0.81944444444525288</v>
      </c>
      <c r="H244" s="139">
        <v>1.9131944444452529</v>
      </c>
      <c r="P244" s="9"/>
      <c r="T244" s="9"/>
      <c r="U244" s="9"/>
      <c r="V244" s="9"/>
      <c r="W244" s="9"/>
      <c r="X244" s="9"/>
    </row>
    <row r="245" spans="1:24" x14ac:dyDescent="0.25">
      <c r="A245" s="139">
        <v>0.83888888888759539</v>
      </c>
      <c r="H245" s="139">
        <v>1.9430555555591127</v>
      </c>
      <c r="P245" s="9"/>
      <c r="T245" s="9"/>
      <c r="U245" s="9"/>
      <c r="V245" s="9"/>
      <c r="W245" s="9"/>
      <c r="X245" s="9"/>
    </row>
    <row r="246" spans="1:24" x14ac:dyDescent="0.25">
      <c r="A246" s="139">
        <v>0.88472222221753327</v>
      </c>
      <c r="H246" s="139">
        <v>2</v>
      </c>
      <c r="P246" s="9"/>
      <c r="T246" s="9"/>
      <c r="U246" s="9"/>
      <c r="V246" s="9"/>
      <c r="W246" s="9"/>
      <c r="X246" s="9"/>
    </row>
    <row r="247" spans="1:24" x14ac:dyDescent="0.25">
      <c r="A247" s="139">
        <v>0.89791666666860692</v>
      </c>
      <c r="H247" s="139">
        <v>2.1201388888875954</v>
      </c>
      <c r="P247" s="9"/>
      <c r="T247" s="9"/>
      <c r="U247" s="9"/>
      <c r="V247" s="9"/>
      <c r="W247" s="9"/>
      <c r="X247" s="9"/>
    </row>
    <row r="248" spans="1:24" x14ac:dyDescent="0.25">
      <c r="A248" s="139">
        <v>0.91527777777810115</v>
      </c>
      <c r="H248" s="139">
        <v>2.9263888888890506</v>
      </c>
      <c r="P248" s="9"/>
      <c r="T248" s="9"/>
      <c r="U248" s="9"/>
      <c r="V248" s="9"/>
      <c r="W248" s="9"/>
      <c r="X248" s="9"/>
    </row>
    <row r="249" spans="1:24" x14ac:dyDescent="0.25">
      <c r="A249" s="139">
        <v>0.94027777777955635</v>
      </c>
      <c r="H249" s="139">
        <v>3.2680555555562023</v>
      </c>
      <c r="P249" s="9"/>
      <c r="T249" s="9"/>
      <c r="U249" s="9"/>
      <c r="V249" s="9"/>
      <c r="W249" s="9"/>
      <c r="X249" s="9"/>
    </row>
    <row r="250" spans="1:24" x14ac:dyDescent="0.25">
      <c r="A250" s="139">
        <v>0.94097222222626442</v>
      </c>
      <c r="H250" s="139">
        <v>4.1263888888934162</v>
      </c>
      <c r="P250" s="9"/>
      <c r="T250" s="9"/>
      <c r="U250" s="9"/>
      <c r="V250" s="9"/>
      <c r="W250" s="9"/>
      <c r="X250" s="9"/>
    </row>
    <row r="251" spans="1:24" x14ac:dyDescent="0.25">
      <c r="A251" s="139">
        <v>0.94166666666569654</v>
      </c>
      <c r="H251" s="139">
        <v>4.7277777777781012</v>
      </c>
      <c r="P251" s="9"/>
      <c r="T251" s="9"/>
      <c r="U251" s="9"/>
      <c r="V251" s="9"/>
      <c r="W251" s="9"/>
      <c r="X251" s="9"/>
    </row>
    <row r="252" spans="1:24" x14ac:dyDescent="0.25">
      <c r="A252" s="139">
        <v>0.95138888889050577</v>
      </c>
      <c r="H252" s="139">
        <v>5</v>
      </c>
      <c r="P252" s="9"/>
      <c r="S252" s="9"/>
      <c r="T252" s="9"/>
      <c r="U252" s="9"/>
      <c r="V252" s="9"/>
      <c r="W252" s="9"/>
      <c r="X252" s="9"/>
    </row>
    <row r="253" spans="1:24" x14ac:dyDescent="0.25">
      <c r="A253" s="139">
        <v>0.95416666667006211</v>
      </c>
      <c r="H253" s="139">
        <v>5.2201388888861402</v>
      </c>
      <c r="P253" s="9"/>
      <c r="S253" s="9"/>
      <c r="T253" s="9"/>
      <c r="U253" s="9"/>
      <c r="V253" s="9"/>
      <c r="W253" s="9"/>
      <c r="X253" s="9"/>
    </row>
    <row r="254" spans="1:24" x14ac:dyDescent="0.25">
      <c r="A254" s="139">
        <v>0.95763888888905058</v>
      </c>
      <c r="H254" s="139">
        <v>6.0923611111138598</v>
      </c>
      <c r="P254" s="9"/>
      <c r="S254" s="9"/>
      <c r="T254" s="9"/>
      <c r="U254" s="9"/>
      <c r="V254" s="9"/>
      <c r="W254" s="9"/>
      <c r="X254" s="9"/>
    </row>
    <row r="255" spans="1:24" x14ac:dyDescent="0.25">
      <c r="A255" s="139">
        <v>0.96250000000145519</v>
      </c>
      <c r="H255" s="139">
        <v>6.9888888888890506</v>
      </c>
      <c r="P255" s="9"/>
      <c r="S255" s="9"/>
      <c r="T255" s="9"/>
      <c r="U255" s="9"/>
      <c r="V255" s="9"/>
      <c r="W255" s="9"/>
      <c r="X255" s="9"/>
    </row>
    <row r="256" spans="1:24" x14ac:dyDescent="0.25">
      <c r="A256" s="139">
        <v>0.98333333333721384</v>
      </c>
      <c r="H256" s="139">
        <v>7.1437499999956344</v>
      </c>
      <c r="P256" s="9"/>
      <c r="S256" s="9"/>
      <c r="T256" s="9"/>
      <c r="U256" s="9"/>
      <c r="V256" s="9"/>
      <c r="W256" s="9"/>
      <c r="X256" s="9"/>
    </row>
    <row r="257" spans="1:24" x14ac:dyDescent="0.25">
      <c r="A257" s="139">
        <v>0.98611111110949423</v>
      </c>
      <c r="H257" s="139">
        <v>7.9305555555547471</v>
      </c>
      <c r="P257" s="9"/>
      <c r="S257" s="9"/>
      <c r="T257" s="9"/>
      <c r="U257" s="9"/>
      <c r="V257" s="9"/>
      <c r="W257" s="9"/>
      <c r="X257" s="9"/>
    </row>
    <row r="258" spans="1:24" x14ac:dyDescent="0.25">
      <c r="A258" s="139">
        <v>1.0027777777795563</v>
      </c>
      <c r="H258" s="139">
        <v>9</v>
      </c>
      <c r="P258" s="9"/>
      <c r="S258" s="9"/>
      <c r="T258" s="9"/>
      <c r="U258" s="9"/>
      <c r="V258" s="9"/>
      <c r="W258" s="9"/>
      <c r="X258" s="9"/>
    </row>
    <row r="259" spans="1:24" x14ac:dyDescent="0.25">
      <c r="A259" s="139">
        <v>1.0250000000014552</v>
      </c>
      <c r="H259" s="139">
        <v>21</v>
      </c>
      <c r="P259" s="9"/>
      <c r="S259" s="9"/>
      <c r="T259" s="9"/>
      <c r="U259" s="9"/>
      <c r="V259" s="9"/>
      <c r="W259" s="9"/>
      <c r="X259" s="9"/>
    </row>
    <row r="260" spans="1:24" x14ac:dyDescent="0.25">
      <c r="A260" s="139">
        <v>1.0493055555562023</v>
      </c>
      <c r="H260" s="139">
        <v>27</v>
      </c>
      <c r="P260" s="9"/>
      <c r="S260" s="9"/>
      <c r="T260" s="9"/>
      <c r="U260" s="9"/>
      <c r="V260" s="9"/>
      <c r="W260" s="9"/>
      <c r="X260" s="9"/>
    </row>
    <row r="261" spans="1:24" x14ac:dyDescent="0.25">
      <c r="A261" s="139">
        <v>1.1916666666656965</v>
      </c>
      <c r="H261" s="139">
        <v>51.893749999995634</v>
      </c>
      <c r="P261" s="9"/>
      <c r="S261" s="9"/>
      <c r="T261" s="9"/>
      <c r="U261" s="9"/>
      <c r="V261" s="9"/>
      <c r="W261" s="9"/>
      <c r="X261" s="9"/>
    </row>
    <row r="262" spans="1:24" x14ac:dyDescent="0.25">
      <c r="A262" s="139">
        <v>1.2222222222262644</v>
      </c>
      <c r="H262" s="139">
        <v>63</v>
      </c>
      <c r="P262" s="9"/>
      <c r="S262" s="9"/>
      <c r="T262" s="9"/>
      <c r="U262" s="9"/>
      <c r="V262" s="9"/>
      <c r="W262" s="9"/>
      <c r="X262" s="9"/>
    </row>
    <row r="263" spans="1:24" x14ac:dyDescent="0.25">
      <c r="A263" s="139">
        <v>1.3194444444452529</v>
      </c>
      <c r="H263" s="139">
        <v>98.926388888889051</v>
      </c>
      <c r="P263" s="9"/>
      <c r="Q263" s="8" t="s">
        <v>1104</v>
      </c>
      <c r="R263" t="s">
        <v>1105</v>
      </c>
      <c r="S263" s="9"/>
      <c r="T263" s="9"/>
      <c r="U263" s="9"/>
      <c r="V263" s="9"/>
      <c r="W263" s="9"/>
      <c r="X263" s="9"/>
    </row>
    <row r="264" spans="1:24" x14ac:dyDescent="0.25">
      <c r="A264" s="139">
        <v>1.7472222222204437</v>
      </c>
      <c r="H264" s="139">
        <v>106.03333333333285</v>
      </c>
      <c r="P264" s="9"/>
      <c r="Q264" s="8" t="s">
        <v>854</v>
      </c>
      <c r="R264" t="s">
        <v>885</v>
      </c>
      <c r="S264" s="9"/>
      <c r="T264" s="9"/>
      <c r="U264" s="9"/>
      <c r="V264" s="9"/>
      <c r="W264" s="9"/>
      <c r="X264" s="9"/>
    </row>
    <row r="265" spans="1:24" x14ac:dyDescent="0.25">
      <c r="A265" s="139">
        <v>1.7527777777795563</v>
      </c>
      <c r="H265" s="139" t="s">
        <v>1474</v>
      </c>
      <c r="P265" s="9"/>
      <c r="Q265" t="s">
        <v>1294</v>
      </c>
      <c r="S265" s="9"/>
      <c r="T265" s="9"/>
      <c r="U265" s="9"/>
      <c r="V265" s="9"/>
      <c r="W265" s="9"/>
      <c r="X265" s="9"/>
    </row>
    <row r="266" spans="1:24" x14ac:dyDescent="0.25">
      <c r="A266" s="139">
        <v>1.7770833333343035</v>
      </c>
      <c r="P266" s="9"/>
      <c r="Q266" s="8" t="s">
        <v>1473</v>
      </c>
      <c r="R266" t="s">
        <v>855</v>
      </c>
      <c r="S266" s="9"/>
      <c r="T266" s="9"/>
      <c r="U266" s="9"/>
      <c r="V266" s="9"/>
      <c r="W266" s="9"/>
      <c r="X266" s="9"/>
    </row>
    <row r="267" spans="1:24" x14ac:dyDescent="0.25">
      <c r="A267" s="139">
        <v>1.9624999999941792</v>
      </c>
      <c r="P267" s="9"/>
      <c r="Q267" s="10" t="s">
        <v>8</v>
      </c>
      <c r="R267" s="88">
        <v>3.5618055555549089</v>
      </c>
      <c r="S267" s="9"/>
      <c r="T267" s="9"/>
      <c r="U267" s="9"/>
      <c r="V267" s="9"/>
      <c r="W267" s="9"/>
      <c r="X267" s="9"/>
    </row>
    <row r="268" spans="1:24" x14ac:dyDescent="0.25">
      <c r="A268" s="139">
        <v>2.015277777776646</v>
      </c>
      <c r="P268" s="9"/>
      <c r="Q268" s="10" t="s">
        <v>270</v>
      </c>
      <c r="R268" s="88">
        <v>1.864643719807171</v>
      </c>
      <c r="S268" s="9"/>
      <c r="T268" s="9"/>
      <c r="U268" s="9"/>
      <c r="V268" s="9"/>
      <c r="W268" s="9"/>
      <c r="X268" s="9"/>
    </row>
    <row r="269" spans="1:24" x14ac:dyDescent="0.25">
      <c r="A269" s="139">
        <v>2.0916666666671517</v>
      </c>
      <c r="P269" s="9"/>
      <c r="Q269" s="10" t="s">
        <v>1474</v>
      </c>
      <c r="R269" s="88">
        <v>2.3419704861112223</v>
      </c>
      <c r="S269" s="9"/>
      <c r="T269" s="9"/>
      <c r="U269" s="9"/>
      <c r="V269" s="9"/>
      <c r="W269" s="9"/>
      <c r="X269" s="9"/>
    </row>
    <row r="270" spans="1:24" x14ac:dyDescent="0.25">
      <c r="A270" s="139">
        <v>2.234027777776646</v>
      </c>
      <c r="P270" s="9"/>
      <c r="S270" s="9"/>
      <c r="T270" s="9"/>
      <c r="U270" s="9"/>
      <c r="V270" s="9"/>
      <c r="W270" s="9"/>
      <c r="X270" s="9"/>
    </row>
    <row r="271" spans="1:24" x14ac:dyDescent="0.25">
      <c r="A271" s="139">
        <v>2.7013888888905058</v>
      </c>
      <c r="P271" s="9"/>
      <c r="S271" s="9"/>
      <c r="T271" s="9"/>
      <c r="U271" s="9"/>
      <c r="V271" s="9"/>
      <c r="W271" s="9"/>
      <c r="X271" s="9"/>
    </row>
    <row r="272" spans="1:24" x14ac:dyDescent="0.25">
      <c r="A272" s="139">
        <v>2.7388888888890506</v>
      </c>
      <c r="P272" s="9"/>
      <c r="S272" s="9"/>
      <c r="T272" s="9"/>
      <c r="U272" s="9"/>
      <c r="V272" s="9"/>
      <c r="W272" s="9"/>
      <c r="X272" s="9"/>
    </row>
    <row r="273" spans="1:24" x14ac:dyDescent="0.25">
      <c r="A273" s="139">
        <v>2.7472222222204437</v>
      </c>
      <c r="P273" s="9"/>
      <c r="S273" s="9"/>
      <c r="T273" s="9"/>
      <c r="U273" s="9"/>
      <c r="V273" s="9"/>
      <c r="W273" s="9"/>
      <c r="X273" s="9"/>
    </row>
    <row r="274" spans="1:24" x14ac:dyDescent="0.25">
      <c r="A274" s="139">
        <v>2.8388888888875954</v>
      </c>
      <c r="P274" s="9"/>
      <c r="S274" s="9"/>
      <c r="T274" s="9"/>
      <c r="U274" s="9"/>
      <c r="V274" s="9"/>
      <c r="W274" s="9"/>
      <c r="X274" s="9"/>
    </row>
    <row r="275" spans="1:24" x14ac:dyDescent="0.25">
      <c r="A275" s="139">
        <v>2.8715277777810115</v>
      </c>
      <c r="P275" s="9"/>
      <c r="S275" s="9"/>
      <c r="T275" s="9"/>
      <c r="U275" s="9"/>
      <c r="V275" s="9"/>
      <c r="W275" s="9"/>
      <c r="X275" s="9"/>
    </row>
    <row r="276" spans="1:24" x14ac:dyDescent="0.25">
      <c r="A276" s="139">
        <v>2.9250000000029104</v>
      </c>
      <c r="P276" s="9"/>
      <c r="S276" s="9"/>
      <c r="T276" s="9"/>
      <c r="U276" s="9"/>
      <c r="V276" s="9"/>
      <c r="W276" s="9"/>
      <c r="X276" s="9"/>
    </row>
    <row r="277" spans="1:24" x14ac:dyDescent="0.25">
      <c r="A277" s="139">
        <v>2.945138888891961</v>
      </c>
      <c r="P277" s="9"/>
      <c r="S277" s="9"/>
      <c r="T277" s="9"/>
      <c r="U277" s="9"/>
      <c r="V277" s="9"/>
      <c r="W277" s="9"/>
      <c r="X277" s="9"/>
    </row>
    <row r="278" spans="1:24" x14ac:dyDescent="0.25">
      <c r="A278" s="139">
        <v>2.9812500000043656</v>
      </c>
      <c r="P278" s="9"/>
      <c r="S278" s="9"/>
      <c r="T278" s="9"/>
      <c r="U278" s="9"/>
      <c r="V278" s="9"/>
      <c r="W278" s="9"/>
      <c r="X278" s="9"/>
    </row>
    <row r="279" spans="1:24" x14ac:dyDescent="0.25">
      <c r="A279" s="139">
        <v>3.679861111115315</v>
      </c>
      <c r="P279" s="9"/>
      <c r="S279" s="9"/>
      <c r="T279" s="9"/>
      <c r="U279" s="9"/>
      <c r="V279" s="9"/>
      <c r="W279" s="9"/>
      <c r="X279" s="9"/>
    </row>
    <row r="280" spans="1:24" x14ac:dyDescent="0.25">
      <c r="A280" s="139">
        <v>3.8000000000029104</v>
      </c>
      <c r="P280" s="9"/>
      <c r="S280" s="9"/>
      <c r="T280" s="9"/>
      <c r="U280" s="9"/>
      <c r="V280" s="9"/>
      <c r="W280" s="9"/>
      <c r="X280" s="9"/>
    </row>
    <row r="281" spans="1:24" x14ac:dyDescent="0.25">
      <c r="A281" s="139">
        <v>3.9458333333313931</v>
      </c>
      <c r="P281" s="9"/>
      <c r="S281" s="9"/>
      <c r="T281" s="9"/>
      <c r="U281" s="9"/>
      <c r="V281" s="9"/>
      <c r="W281" s="9"/>
      <c r="X281" s="9"/>
    </row>
    <row r="282" spans="1:24" x14ac:dyDescent="0.25">
      <c r="A282" s="139">
        <v>4.008333333338669</v>
      </c>
      <c r="P282" s="9"/>
      <c r="S282" s="9"/>
      <c r="T282" s="9"/>
      <c r="U282" s="9"/>
      <c r="V282" s="9"/>
      <c r="W282" s="9"/>
      <c r="X282" s="9"/>
    </row>
    <row r="283" spans="1:24" x14ac:dyDescent="0.25">
      <c r="A283" s="139">
        <v>4.8333333333357587</v>
      </c>
      <c r="P283" s="9"/>
      <c r="S283" s="9"/>
      <c r="T283" s="9"/>
      <c r="U283" s="9"/>
      <c r="V283" s="9"/>
      <c r="W283" s="9"/>
      <c r="X283" s="9"/>
    </row>
    <row r="284" spans="1:24" x14ac:dyDescent="0.25">
      <c r="A284" s="139">
        <v>4.8555555555576575</v>
      </c>
      <c r="P284" s="9"/>
      <c r="S284" s="9"/>
      <c r="T284" s="9"/>
      <c r="U284" s="9"/>
      <c r="V284" s="9"/>
      <c r="W284" s="9"/>
      <c r="X284" s="9"/>
    </row>
    <row r="285" spans="1:24" x14ac:dyDescent="0.25">
      <c r="A285" s="139">
        <v>4.8687500000014552</v>
      </c>
      <c r="P285" s="9"/>
      <c r="S285" s="9"/>
      <c r="T285" s="9"/>
      <c r="U285" s="9"/>
      <c r="V285" s="9"/>
      <c r="W285" s="9"/>
      <c r="X285" s="9"/>
    </row>
    <row r="286" spans="1:24" x14ac:dyDescent="0.25">
      <c r="A286" s="139">
        <v>4.8979166666686069</v>
      </c>
      <c r="P286" s="9"/>
      <c r="S286" s="9"/>
      <c r="T286" s="9"/>
      <c r="U286" s="9"/>
      <c r="V286" s="9"/>
      <c r="W286" s="9"/>
      <c r="X286" s="9"/>
    </row>
    <row r="287" spans="1:24" x14ac:dyDescent="0.25">
      <c r="A287" s="139">
        <v>4.9048611111065838</v>
      </c>
      <c r="P287" s="9"/>
      <c r="S287" s="9"/>
      <c r="T287" s="9"/>
      <c r="U287" s="9"/>
      <c r="V287" s="9"/>
      <c r="W287" s="9"/>
      <c r="X287" s="9"/>
    </row>
    <row r="288" spans="1:24" x14ac:dyDescent="0.25">
      <c r="A288" s="139">
        <v>4.9152777777781012</v>
      </c>
      <c r="P288" s="9"/>
      <c r="S288" s="9"/>
      <c r="T288" s="9"/>
      <c r="U288" s="9"/>
      <c r="V288" s="9"/>
      <c r="W288" s="9"/>
      <c r="X288" s="9"/>
    </row>
    <row r="289" spans="1:24" x14ac:dyDescent="0.25">
      <c r="A289" s="139">
        <v>5</v>
      </c>
      <c r="P289" s="9"/>
      <c r="S289" s="9"/>
      <c r="T289" s="9"/>
      <c r="U289" s="9"/>
      <c r="V289" s="9"/>
      <c r="W289" s="9"/>
      <c r="X289" s="9"/>
    </row>
    <row r="290" spans="1:24" x14ac:dyDescent="0.25">
      <c r="A290" s="139">
        <v>5.1243055555532919</v>
      </c>
      <c r="P290" s="9"/>
      <c r="S290" s="9"/>
      <c r="T290" s="9"/>
      <c r="U290" s="9"/>
      <c r="V290" s="9"/>
      <c r="W290" s="9"/>
      <c r="X290" s="9"/>
    </row>
    <row r="291" spans="1:24" x14ac:dyDescent="0.25">
      <c r="A291" s="139">
        <v>5.9097222222262644</v>
      </c>
      <c r="P291" s="9"/>
      <c r="S291" s="9"/>
      <c r="T291" s="9"/>
      <c r="U291" s="9"/>
      <c r="V291" s="9"/>
      <c r="W291" s="9"/>
      <c r="X291" s="9"/>
    </row>
    <row r="292" spans="1:24" x14ac:dyDescent="0.25">
      <c r="A292" s="139">
        <v>5.913888888884685</v>
      </c>
      <c r="P292" s="9"/>
      <c r="S292" s="9"/>
      <c r="T292" s="9"/>
      <c r="U292" s="9"/>
      <c r="V292" s="9"/>
      <c r="W292" s="9"/>
      <c r="X292" s="9"/>
    </row>
    <row r="293" spans="1:24" x14ac:dyDescent="0.25">
      <c r="A293" s="139">
        <v>5.9173611111109494</v>
      </c>
      <c r="P293" s="9"/>
      <c r="S293" s="9"/>
      <c r="T293" s="9"/>
      <c r="U293" s="9"/>
      <c r="V293" s="9"/>
      <c r="W293" s="9"/>
      <c r="X293" s="9"/>
    </row>
    <row r="294" spans="1:24" x14ac:dyDescent="0.25">
      <c r="A294" s="139">
        <v>5.9180555555576575</v>
      </c>
      <c r="P294" s="9"/>
      <c r="S294" s="9"/>
      <c r="T294" s="9"/>
      <c r="U294" s="9"/>
      <c r="V294" s="9"/>
      <c r="W294" s="9"/>
      <c r="X294" s="9"/>
    </row>
    <row r="295" spans="1:24" x14ac:dyDescent="0.25">
      <c r="A295" s="139">
        <v>6.0027777777795563</v>
      </c>
      <c r="P295" s="9"/>
      <c r="S295" s="9"/>
      <c r="T295" s="9"/>
      <c r="U295" s="9"/>
      <c r="V295" s="9"/>
      <c r="W295" s="9"/>
      <c r="X295" s="9"/>
    </row>
    <row r="296" spans="1:24" x14ac:dyDescent="0.25">
      <c r="A296" s="139">
        <v>6.7861111111051287</v>
      </c>
      <c r="P296" s="9"/>
      <c r="S296" s="9"/>
      <c r="T296" s="9"/>
      <c r="U296" s="9"/>
      <c r="V296" s="9"/>
      <c r="W296" s="9"/>
      <c r="X296" s="9"/>
    </row>
    <row r="297" spans="1:24" x14ac:dyDescent="0.25">
      <c r="A297" s="139">
        <v>6.8229166666642413</v>
      </c>
      <c r="P297" s="9"/>
      <c r="S297" s="9"/>
      <c r="T297" s="9"/>
      <c r="U297" s="9"/>
      <c r="V297" s="9"/>
      <c r="W297" s="9"/>
      <c r="X297" s="9"/>
    </row>
    <row r="298" spans="1:24" x14ac:dyDescent="0.25">
      <c r="A298" s="139">
        <v>6.8368055555547471</v>
      </c>
      <c r="P298" s="9"/>
      <c r="S298" s="9"/>
      <c r="T298" s="9"/>
      <c r="U298" s="9"/>
      <c r="V298" s="9"/>
      <c r="W298" s="9"/>
      <c r="X298" s="9"/>
    </row>
    <row r="299" spans="1:24" x14ac:dyDescent="0.25">
      <c r="A299" s="139">
        <v>6.9000000000014552</v>
      </c>
      <c r="P299" s="9"/>
      <c r="S299" s="9"/>
      <c r="T299" s="9"/>
      <c r="U299" s="9"/>
      <c r="V299" s="9"/>
      <c r="W299" s="9"/>
      <c r="X299" s="9"/>
    </row>
    <row r="300" spans="1:24" x14ac:dyDescent="0.25">
      <c r="A300" s="139">
        <v>7.0541666666686069</v>
      </c>
      <c r="P300" s="9"/>
      <c r="S300" s="9"/>
      <c r="T300" s="9"/>
      <c r="U300" s="9"/>
      <c r="V300" s="9"/>
      <c r="W300" s="9"/>
      <c r="X300" s="9"/>
    </row>
    <row r="301" spans="1:24" x14ac:dyDescent="0.25">
      <c r="A301" s="139">
        <v>7.1854166666671517</v>
      </c>
      <c r="P301" s="9"/>
      <c r="S301" s="9"/>
      <c r="T301" s="9"/>
      <c r="U301" s="9"/>
      <c r="V301" s="9"/>
      <c r="W301" s="9"/>
      <c r="X301" s="9"/>
    </row>
    <row r="302" spans="1:24" x14ac:dyDescent="0.25">
      <c r="A302" s="139">
        <v>7.5631944444467081</v>
      </c>
      <c r="P302" s="9"/>
      <c r="S302" s="9"/>
      <c r="T302" s="9"/>
      <c r="U302" s="9"/>
      <c r="V302" s="9"/>
      <c r="W302" s="9"/>
      <c r="X302" s="9"/>
    </row>
    <row r="303" spans="1:24" x14ac:dyDescent="0.25">
      <c r="A303" s="139">
        <v>7.9916666666686069</v>
      </c>
      <c r="P303" s="9"/>
      <c r="S303" s="9"/>
      <c r="T303" s="9"/>
      <c r="U303" s="9"/>
      <c r="V303" s="9"/>
      <c r="W303" s="9"/>
      <c r="X303" s="9"/>
    </row>
    <row r="304" spans="1:24" x14ac:dyDescent="0.25">
      <c r="A304" s="139">
        <v>8.8027777777751908</v>
      </c>
      <c r="P304" s="9"/>
      <c r="S304" s="9"/>
      <c r="T304" s="9"/>
      <c r="U304" s="9"/>
      <c r="V304" s="9"/>
      <c r="W304" s="9"/>
      <c r="X304" s="9"/>
    </row>
    <row r="305" spans="1:24" x14ac:dyDescent="0.25">
      <c r="A305" s="139">
        <v>9.9444444444452529</v>
      </c>
      <c r="P305" s="9"/>
      <c r="S305" s="9"/>
      <c r="T305" s="9"/>
      <c r="U305" s="9"/>
      <c r="V305" s="9"/>
      <c r="W305" s="9"/>
      <c r="X305" s="9"/>
    </row>
    <row r="306" spans="1:24" x14ac:dyDescent="0.25">
      <c r="A306" s="139">
        <v>10.074305555557657</v>
      </c>
      <c r="P306" s="9"/>
      <c r="S306" s="9"/>
      <c r="T306" s="9"/>
      <c r="U306" s="9"/>
      <c r="V306" s="9"/>
      <c r="W306" s="9"/>
      <c r="X306" s="9"/>
    </row>
    <row r="307" spans="1:24" x14ac:dyDescent="0.25">
      <c r="A307" s="139">
        <v>10.853472222224809</v>
      </c>
      <c r="P307" s="9"/>
      <c r="S307" s="9"/>
      <c r="T307" s="9"/>
      <c r="U307" s="9"/>
      <c r="V307" s="9"/>
      <c r="W307" s="9"/>
      <c r="X307" s="9"/>
    </row>
    <row r="308" spans="1:24" x14ac:dyDescent="0.25">
      <c r="A308" s="139">
        <v>10.881944444445253</v>
      </c>
      <c r="P308" s="9"/>
      <c r="S308" s="9"/>
      <c r="T308" s="9"/>
      <c r="U308" s="9"/>
      <c r="V308" s="9"/>
      <c r="W308" s="9"/>
      <c r="X308" s="9"/>
    </row>
    <row r="309" spans="1:24" x14ac:dyDescent="0.25">
      <c r="A309" s="139">
        <v>11.17013888888323</v>
      </c>
      <c r="P309" s="9"/>
      <c r="S309" s="9"/>
      <c r="T309" s="9"/>
      <c r="U309" s="9"/>
      <c r="V309" s="9"/>
      <c r="W309" s="9"/>
      <c r="X309" s="9"/>
    </row>
    <row r="310" spans="1:24" x14ac:dyDescent="0.25">
      <c r="A310" s="139">
        <v>18.903472222220444</v>
      </c>
      <c r="P310" s="9"/>
      <c r="S310" s="9"/>
      <c r="T310" s="9"/>
      <c r="U310" s="9"/>
      <c r="V310" s="9"/>
      <c r="W310" s="9"/>
      <c r="X310" s="9"/>
    </row>
    <row r="311" spans="1:24" x14ac:dyDescent="0.25">
      <c r="A311" s="139">
        <v>19.047916666662786</v>
      </c>
      <c r="P311" s="9"/>
      <c r="S311" s="9"/>
      <c r="T311" s="9"/>
      <c r="U311" s="9"/>
      <c r="V311" s="9"/>
      <c r="W311" s="9"/>
      <c r="X311" s="9"/>
    </row>
    <row r="312" spans="1:24" x14ac:dyDescent="0.25">
      <c r="A312" s="139">
        <v>24.914583333331393</v>
      </c>
      <c r="P312" s="9"/>
      <c r="S312" s="9"/>
      <c r="T312" s="9"/>
      <c r="U312" s="9"/>
      <c r="V312" s="9"/>
      <c r="W312" s="9"/>
      <c r="X312" s="9"/>
    </row>
    <row r="313" spans="1:24" x14ac:dyDescent="0.25">
      <c r="A313" s="139" t="s">
        <v>1474</v>
      </c>
      <c r="P313" s="9"/>
      <c r="S313" s="9"/>
      <c r="T313" s="9"/>
      <c r="U313" s="9"/>
      <c r="V313" s="9"/>
      <c r="W313" s="9"/>
      <c r="X313" s="9"/>
    </row>
    <row r="314" spans="1:24" x14ac:dyDescent="0.25">
      <c r="P314" s="9"/>
      <c r="S314" s="9"/>
      <c r="T314" s="9"/>
      <c r="U314" s="9"/>
      <c r="V314" s="9"/>
      <c r="W314" s="9"/>
      <c r="X314" s="9"/>
    </row>
    <row r="315" spans="1:24" x14ac:dyDescent="0.25">
      <c r="P315" s="9"/>
      <c r="S315" s="9"/>
      <c r="T315" s="9"/>
      <c r="U315" s="9"/>
      <c r="V315" s="9"/>
      <c r="W315" s="9"/>
      <c r="X315" s="9"/>
    </row>
    <row r="316" spans="1:24" x14ac:dyDescent="0.25">
      <c r="P316" s="9"/>
      <c r="S316" s="9"/>
      <c r="T316" s="9"/>
      <c r="U316" s="9"/>
      <c r="V316" s="9"/>
      <c r="W316" s="9"/>
      <c r="X316" s="9"/>
    </row>
    <row r="317" spans="1:24" x14ac:dyDescent="0.25">
      <c r="P317" s="9"/>
      <c r="W317" s="9"/>
      <c r="X317" s="9"/>
    </row>
    <row r="318" spans="1:24" x14ac:dyDescent="0.25">
      <c r="P318" s="9"/>
      <c r="W318" s="9"/>
      <c r="X318" s="9"/>
    </row>
    <row r="319" spans="1:24" x14ac:dyDescent="0.25">
      <c r="P319" s="9"/>
      <c r="W319" s="9"/>
      <c r="X319" s="9"/>
    </row>
    <row r="320" spans="1:24" x14ac:dyDescent="0.25">
      <c r="P320" s="9"/>
      <c r="W320" s="9"/>
      <c r="X320" s="9"/>
    </row>
    <row r="321" spans="16:24" x14ac:dyDescent="0.25">
      <c r="P321" s="9"/>
      <c r="W321" s="9"/>
      <c r="X321" s="9"/>
    </row>
    <row r="322" spans="16:24" x14ac:dyDescent="0.25">
      <c r="P322" s="9"/>
      <c r="W322" s="9"/>
      <c r="X322" s="9"/>
    </row>
    <row r="323" spans="16:24" x14ac:dyDescent="0.25">
      <c r="P323" s="9"/>
      <c r="W323" s="9"/>
      <c r="X323" s="9"/>
    </row>
    <row r="324" spans="16:24" x14ac:dyDescent="0.25">
      <c r="P324" s="9"/>
      <c r="W324" s="9"/>
      <c r="X324" s="9"/>
    </row>
    <row r="325" spans="16:24" x14ac:dyDescent="0.25">
      <c r="P325" s="9"/>
      <c r="W325" s="9"/>
      <c r="X325" s="9"/>
    </row>
    <row r="326" spans="16:24" x14ac:dyDescent="0.25">
      <c r="P326" s="9"/>
      <c r="W326" s="9"/>
      <c r="X326" s="9"/>
    </row>
    <row r="327" spans="16:24" x14ac:dyDescent="0.25">
      <c r="P327" s="9"/>
      <c r="W327" s="9"/>
      <c r="X327" s="9"/>
    </row>
    <row r="328" spans="16:24" x14ac:dyDescent="0.25">
      <c r="P328" s="9"/>
      <c r="W328" s="9"/>
      <c r="X328" s="9"/>
    </row>
    <row r="329" spans="16:24" x14ac:dyDescent="0.25">
      <c r="P329" s="9"/>
      <c r="W329" s="9"/>
      <c r="X329" s="9"/>
    </row>
    <row r="330" spans="16:24" x14ac:dyDescent="0.25">
      <c r="P330" s="9"/>
      <c r="W330" s="9"/>
      <c r="X330" s="9"/>
    </row>
    <row r="331" spans="16:24" x14ac:dyDescent="0.25">
      <c r="P331" s="9"/>
      <c r="W331" s="9"/>
      <c r="X331" s="9"/>
    </row>
  </sheetData>
  <mergeCells count="13">
    <mergeCell ref="P98:P151"/>
    <mergeCell ref="P168:P195"/>
    <mergeCell ref="L44:L45"/>
    <mergeCell ref="C30:M30"/>
    <mergeCell ref="C37:D40"/>
    <mergeCell ref="C52:L52"/>
    <mergeCell ref="J44:K45"/>
    <mergeCell ref="H44:H45"/>
    <mergeCell ref="G44:G45"/>
    <mergeCell ref="F44:F45"/>
    <mergeCell ref="J36:K36"/>
    <mergeCell ref="M44:M45"/>
    <mergeCell ref="C46:D50"/>
  </mergeCells>
  <pageMargins left="0.511811024" right="0.511811024" top="0.78740157499999996" bottom="0.78740157499999996" header="0.31496062000000002" footer="0.31496062000000002"/>
  <pageSetup paperSize="9" orientation="portrait" r:id="rId23"/>
  <drawing r:id="rId2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78"/>
  <sheetViews>
    <sheetView zoomScale="85" zoomScaleNormal="85" workbookViewId="0">
      <selection activeCell="G4" sqref="G4"/>
    </sheetView>
  </sheetViews>
  <sheetFormatPr defaultRowHeight="15" x14ac:dyDescent="0.25"/>
  <cols>
    <col min="1" max="1" width="53.5703125" bestFit="1" customWidth="1"/>
    <col min="2" max="7" width="18.85546875"/>
    <col min="8" max="8" width="77" customWidth="1"/>
    <col min="9" max="9" width="21.7109375" customWidth="1"/>
    <col min="10" max="10" width="14.28515625" bestFit="1" customWidth="1"/>
  </cols>
  <sheetData>
    <row r="1" spans="1:10" ht="25.5" x14ac:dyDescent="0.25">
      <c r="A1" s="78" t="s">
        <v>957</v>
      </c>
      <c r="B1" s="79" t="s">
        <v>5</v>
      </c>
      <c r="C1" s="80" t="s">
        <v>4</v>
      </c>
      <c r="D1" s="80" t="s">
        <v>1082</v>
      </c>
      <c r="E1" s="81" t="s">
        <v>854</v>
      </c>
      <c r="F1" s="79" t="s">
        <v>0</v>
      </c>
      <c r="G1" s="79" t="s">
        <v>1</v>
      </c>
      <c r="H1" s="80" t="s">
        <v>3</v>
      </c>
      <c r="I1" s="79" t="s">
        <v>2</v>
      </c>
      <c r="J1" s="82" t="s">
        <v>502</v>
      </c>
    </row>
    <row r="2" spans="1:10" x14ac:dyDescent="0.25">
      <c r="A2" s="44" t="s">
        <v>6</v>
      </c>
      <c r="B2" s="45" t="s">
        <v>9</v>
      </c>
      <c r="C2" s="34" t="s">
        <v>8</v>
      </c>
      <c r="D2" s="66"/>
      <c r="E2" s="35" t="s">
        <v>897</v>
      </c>
      <c r="F2" s="46">
        <v>42118.839583333334</v>
      </c>
      <c r="G2" s="46">
        <v>42138.801388888889</v>
      </c>
      <c r="H2" s="45" t="s">
        <v>11</v>
      </c>
      <c r="I2" s="37">
        <v>19.961805555554747</v>
      </c>
      <c r="J2" s="38">
        <v>19.961805555554747</v>
      </c>
    </row>
    <row r="3" spans="1:10" x14ac:dyDescent="0.25">
      <c r="A3" s="44" t="s">
        <v>6</v>
      </c>
      <c r="B3" s="45" t="s">
        <v>9</v>
      </c>
      <c r="C3" s="34" t="s">
        <v>8</v>
      </c>
      <c r="D3" s="66"/>
      <c r="E3" s="35" t="s">
        <v>887</v>
      </c>
      <c r="F3" s="46">
        <v>42138.801388888889</v>
      </c>
      <c r="G3" s="46">
        <v>42143.670138888891</v>
      </c>
      <c r="H3" s="45" t="s">
        <v>12</v>
      </c>
      <c r="I3" s="37">
        <v>4.8687500000014552</v>
      </c>
      <c r="J3" s="38">
        <v>4.8687500000014552</v>
      </c>
    </row>
    <row r="4" spans="1:10" x14ac:dyDescent="0.25">
      <c r="A4" s="44" t="s">
        <v>6</v>
      </c>
      <c r="B4" s="45" t="s">
        <v>9</v>
      </c>
      <c r="C4" s="34" t="s">
        <v>8</v>
      </c>
      <c r="D4" s="66"/>
      <c r="E4" s="35" t="s">
        <v>897</v>
      </c>
      <c r="F4" s="46">
        <v>42143.670138888891</v>
      </c>
      <c r="G4" s="46">
        <v>42145.717361111114</v>
      </c>
      <c r="H4" s="45" t="s">
        <v>13</v>
      </c>
      <c r="I4" s="37">
        <v>2.047222222223354</v>
      </c>
      <c r="J4" s="38">
        <v>2.047222222223354</v>
      </c>
    </row>
    <row r="5" spans="1:10" x14ac:dyDescent="0.25">
      <c r="A5" s="44" t="s">
        <v>6</v>
      </c>
      <c r="B5" s="45" t="s">
        <v>9</v>
      </c>
      <c r="C5" s="34" t="s">
        <v>8</v>
      </c>
      <c r="D5" s="66"/>
      <c r="E5" s="35" t="s">
        <v>897</v>
      </c>
      <c r="F5" s="46">
        <v>42149.511111111111</v>
      </c>
      <c r="G5" s="46">
        <v>42158.679166666669</v>
      </c>
      <c r="H5" s="45" t="s">
        <v>15</v>
      </c>
      <c r="I5" s="37">
        <v>9.1680555555576575</v>
      </c>
      <c r="J5" s="38">
        <v>9.1680555555576575</v>
      </c>
    </row>
    <row r="6" spans="1:10" x14ac:dyDescent="0.25">
      <c r="A6" s="44" t="s">
        <v>6</v>
      </c>
      <c r="B6" s="45" t="s">
        <v>9</v>
      </c>
      <c r="C6" s="34" t="s">
        <v>8</v>
      </c>
      <c r="D6" s="66"/>
      <c r="E6" s="35" t="s">
        <v>887</v>
      </c>
      <c r="F6" s="46">
        <v>42158.679166666669</v>
      </c>
      <c r="G6" s="46">
        <v>42163.584027777775</v>
      </c>
      <c r="H6" s="45" t="s">
        <v>16</v>
      </c>
      <c r="I6" s="37">
        <v>4.9048611111065838</v>
      </c>
      <c r="J6" s="38">
        <v>4.9048611111065838</v>
      </c>
    </row>
    <row r="7" spans="1:10" ht="25.5" x14ac:dyDescent="0.25">
      <c r="A7" s="44" t="s">
        <v>6</v>
      </c>
      <c r="B7" s="45" t="s">
        <v>9</v>
      </c>
      <c r="C7" s="34" t="s">
        <v>8</v>
      </c>
      <c r="D7" s="66"/>
      <c r="E7" s="35" t="s">
        <v>887</v>
      </c>
      <c r="F7" s="46">
        <v>42172.765972222223</v>
      </c>
      <c r="G7" s="46">
        <v>42173.723611111112</v>
      </c>
      <c r="H7" s="45" t="s">
        <v>25</v>
      </c>
      <c r="I7" s="37">
        <v>0.95763888888905058</v>
      </c>
      <c r="J7" s="38">
        <v>0.95763888888905058</v>
      </c>
    </row>
    <row r="8" spans="1:10" x14ac:dyDescent="0.25">
      <c r="A8" s="44" t="s">
        <v>6</v>
      </c>
      <c r="B8" s="45" t="s">
        <v>46</v>
      </c>
      <c r="C8" s="34" t="s">
        <v>8</v>
      </c>
      <c r="D8" s="66"/>
      <c r="E8" s="35" t="s">
        <v>897</v>
      </c>
      <c r="F8" s="46">
        <v>42263.649305555555</v>
      </c>
      <c r="G8" s="46">
        <v>42264.536805555559</v>
      </c>
      <c r="H8" s="45" t="s">
        <v>47</v>
      </c>
      <c r="I8" s="37">
        <v>0.88750000000436557</v>
      </c>
      <c r="J8" s="38">
        <v>0.88750000000436557</v>
      </c>
    </row>
    <row r="9" spans="1:10" x14ac:dyDescent="0.25">
      <c r="A9" s="44" t="s">
        <v>6</v>
      </c>
      <c r="B9" s="45" t="s">
        <v>46</v>
      </c>
      <c r="C9" s="34" t="s">
        <v>8</v>
      </c>
      <c r="D9" s="66"/>
      <c r="E9" s="35" t="s">
        <v>897</v>
      </c>
      <c r="F9" s="46">
        <v>42268.714583333334</v>
      </c>
      <c r="G9" s="46">
        <v>42272.772916666669</v>
      </c>
      <c r="H9" s="45" t="s">
        <v>48</v>
      </c>
      <c r="I9" s="37">
        <v>4.0583333333343035</v>
      </c>
      <c r="J9" s="38">
        <v>4.0583333333343035</v>
      </c>
    </row>
    <row r="10" spans="1:10" x14ac:dyDescent="0.25">
      <c r="A10" s="44" t="s">
        <v>6</v>
      </c>
      <c r="B10" s="45" t="s">
        <v>46</v>
      </c>
      <c r="C10" s="34" t="s">
        <v>8</v>
      </c>
      <c r="D10" s="66"/>
      <c r="E10" s="35" t="s">
        <v>887</v>
      </c>
      <c r="F10" s="46">
        <v>42272.772916666669</v>
      </c>
      <c r="G10" s="46">
        <v>42278.686805555553</v>
      </c>
      <c r="H10" s="45" t="s">
        <v>12</v>
      </c>
      <c r="I10" s="37">
        <v>5.913888888884685</v>
      </c>
      <c r="J10" s="38">
        <v>5.913888888884685</v>
      </c>
    </row>
    <row r="11" spans="1:10" x14ac:dyDescent="0.25">
      <c r="A11" s="44" t="s">
        <v>6</v>
      </c>
      <c r="B11" s="45" t="s">
        <v>65</v>
      </c>
      <c r="C11" s="34" t="s">
        <v>8</v>
      </c>
      <c r="D11" s="66"/>
      <c r="E11" s="35" t="s">
        <v>898</v>
      </c>
      <c r="F11" s="46">
        <v>42633.781944444447</v>
      </c>
      <c r="G11" s="46">
        <v>42635.567361111112</v>
      </c>
      <c r="H11" s="45" t="s">
        <v>17</v>
      </c>
      <c r="I11" s="37">
        <v>1.7854166666656965</v>
      </c>
      <c r="J11" s="38">
        <v>1.7854166666656965</v>
      </c>
    </row>
    <row r="12" spans="1:10" x14ac:dyDescent="0.25">
      <c r="A12" s="44" t="s">
        <v>6</v>
      </c>
      <c r="B12" s="45" t="s">
        <v>65</v>
      </c>
      <c r="C12" s="34" t="s">
        <v>8</v>
      </c>
      <c r="D12" s="66"/>
      <c r="E12" s="35" t="s">
        <v>895</v>
      </c>
      <c r="F12" s="46">
        <v>42635.567361111112</v>
      </c>
      <c r="G12" s="46">
        <v>42639.605555555558</v>
      </c>
      <c r="H12" s="45" t="s">
        <v>12</v>
      </c>
      <c r="I12" s="37">
        <v>4.0381944444452529</v>
      </c>
      <c r="J12" s="38">
        <v>4.0381944444452529</v>
      </c>
    </row>
    <row r="13" spans="1:10" x14ac:dyDescent="0.25">
      <c r="A13" s="44" t="s">
        <v>6</v>
      </c>
      <c r="B13" s="45" t="s">
        <v>65</v>
      </c>
      <c r="C13" s="34" t="s">
        <v>8</v>
      </c>
      <c r="D13" s="66"/>
      <c r="E13" s="35" t="s">
        <v>885</v>
      </c>
      <c r="F13" s="46">
        <v>42639.605555555558</v>
      </c>
      <c r="G13" s="46">
        <v>42639.698611111111</v>
      </c>
      <c r="H13" s="45" t="s">
        <v>66</v>
      </c>
      <c r="I13" s="37">
        <v>9.3055555553291924E-2</v>
      </c>
      <c r="J13" s="38">
        <v>9.3055555553291924E-2</v>
      </c>
    </row>
    <row r="14" spans="1:10" x14ac:dyDescent="0.25">
      <c r="A14" s="44" t="s">
        <v>6</v>
      </c>
      <c r="B14" s="45" t="s">
        <v>82</v>
      </c>
      <c r="C14" s="34" t="s">
        <v>8</v>
      </c>
      <c r="D14" s="66"/>
      <c r="E14" s="35" t="s">
        <v>897</v>
      </c>
      <c r="F14" s="46">
        <v>42422.759027777778</v>
      </c>
      <c r="G14" s="46">
        <v>42425.688888888886</v>
      </c>
      <c r="H14" s="45" t="s">
        <v>83</v>
      </c>
      <c r="I14" s="37">
        <v>2.929861111108039</v>
      </c>
      <c r="J14" s="38">
        <v>2.929861111108039</v>
      </c>
    </row>
    <row r="15" spans="1:10" x14ac:dyDescent="0.25">
      <c r="A15" s="44" t="s">
        <v>6</v>
      </c>
      <c r="B15" s="45" t="s">
        <v>82</v>
      </c>
      <c r="C15" s="34" t="s">
        <v>8</v>
      </c>
      <c r="D15" s="66"/>
      <c r="E15" s="35" t="s">
        <v>884</v>
      </c>
      <c r="F15" s="46">
        <v>42425.688888888886</v>
      </c>
      <c r="G15" s="46">
        <v>42426.713888888888</v>
      </c>
      <c r="H15" s="45" t="s">
        <v>12</v>
      </c>
      <c r="I15" s="37">
        <v>1.0250000000014552</v>
      </c>
      <c r="J15" s="38">
        <v>1.0250000000014552</v>
      </c>
    </row>
    <row r="16" spans="1:10" x14ac:dyDescent="0.25">
      <c r="A16" s="44" t="s">
        <v>6</v>
      </c>
      <c r="B16" s="45" t="s">
        <v>82</v>
      </c>
      <c r="C16" s="34" t="s">
        <v>8</v>
      </c>
      <c r="D16" s="66"/>
      <c r="E16" s="35" t="s">
        <v>897</v>
      </c>
      <c r="F16" s="46">
        <v>42426.713888888888</v>
      </c>
      <c r="G16" s="46">
        <v>42431.676388888889</v>
      </c>
      <c r="H16" s="45" t="s">
        <v>84</v>
      </c>
      <c r="I16" s="37">
        <v>4.9625000000014552</v>
      </c>
      <c r="J16" s="38">
        <v>4.9625000000014552</v>
      </c>
    </row>
    <row r="17" spans="1:10" x14ac:dyDescent="0.25">
      <c r="A17" s="44" t="s">
        <v>6</v>
      </c>
      <c r="B17" s="45" t="s">
        <v>82</v>
      </c>
      <c r="C17" s="34" t="s">
        <v>8</v>
      </c>
      <c r="D17" s="66"/>
      <c r="E17" s="35" t="s">
        <v>884</v>
      </c>
      <c r="F17" s="46">
        <v>42431.676388888889</v>
      </c>
      <c r="G17" s="46">
        <v>42431.738194444442</v>
      </c>
      <c r="H17" s="45" t="s">
        <v>85</v>
      </c>
      <c r="I17" s="37">
        <v>6.1805555553291924E-2</v>
      </c>
      <c r="J17" s="38">
        <v>6.1805555553291924E-2</v>
      </c>
    </row>
    <row r="18" spans="1:10" x14ac:dyDescent="0.25">
      <c r="A18" s="44" t="s">
        <v>6</v>
      </c>
      <c r="B18" s="45" t="s">
        <v>82</v>
      </c>
      <c r="C18" s="34" t="s">
        <v>8</v>
      </c>
      <c r="D18" s="66"/>
      <c r="E18" s="35" t="s">
        <v>897</v>
      </c>
      <c r="F18" s="46">
        <v>42431.738194444442</v>
      </c>
      <c r="G18" s="46">
        <v>42443.53125</v>
      </c>
      <c r="H18" s="45" t="s">
        <v>86</v>
      </c>
      <c r="I18" s="37">
        <v>11.793055555557657</v>
      </c>
      <c r="J18" s="38">
        <v>11.793055555557657</v>
      </c>
    </row>
    <row r="19" spans="1:10" x14ac:dyDescent="0.25">
      <c r="A19" s="44" t="s">
        <v>6</v>
      </c>
      <c r="B19" s="45" t="s">
        <v>82</v>
      </c>
      <c r="C19" s="34" t="s">
        <v>8</v>
      </c>
      <c r="D19" s="66"/>
      <c r="E19" s="35" t="s">
        <v>884</v>
      </c>
      <c r="F19" s="46">
        <v>42443.53125</v>
      </c>
      <c r="G19" s="46">
        <v>42450.716666666667</v>
      </c>
      <c r="H19" s="45" t="s">
        <v>87</v>
      </c>
      <c r="I19" s="37">
        <v>7.1854166666671517</v>
      </c>
      <c r="J19" s="38">
        <v>7.1854166666671517</v>
      </c>
    </row>
    <row r="20" spans="1:10" x14ac:dyDescent="0.25">
      <c r="A20" s="44" t="s">
        <v>6</v>
      </c>
      <c r="B20" s="45" t="s">
        <v>82</v>
      </c>
      <c r="C20" s="34" t="s">
        <v>8</v>
      </c>
      <c r="D20" s="66"/>
      <c r="E20" s="35" t="s">
        <v>897</v>
      </c>
      <c r="F20" s="46">
        <v>42450.716666666667</v>
      </c>
      <c r="G20" s="46">
        <v>42474.62777777778</v>
      </c>
      <c r="H20" s="45" t="s">
        <v>88</v>
      </c>
      <c r="I20" s="37">
        <v>23.911111111112405</v>
      </c>
      <c r="J20" s="38">
        <v>23.911111111112405</v>
      </c>
    </row>
    <row r="21" spans="1:10" x14ac:dyDescent="0.25">
      <c r="A21" s="44" t="s">
        <v>6</v>
      </c>
      <c r="B21" s="45" t="s">
        <v>82</v>
      </c>
      <c r="C21" s="34" t="s">
        <v>8</v>
      </c>
      <c r="D21" s="66"/>
      <c r="E21" s="35" t="s">
        <v>902</v>
      </c>
      <c r="F21" s="46">
        <v>42474.62777777778</v>
      </c>
      <c r="G21" s="46">
        <v>42479.556944444441</v>
      </c>
      <c r="H21" s="45" t="s">
        <v>89</v>
      </c>
      <c r="I21" s="37">
        <v>4.929166666661331</v>
      </c>
      <c r="J21" s="38">
        <v>4.929166666661331</v>
      </c>
    </row>
    <row r="22" spans="1:10" x14ac:dyDescent="0.25">
      <c r="A22" s="44" t="s">
        <v>6</v>
      </c>
      <c r="B22" s="45" t="s">
        <v>82</v>
      </c>
      <c r="C22" s="34" t="s">
        <v>8</v>
      </c>
      <c r="D22" s="66"/>
      <c r="E22" s="35" t="s">
        <v>902</v>
      </c>
      <c r="F22" s="46">
        <v>42479.667361111111</v>
      </c>
      <c r="G22" s="46">
        <v>42479.788888888892</v>
      </c>
      <c r="H22" s="45" t="s">
        <v>91</v>
      </c>
      <c r="I22" s="37">
        <v>0.12152777778101154</v>
      </c>
      <c r="J22" s="38">
        <v>0.12152777778101154</v>
      </c>
    </row>
    <row r="23" spans="1:10" x14ac:dyDescent="0.25">
      <c r="A23" s="44" t="s">
        <v>6</v>
      </c>
      <c r="B23" s="45" t="s">
        <v>82</v>
      </c>
      <c r="C23" s="34" t="s">
        <v>8</v>
      </c>
      <c r="D23" s="66"/>
      <c r="E23" s="35" t="s">
        <v>897</v>
      </c>
      <c r="F23" s="46">
        <v>42479.788888888892</v>
      </c>
      <c r="G23" s="46">
        <v>42548.595138888886</v>
      </c>
      <c r="H23" s="45" t="s">
        <v>92</v>
      </c>
      <c r="I23" s="37">
        <v>68.806249999994179</v>
      </c>
      <c r="J23" s="38">
        <v>68.806249999994179</v>
      </c>
    </row>
    <row r="24" spans="1:10" x14ac:dyDescent="0.25">
      <c r="A24" s="44" t="s">
        <v>6</v>
      </c>
      <c r="B24" s="45" t="s">
        <v>82</v>
      </c>
      <c r="C24" s="34" t="s">
        <v>8</v>
      </c>
      <c r="D24" s="66"/>
      <c r="E24" s="35" t="s">
        <v>897</v>
      </c>
      <c r="F24" s="46">
        <v>42548.693055555559</v>
      </c>
      <c r="G24" s="46">
        <v>42556.783333333333</v>
      </c>
      <c r="H24" s="45" t="s">
        <v>94</v>
      </c>
      <c r="I24" s="37">
        <v>8.0902777777737356</v>
      </c>
      <c r="J24" s="38">
        <v>8.0902777777737356</v>
      </c>
    </row>
    <row r="25" spans="1:10" x14ac:dyDescent="0.25">
      <c r="A25" s="44" t="s">
        <v>6</v>
      </c>
      <c r="B25" s="45" t="s">
        <v>82</v>
      </c>
      <c r="C25" s="34" t="s">
        <v>8</v>
      </c>
      <c r="D25" s="66"/>
      <c r="E25" s="35" t="s">
        <v>902</v>
      </c>
      <c r="F25" s="46">
        <v>42556.783333333333</v>
      </c>
      <c r="G25" s="46">
        <v>42572.609722222223</v>
      </c>
      <c r="H25" s="45" t="s">
        <v>12</v>
      </c>
      <c r="I25" s="37">
        <v>15.826388888890506</v>
      </c>
      <c r="J25" s="38">
        <v>15.826388888890506</v>
      </c>
    </row>
    <row r="26" spans="1:10" x14ac:dyDescent="0.25">
      <c r="A26" s="44" t="s">
        <v>6</v>
      </c>
      <c r="B26" s="45" t="s">
        <v>82</v>
      </c>
      <c r="C26" s="34" t="s">
        <v>8</v>
      </c>
      <c r="D26" s="66"/>
      <c r="E26" s="35" t="s">
        <v>897</v>
      </c>
      <c r="F26" s="46">
        <v>42572.609722222223</v>
      </c>
      <c r="G26" s="46">
        <v>42577.802083333336</v>
      </c>
      <c r="H26" s="45" t="s">
        <v>95</v>
      </c>
      <c r="I26" s="37">
        <v>5.1923611111124046</v>
      </c>
      <c r="J26" s="38">
        <v>5.1923611111124046</v>
      </c>
    </row>
    <row r="27" spans="1:10" ht="25.5" x14ac:dyDescent="0.25">
      <c r="A27" s="44" t="s">
        <v>6</v>
      </c>
      <c r="B27" s="45" t="s">
        <v>82</v>
      </c>
      <c r="C27" s="34" t="s">
        <v>8</v>
      </c>
      <c r="D27" s="66"/>
      <c r="E27" s="35" t="s">
        <v>895</v>
      </c>
      <c r="F27" s="46">
        <v>42577.802083333336</v>
      </c>
      <c r="G27" s="46">
        <v>42581.492361111108</v>
      </c>
      <c r="H27" s="45" t="s">
        <v>96</v>
      </c>
      <c r="I27" s="37">
        <v>3.6902777777722804</v>
      </c>
      <c r="J27" s="38">
        <v>3.6902777777722804</v>
      </c>
    </row>
    <row r="28" spans="1:10" x14ac:dyDescent="0.25">
      <c r="A28" s="44" t="s">
        <v>6</v>
      </c>
      <c r="B28" s="45" t="s">
        <v>112</v>
      </c>
      <c r="C28" s="34" t="s">
        <v>8</v>
      </c>
      <c r="D28" s="66"/>
      <c r="E28" s="35" t="s">
        <v>897</v>
      </c>
      <c r="F28" s="46">
        <v>41955.558333333334</v>
      </c>
      <c r="G28" s="46">
        <v>41987.454861111109</v>
      </c>
      <c r="H28" s="45" t="s">
        <v>113</v>
      </c>
      <c r="I28" s="37">
        <v>31.896527777775191</v>
      </c>
      <c r="J28" s="38">
        <v>31.896527777775191</v>
      </c>
    </row>
    <row r="29" spans="1:10" x14ac:dyDescent="0.25">
      <c r="A29" s="44" t="s">
        <v>6</v>
      </c>
      <c r="B29" s="45" t="s">
        <v>112</v>
      </c>
      <c r="C29" s="34" t="s">
        <v>8</v>
      </c>
      <c r="D29" s="66"/>
      <c r="E29" s="35" t="s">
        <v>897</v>
      </c>
      <c r="F29" s="46">
        <v>42037.607638888891</v>
      </c>
      <c r="G29" s="46">
        <v>42039.730555555558</v>
      </c>
      <c r="H29" s="45" t="s">
        <v>115</v>
      </c>
      <c r="I29" s="37">
        <v>2.1229166666671517</v>
      </c>
      <c r="J29" s="38">
        <v>2.1229166666671517</v>
      </c>
    </row>
    <row r="30" spans="1:10" x14ac:dyDescent="0.25">
      <c r="A30" s="44" t="s">
        <v>6</v>
      </c>
      <c r="B30" s="45" t="s">
        <v>112</v>
      </c>
      <c r="C30" s="34" t="s">
        <v>8</v>
      </c>
      <c r="D30" s="66"/>
      <c r="E30" s="35" t="s">
        <v>887</v>
      </c>
      <c r="F30" s="46">
        <v>42039.730555555558</v>
      </c>
      <c r="G30" s="46">
        <v>42041.745833333334</v>
      </c>
      <c r="H30" s="45" t="s">
        <v>116</v>
      </c>
      <c r="I30" s="37">
        <v>2.015277777776646</v>
      </c>
      <c r="J30" s="38">
        <v>2.015277777776646</v>
      </c>
    </row>
    <row r="31" spans="1:10" x14ac:dyDescent="0.25">
      <c r="A31" s="44" t="s">
        <v>6</v>
      </c>
      <c r="B31" s="45" t="s">
        <v>112</v>
      </c>
      <c r="C31" s="34" t="s">
        <v>8</v>
      </c>
      <c r="D31" s="66"/>
      <c r="E31" s="35" t="s">
        <v>897</v>
      </c>
      <c r="F31" s="46">
        <v>42041.745833333334</v>
      </c>
      <c r="G31" s="46">
        <v>42041.784722222219</v>
      </c>
      <c r="H31" s="45" t="s">
        <v>117</v>
      </c>
      <c r="I31" s="37">
        <v>3.8888888884685002E-2</v>
      </c>
      <c r="J31" s="38">
        <v>3.8888888884685002E-2</v>
      </c>
    </row>
    <row r="32" spans="1:10" x14ac:dyDescent="0.25">
      <c r="A32" s="44" t="s">
        <v>6</v>
      </c>
      <c r="B32" s="45" t="s">
        <v>112</v>
      </c>
      <c r="C32" s="34" t="s">
        <v>8</v>
      </c>
      <c r="D32" s="66"/>
      <c r="E32" s="35" t="s">
        <v>897</v>
      </c>
      <c r="F32" s="46">
        <v>42053.768750000003</v>
      </c>
      <c r="G32" s="46">
        <v>42055.758333333331</v>
      </c>
      <c r="H32" s="45" t="s">
        <v>119</v>
      </c>
      <c r="I32" s="37">
        <v>1.9895833333284827</v>
      </c>
      <c r="J32" s="38">
        <v>1.9895833333284827</v>
      </c>
    </row>
    <row r="33" spans="1:10" x14ac:dyDescent="0.25">
      <c r="A33" s="44" t="s">
        <v>6</v>
      </c>
      <c r="B33" s="45" t="s">
        <v>112</v>
      </c>
      <c r="C33" s="34" t="s">
        <v>8</v>
      </c>
      <c r="D33" s="66"/>
      <c r="E33" s="35" t="s">
        <v>897</v>
      </c>
      <c r="F33" s="46">
        <v>42075.640972222223</v>
      </c>
      <c r="G33" s="46">
        <v>42079.722222222219</v>
      </c>
      <c r="H33" s="45" t="s">
        <v>121</v>
      </c>
      <c r="I33" s="37">
        <v>4.0812499999956344</v>
      </c>
      <c r="J33" s="38">
        <v>4.0812499999956344</v>
      </c>
    </row>
    <row r="34" spans="1:10" x14ac:dyDescent="0.25">
      <c r="A34" s="44" t="s">
        <v>6</v>
      </c>
      <c r="B34" s="45" t="s">
        <v>112</v>
      </c>
      <c r="C34" s="34" t="s">
        <v>8</v>
      </c>
      <c r="D34" s="66"/>
      <c r="E34" s="35" t="s">
        <v>897</v>
      </c>
      <c r="F34" s="46">
        <v>42083.561111111114</v>
      </c>
      <c r="G34" s="46">
        <v>42094.765972222223</v>
      </c>
      <c r="H34" s="45" t="s">
        <v>123</v>
      </c>
      <c r="I34" s="37">
        <v>11.204861111109494</v>
      </c>
      <c r="J34" s="38">
        <v>11.204861111109494</v>
      </c>
    </row>
    <row r="35" spans="1:10" x14ac:dyDescent="0.25">
      <c r="A35" s="44" t="s">
        <v>6</v>
      </c>
      <c r="B35" s="45" t="s">
        <v>112</v>
      </c>
      <c r="C35" s="34" t="s">
        <v>8</v>
      </c>
      <c r="D35" s="66"/>
      <c r="E35" s="35" t="s">
        <v>887</v>
      </c>
      <c r="F35" s="46">
        <v>42094.765972222223</v>
      </c>
      <c r="G35" s="46">
        <v>42101.602777777778</v>
      </c>
      <c r="H35" s="45" t="s">
        <v>12</v>
      </c>
      <c r="I35" s="37">
        <v>6.8368055555547471</v>
      </c>
      <c r="J35" s="38">
        <v>6.8368055555547471</v>
      </c>
    </row>
    <row r="36" spans="1:10" x14ac:dyDescent="0.25">
      <c r="A36" s="44" t="s">
        <v>6</v>
      </c>
      <c r="B36" s="33" t="s">
        <v>155</v>
      </c>
      <c r="C36" s="34" t="s">
        <v>8</v>
      </c>
      <c r="D36" s="66"/>
      <c r="E36" s="35" t="s">
        <v>897</v>
      </c>
      <c r="F36" s="46">
        <v>41738.680555555555</v>
      </c>
      <c r="G36" s="46">
        <v>41752.581250000003</v>
      </c>
      <c r="H36" s="45" t="s">
        <v>56</v>
      </c>
      <c r="I36" s="37">
        <v>13.900694444448163</v>
      </c>
      <c r="J36" s="38">
        <v>13.900694444448163</v>
      </c>
    </row>
    <row r="37" spans="1:10" x14ac:dyDescent="0.25">
      <c r="A37" s="44" t="s">
        <v>6</v>
      </c>
      <c r="B37" s="33" t="s">
        <v>155</v>
      </c>
      <c r="C37" s="34" t="s">
        <v>8</v>
      </c>
      <c r="D37" s="66"/>
      <c r="E37" s="35" t="s">
        <v>897</v>
      </c>
      <c r="F37" s="46">
        <v>41757.807638888888</v>
      </c>
      <c r="G37" s="46">
        <v>41778.486805555556</v>
      </c>
      <c r="H37" s="45" t="s">
        <v>136</v>
      </c>
      <c r="I37" s="37">
        <v>20.679166666668607</v>
      </c>
      <c r="J37" s="38">
        <v>20.679166666668607</v>
      </c>
    </row>
    <row r="38" spans="1:10" x14ac:dyDescent="0.25">
      <c r="A38" s="44" t="s">
        <v>6</v>
      </c>
      <c r="B38" s="33" t="s">
        <v>155</v>
      </c>
      <c r="C38" s="34" t="s">
        <v>8</v>
      </c>
      <c r="D38" s="66"/>
      <c r="E38" s="35" t="s">
        <v>887</v>
      </c>
      <c r="F38" s="46">
        <v>41778.486805555556</v>
      </c>
      <c r="G38" s="46">
        <v>41779.678472222222</v>
      </c>
      <c r="H38" s="45" t="s">
        <v>12</v>
      </c>
      <c r="I38" s="37">
        <v>1.1916666666656965</v>
      </c>
      <c r="J38" s="38">
        <v>1.1916666666656965</v>
      </c>
    </row>
    <row r="39" spans="1:10" x14ac:dyDescent="0.25">
      <c r="A39" s="44" t="s">
        <v>6</v>
      </c>
      <c r="B39" s="33" t="s">
        <v>155</v>
      </c>
      <c r="C39" s="34" t="s">
        <v>8</v>
      </c>
      <c r="D39" s="66"/>
      <c r="E39" s="35" t="s">
        <v>897</v>
      </c>
      <c r="F39" s="46">
        <v>41779.678472222222</v>
      </c>
      <c r="G39" s="46">
        <v>41780.625</v>
      </c>
      <c r="H39" s="45" t="s">
        <v>26</v>
      </c>
      <c r="I39" s="37">
        <v>0.94652777777810115</v>
      </c>
      <c r="J39" s="38">
        <v>0.94652777777810115</v>
      </c>
    </row>
    <row r="40" spans="1:10" x14ac:dyDescent="0.25">
      <c r="A40" s="44" t="s">
        <v>6</v>
      </c>
      <c r="B40" s="33" t="s">
        <v>155</v>
      </c>
      <c r="C40" s="34" t="s">
        <v>8</v>
      </c>
      <c r="D40" s="66"/>
      <c r="E40" s="35" t="s">
        <v>887</v>
      </c>
      <c r="F40" s="46">
        <v>41780.625</v>
      </c>
      <c r="G40" s="46">
        <v>41781.62777777778</v>
      </c>
      <c r="H40" s="45" t="s">
        <v>70</v>
      </c>
      <c r="I40" s="37">
        <v>1.0027777777795563</v>
      </c>
      <c r="J40" s="38">
        <v>1.0027777777795563</v>
      </c>
    </row>
    <row r="41" spans="1:10" x14ac:dyDescent="0.25">
      <c r="A41" s="6" t="s">
        <v>278</v>
      </c>
      <c r="B41" s="33" t="s">
        <v>277</v>
      </c>
      <c r="C41" s="34" t="s">
        <v>270</v>
      </c>
      <c r="D41" s="66"/>
      <c r="E41" s="35" t="s">
        <v>887</v>
      </c>
      <c r="F41" s="36">
        <v>42020.709027777775</v>
      </c>
      <c r="G41" s="36">
        <v>42028.700694444444</v>
      </c>
      <c r="H41" s="1" t="s">
        <v>156</v>
      </c>
      <c r="I41" s="37">
        <v>7.9916666666686069</v>
      </c>
      <c r="J41" s="38">
        <v>7.9916666666686069</v>
      </c>
    </row>
    <row r="42" spans="1:10" x14ac:dyDescent="0.25">
      <c r="A42" s="6" t="s">
        <v>278</v>
      </c>
      <c r="B42" s="33" t="s">
        <v>277</v>
      </c>
      <c r="C42" s="34" t="s">
        <v>270</v>
      </c>
      <c r="D42" s="66"/>
      <c r="E42" s="35" t="s">
        <v>887</v>
      </c>
      <c r="F42" s="36">
        <v>42054.691666666666</v>
      </c>
      <c r="G42" s="36">
        <v>42059.606944444444</v>
      </c>
      <c r="H42" s="1" t="s">
        <v>158</v>
      </c>
      <c r="I42" s="37">
        <v>4.9152777777781012</v>
      </c>
      <c r="J42" s="38">
        <v>4.9152777777781012</v>
      </c>
    </row>
    <row r="43" spans="1:10" x14ac:dyDescent="0.25">
      <c r="A43" s="6" t="s">
        <v>278</v>
      </c>
      <c r="B43" s="33" t="s">
        <v>277</v>
      </c>
      <c r="C43" s="34" t="s">
        <v>270</v>
      </c>
      <c r="D43" s="66"/>
      <c r="E43" s="35" t="s">
        <v>887</v>
      </c>
      <c r="F43" s="36">
        <v>42069.744444444441</v>
      </c>
      <c r="G43" s="36">
        <v>42075.662499999999</v>
      </c>
      <c r="H43" s="1" t="s">
        <v>160</v>
      </c>
      <c r="I43" s="37">
        <v>5.9180555555576575</v>
      </c>
      <c r="J43" s="38">
        <v>5.9180555555576575</v>
      </c>
    </row>
    <row r="44" spans="1:10" x14ac:dyDescent="0.25">
      <c r="A44" s="6" t="s">
        <v>278</v>
      </c>
      <c r="B44" s="33" t="s">
        <v>277</v>
      </c>
      <c r="C44" s="34" t="s">
        <v>270</v>
      </c>
      <c r="D44" s="66"/>
      <c r="E44" s="35" t="s">
        <v>887</v>
      </c>
      <c r="F44" s="36">
        <v>42081.771527777775</v>
      </c>
      <c r="G44" s="36">
        <v>42086.669444444444</v>
      </c>
      <c r="H44" s="1" t="s">
        <v>116</v>
      </c>
      <c r="I44" s="37">
        <v>4.8979166666686069</v>
      </c>
      <c r="J44" s="38">
        <v>4.8979166666686069</v>
      </c>
    </row>
    <row r="45" spans="1:10" x14ac:dyDescent="0.25">
      <c r="A45" s="6" t="s">
        <v>278</v>
      </c>
      <c r="B45" s="33" t="s">
        <v>277</v>
      </c>
      <c r="C45" s="34" t="s">
        <v>270</v>
      </c>
      <c r="D45" s="66"/>
      <c r="E45" s="35" t="s">
        <v>887</v>
      </c>
      <c r="F45" s="36">
        <v>42152.802777777775</v>
      </c>
      <c r="G45" s="36">
        <v>42153.430555555555</v>
      </c>
      <c r="H45" s="1" t="s">
        <v>174</v>
      </c>
      <c r="I45" s="37">
        <v>0.62777777777955635</v>
      </c>
      <c r="J45" s="38">
        <v>0.62777777777955635</v>
      </c>
    </row>
    <row r="46" spans="1:10" x14ac:dyDescent="0.25">
      <c r="A46" s="6" t="s">
        <v>278</v>
      </c>
      <c r="B46" s="33" t="s">
        <v>277</v>
      </c>
      <c r="C46" s="34" t="s">
        <v>270</v>
      </c>
      <c r="D46" s="66"/>
      <c r="E46" s="35" t="s">
        <v>887</v>
      </c>
      <c r="F46" s="36">
        <v>42179.638194444444</v>
      </c>
      <c r="G46" s="36">
        <v>42180.6875</v>
      </c>
      <c r="H46" s="1" t="s">
        <v>182</v>
      </c>
      <c r="I46" s="37">
        <v>1.0493055555562023</v>
      </c>
      <c r="J46" s="38">
        <v>1.0493055555562023</v>
      </c>
    </row>
    <row r="47" spans="1:10" x14ac:dyDescent="0.25">
      <c r="A47" s="6" t="s">
        <v>278</v>
      </c>
      <c r="B47" s="33" t="s">
        <v>277</v>
      </c>
      <c r="C47" s="34" t="s">
        <v>270</v>
      </c>
      <c r="D47" s="66"/>
      <c r="E47" s="35" t="s">
        <v>887</v>
      </c>
      <c r="F47" s="36">
        <v>42181.57916666667</v>
      </c>
      <c r="G47" s="36">
        <v>42181.599999999999</v>
      </c>
      <c r="H47" s="1" t="s">
        <v>186</v>
      </c>
      <c r="I47" s="37">
        <v>2.0833333328482695E-2</v>
      </c>
      <c r="J47" s="38">
        <v>2.0833333328482695E-2</v>
      </c>
    </row>
    <row r="48" spans="1:10" x14ac:dyDescent="0.25">
      <c r="A48" s="6" t="s">
        <v>278</v>
      </c>
      <c r="B48" s="33" t="s">
        <v>277</v>
      </c>
      <c r="C48" s="34" t="s">
        <v>270</v>
      </c>
      <c r="D48" s="66"/>
      <c r="E48" s="35" t="s">
        <v>887</v>
      </c>
      <c r="F48" s="36">
        <v>42185.672222222223</v>
      </c>
      <c r="G48" s="36">
        <v>42186.623611111114</v>
      </c>
      <c r="H48" s="1" t="s">
        <v>190</v>
      </c>
      <c r="I48" s="37">
        <v>0.95138888889050577</v>
      </c>
      <c r="J48" s="38">
        <v>0.95138888889050577</v>
      </c>
    </row>
    <row r="49" spans="1:10" x14ac:dyDescent="0.25">
      <c r="A49" s="6" t="s">
        <v>278</v>
      </c>
      <c r="B49" s="33" t="s">
        <v>277</v>
      </c>
      <c r="C49" s="34" t="s">
        <v>270</v>
      </c>
      <c r="D49" s="66"/>
      <c r="E49" s="35" t="s">
        <v>887</v>
      </c>
      <c r="F49" s="36">
        <v>42195.722916666666</v>
      </c>
      <c r="G49" s="36">
        <v>42198.70416666667</v>
      </c>
      <c r="H49" s="1" t="s">
        <v>192</v>
      </c>
      <c r="I49" s="37">
        <v>2.9812500000043656</v>
      </c>
      <c r="J49" s="38">
        <v>2.9812500000043656</v>
      </c>
    </row>
    <row r="50" spans="1:10" x14ac:dyDescent="0.25">
      <c r="A50" s="6" t="s">
        <v>278</v>
      </c>
      <c r="B50" s="33" t="s">
        <v>277</v>
      </c>
      <c r="C50" s="34" t="s">
        <v>270</v>
      </c>
      <c r="D50" s="66"/>
      <c r="E50" s="35" t="s">
        <v>887</v>
      </c>
      <c r="F50" s="36">
        <v>42199.624305555553</v>
      </c>
      <c r="G50" s="36">
        <v>42200.565972222219</v>
      </c>
      <c r="H50" s="1" t="s">
        <v>186</v>
      </c>
      <c r="I50" s="37">
        <v>0.94166666666569654</v>
      </c>
      <c r="J50" s="38">
        <v>0.94166666666569654</v>
      </c>
    </row>
    <row r="51" spans="1:10" x14ac:dyDescent="0.25">
      <c r="A51" s="6" t="s">
        <v>278</v>
      </c>
      <c r="B51" s="33" t="s">
        <v>277</v>
      </c>
      <c r="C51" s="34" t="s">
        <v>270</v>
      </c>
      <c r="D51" s="66"/>
      <c r="E51" s="35" t="s">
        <v>887</v>
      </c>
      <c r="F51" s="36">
        <v>42237.756249999999</v>
      </c>
      <c r="G51" s="36">
        <v>42241.70208333333</v>
      </c>
      <c r="H51" s="1" t="s">
        <v>195</v>
      </c>
      <c r="I51" s="37">
        <v>3.9458333333313931</v>
      </c>
      <c r="J51" s="38">
        <v>3.9458333333313931</v>
      </c>
    </row>
    <row r="52" spans="1:10" x14ac:dyDescent="0.25">
      <c r="A52" s="6" t="s">
        <v>278</v>
      </c>
      <c r="B52" s="33" t="s">
        <v>277</v>
      </c>
      <c r="C52" s="34" t="s">
        <v>270</v>
      </c>
      <c r="D52" s="66"/>
      <c r="E52" s="35" t="s">
        <v>887</v>
      </c>
      <c r="F52" s="36">
        <v>42247.625694444447</v>
      </c>
      <c r="G52" s="36">
        <v>42248.611805555556</v>
      </c>
      <c r="H52" s="1" t="s">
        <v>196</v>
      </c>
      <c r="I52" s="37">
        <v>0.98611111110949423</v>
      </c>
      <c r="J52" s="38">
        <v>0.98611111110949423</v>
      </c>
    </row>
    <row r="53" spans="1:10" x14ac:dyDescent="0.25">
      <c r="A53" s="6" t="s">
        <v>278</v>
      </c>
      <c r="B53" s="33" t="s">
        <v>277</v>
      </c>
      <c r="C53" s="34" t="s">
        <v>270</v>
      </c>
      <c r="D53" s="66"/>
      <c r="E53" s="35" t="s">
        <v>887</v>
      </c>
      <c r="F53" s="36">
        <v>42248.763194444444</v>
      </c>
      <c r="G53" s="36">
        <v>42249.539583333331</v>
      </c>
      <c r="H53" s="1" t="s">
        <v>198</v>
      </c>
      <c r="I53" s="37">
        <v>0.77638888888759539</v>
      </c>
      <c r="J53" s="38">
        <v>0.77638888888759539</v>
      </c>
    </row>
    <row r="54" spans="1:10" ht="25.5" x14ac:dyDescent="0.25">
      <c r="A54" s="6" t="s">
        <v>278</v>
      </c>
      <c r="B54" s="33" t="s">
        <v>277</v>
      </c>
      <c r="C54" s="34" t="s">
        <v>270</v>
      </c>
      <c r="D54" s="66"/>
      <c r="E54" s="35" t="s">
        <v>887</v>
      </c>
      <c r="F54" s="36">
        <v>42262.824999999997</v>
      </c>
      <c r="G54" s="36">
        <v>42268.742361111108</v>
      </c>
      <c r="H54" s="1" t="s">
        <v>204</v>
      </c>
      <c r="I54" s="37">
        <v>5.9173611111109494</v>
      </c>
      <c r="J54" s="38">
        <v>5.9173611111109494</v>
      </c>
    </row>
    <row r="55" spans="1:10" ht="25.5" x14ac:dyDescent="0.25">
      <c r="A55" s="6" t="s">
        <v>278</v>
      </c>
      <c r="B55" s="33" t="s">
        <v>277</v>
      </c>
      <c r="C55" s="34" t="s">
        <v>270</v>
      </c>
      <c r="D55" s="66"/>
      <c r="E55" s="35" t="s">
        <v>887</v>
      </c>
      <c r="F55" s="36">
        <v>42278.743055555555</v>
      </c>
      <c r="G55" s="36">
        <v>42283.576388888891</v>
      </c>
      <c r="H55" s="1" t="s">
        <v>206</v>
      </c>
      <c r="I55" s="37">
        <v>4.8333333333357587</v>
      </c>
      <c r="J55" s="38">
        <v>4.8333333333357587</v>
      </c>
    </row>
    <row r="56" spans="1:10" x14ac:dyDescent="0.25">
      <c r="A56" s="6" t="s">
        <v>278</v>
      </c>
      <c r="B56" s="33" t="s">
        <v>277</v>
      </c>
      <c r="C56" s="34" t="s">
        <v>270</v>
      </c>
      <c r="D56" s="66"/>
      <c r="E56" s="35" t="s">
        <v>887</v>
      </c>
      <c r="F56" s="36">
        <v>42318.744444444441</v>
      </c>
      <c r="G56" s="36">
        <v>42319.698611111111</v>
      </c>
      <c r="H56" s="1" t="s">
        <v>36</v>
      </c>
      <c r="I56" s="37">
        <v>0.95416666667006211</v>
      </c>
      <c r="J56" s="38">
        <v>0.95416666667006211</v>
      </c>
    </row>
    <row r="57" spans="1:10" x14ac:dyDescent="0.25">
      <c r="A57" s="6" t="s">
        <v>278</v>
      </c>
      <c r="B57" s="33" t="s">
        <v>277</v>
      </c>
      <c r="C57" s="34" t="s">
        <v>270</v>
      </c>
      <c r="D57" s="66"/>
      <c r="E57" s="35" t="s">
        <v>271</v>
      </c>
      <c r="F57" s="36">
        <v>42390.560416666667</v>
      </c>
      <c r="G57" s="36">
        <v>42391.750694444447</v>
      </c>
      <c r="H57" s="1" t="s">
        <v>26</v>
      </c>
      <c r="I57" s="37">
        <v>1.1902777777795563</v>
      </c>
      <c r="J57" s="38">
        <v>1.1902777777795563</v>
      </c>
    </row>
    <row r="58" spans="1:10" x14ac:dyDescent="0.25">
      <c r="A58" s="6" t="s">
        <v>278</v>
      </c>
      <c r="B58" s="33" t="s">
        <v>277</v>
      </c>
      <c r="C58" s="34" t="s">
        <v>270</v>
      </c>
      <c r="D58" s="66"/>
      <c r="E58" s="35" t="s">
        <v>272</v>
      </c>
      <c r="F58" s="36">
        <v>42391.750694444447</v>
      </c>
      <c r="G58" s="36">
        <v>42397.703472222223</v>
      </c>
      <c r="H58" s="1" t="s">
        <v>231</v>
      </c>
      <c r="I58" s="37">
        <v>5.952777777776646</v>
      </c>
      <c r="J58" s="38">
        <v>5.952777777776646</v>
      </c>
    </row>
    <row r="59" spans="1:10" x14ac:dyDescent="0.25">
      <c r="A59" s="6" t="s">
        <v>278</v>
      </c>
      <c r="B59" s="33" t="s">
        <v>277</v>
      </c>
      <c r="C59" s="34" t="s">
        <v>270</v>
      </c>
      <c r="D59" s="66"/>
      <c r="E59" s="35" t="s">
        <v>272</v>
      </c>
      <c r="F59" s="36">
        <v>42419.476388888892</v>
      </c>
      <c r="G59" s="36">
        <v>42436.8125</v>
      </c>
      <c r="H59" s="1" t="s">
        <v>244</v>
      </c>
      <c r="I59" s="37">
        <v>17.336111111108039</v>
      </c>
      <c r="J59" s="38">
        <v>17.336111111108039</v>
      </c>
    </row>
    <row r="60" spans="1:10" x14ac:dyDescent="0.25">
      <c r="A60" s="6" t="s">
        <v>278</v>
      </c>
      <c r="B60" s="33" t="s">
        <v>277</v>
      </c>
      <c r="C60" s="34" t="s">
        <v>270</v>
      </c>
      <c r="D60" s="66"/>
      <c r="E60" s="35" t="s">
        <v>884</v>
      </c>
      <c r="F60" s="36">
        <v>42436.8125</v>
      </c>
      <c r="G60" s="36">
        <v>42439.513888888891</v>
      </c>
      <c r="H60" s="1" t="s">
        <v>245</v>
      </c>
      <c r="I60" s="37">
        <v>2.7013888888905058</v>
      </c>
      <c r="J60" s="38">
        <v>2.7013888888905058</v>
      </c>
    </row>
    <row r="61" spans="1:10" ht="25.5" x14ac:dyDescent="0.25">
      <c r="A61" s="6" t="s">
        <v>278</v>
      </c>
      <c r="B61" s="33" t="s">
        <v>277</v>
      </c>
      <c r="C61" s="34" t="s">
        <v>270</v>
      </c>
      <c r="D61" s="66"/>
      <c r="E61" s="35" t="s">
        <v>272</v>
      </c>
      <c r="F61" s="36">
        <v>42439.513888888891</v>
      </c>
      <c r="G61" s="36">
        <v>42440.710416666669</v>
      </c>
      <c r="H61" s="1" t="s">
        <v>246</v>
      </c>
      <c r="I61" s="37">
        <v>1.1965277777781012</v>
      </c>
      <c r="J61" s="38">
        <v>1.1965277777781012</v>
      </c>
    </row>
    <row r="62" spans="1:10" x14ac:dyDescent="0.25">
      <c r="A62" s="6" t="s">
        <v>278</v>
      </c>
      <c r="B62" s="33" t="s">
        <v>277</v>
      </c>
      <c r="C62" s="34" t="s">
        <v>270</v>
      </c>
      <c r="D62" s="66"/>
      <c r="E62" s="35" t="s">
        <v>884</v>
      </c>
      <c r="F62" s="36">
        <v>42440.710416666669</v>
      </c>
      <c r="G62" s="36">
        <v>42443.549305555556</v>
      </c>
      <c r="H62" s="1" t="s">
        <v>247</v>
      </c>
      <c r="I62" s="37">
        <v>2.8388888888875954</v>
      </c>
      <c r="J62" s="38">
        <v>2.8388888888875954</v>
      </c>
    </row>
    <row r="63" spans="1:10" x14ac:dyDescent="0.25">
      <c r="A63" s="6" t="s">
        <v>278</v>
      </c>
      <c r="B63" s="33" t="s">
        <v>277</v>
      </c>
      <c r="C63" s="34" t="s">
        <v>270</v>
      </c>
      <c r="D63" s="66"/>
      <c r="E63" s="35" t="s">
        <v>884</v>
      </c>
      <c r="F63" s="36">
        <v>42443.890972222223</v>
      </c>
      <c r="G63" s="36">
        <v>42444.695833333331</v>
      </c>
      <c r="H63" s="1" t="s">
        <v>249</v>
      </c>
      <c r="I63" s="37">
        <v>0.80486111110803904</v>
      </c>
      <c r="J63" s="38">
        <v>0.80486111110803904</v>
      </c>
    </row>
    <row r="64" spans="1:10" x14ac:dyDescent="0.25">
      <c r="A64" s="6" t="s">
        <v>278</v>
      </c>
      <c r="B64" s="33" t="s">
        <v>277</v>
      </c>
      <c r="C64" s="34" t="s">
        <v>270</v>
      </c>
      <c r="D64" s="66"/>
      <c r="E64" s="35" t="s">
        <v>272</v>
      </c>
      <c r="F64" s="36">
        <v>42444.695833333331</v>
      </c>
      <c r="G64" s="36">
        <v>42474.466666666667</v>
      </c>
      <c r="H64" s="1" t="s">
        <v>250</v>
      </c>
      <c r="I64" s="37">
        <v>29.770833333335759</v>
      </c>
      <c r="J64" s="38">
        <v>29.770833333335759</v>
      </c>
    </row>
    <row r="65" spans="1:10" x14ac:dyDescent="0.25">
      <c r="A65" s="6" t="s">
        <v>278</v>
      </c>
      <c r="B65" s="33" t="s">
        <v>277</v>
      </c>
      <c r="C65" s="34" t="s">
        <v>270</v>
      </c>
      <c r="D65" s="66"/>
      <c r="E65" s="35" t="s">
        <v>884</v>
      </c>
      <c r="F65" s="36">
        <v>42474.466666666667</v>
      </c>
      <c r="G65" s="36">
        <v>42474.731249999997</v>
      </c>
      <c r="H65" s="1" t="s">
        <v>195</v>
      </c>
      <c r="I65" s="37">
        <v>0.26458333332993789</v>
      </c>
      <c r="J65" s="38">
        <v>0.26458333332993789</v>
      </c>
    </row>
    <row r="66" spans="1:10" x14ac:dyDescent="0.25">
      <c r="A66" s="6" t="s">
        <v>278</v>
      </c>
      <c r="B66" s="33" t="s">
        <v>277</v>
      </c>
      <c r="C66" s="34" t="s">
        <v>270</v>
      </c>
      <c r="D66" s="66"/>
      <c r="E66" s="35" t="s">
        <v>272</v>
      </c>
      <c r="F66" s="36">
        <v>42493.754166666666</v>
      </c>
      <c r="G66" s="36">
        <v>42494.665972222225</v>
      </c>
      <c r="H66" s="1" t="s">
        <v>26</v>
      </c>
      <c r="I66" s="37">
        <v>0.91180555555911269</v>
      </c>
      <c r="J66" s="38">
        <v>0.91180555555911269</v>
      </c>
    </row>
    <row r="67" spans="1:10" x14ac:dyDescent="0.25">
      <c r="A67" s="6" t="s">
        <v>278</v>
      </c>
      <c r="B67" s="33" t="s">
        <v>277</v>
      </c>
      <c r="C67" s="34" t="s">
        <v>270</v>
      </c>
      <c r="D67" s="66"/>
      <c r="E67" s="35" t="s">
        <v>272</v>
      </c>
      <c r="F67" s="36">
        <v>42510.695138888892</v>
      </c>
      <c r="G67" s="36">
        <v>42671.78125</v>
      </c>
      <c r="H67" s="1" t="s">
        <v>268</v>
      </c>
      <c r="I67" s="37">
        <v>161.08611111110804</v>
      </c>
      <c r="J67" s="38">
        <v>161.08611111110804</v>
      </c>
    </row>
    <row r="68" spans="1:10" x14ac:dyDescent="0.25">
      <c r="A68" s="6" t="s">
        <v>278</v>
      </c>
      <c r="B68" s="33" t="s">
        <v>293</v>
      </c>
      <c r="C68" s="34" t="s">
        <v>270</v>
      </c>
      <c r="D68" s="66"/>
      <c r="E68" s="35" t="s">
        <v>272</v>
      </c>
      <c r="F68" s="36">
        <v>42520.842361111114</v>
      </c>
      <c r="G68" s="36">
        <v>42521.842361111114</v>
      </c>
      <c r="H68" s="1" t="s">
        <v>7</v>
      </c>
      <c r="I68" s="37">
        <v>1</v>
      </c>
      <c r="J68" s="38">
        <v>1</v>
      </c>
    </row>
    <row r="69" spans="1:10" x14ac:dyDescent="0.25">
      <c r="A69" s="6" t="s">
        <v>278</v>
      </c>
      <c r="B69" s="33" t="s">
        <v>293</v>
      </c>
      <c r="C69" s="34" t="s">
        <v>270</v>
      </c>
      <c r="D69" s="66"/>
      <c r="E69" s="35" t="s">
        <v>884</v>
      </c>
      <c r="F69" s="36">
        <v>42521.842361111114</v>
      </c>
      <c r="G69" s="36">
        <v>42530.645138888889</v>
      </c>
      <c r="H69" s="1" t="s">
        <v>279</v>
      </c>
      <c r="I69" s="37">
        <v>8.8027777777751908</v>
      </c>
      <c r="J69" s="38">
        <v>8.8027777777751908</v>
      </c>
    </row>
    <row r="70" spans="1:10" x14ac:dyDescent="0.25">
      <c r="A70" s="6" t="s">
        <v>278</v>
      </c>
      <c r="B70" s="33" t="s">
        <v>293</v>
      </c>
      <c r="C70" s="34" t="s">
        <v>270</v>
      </c>
      <c r="D70" s="66"/>
      <c r="E70" s="35" t="s">
        <v>272</v>
      </c>
      <c r="F70" s="36">
        <v>42530.645138888889</v>
      </c>
      <c r="G70" s="36">
        <v>42586.658333333333</v>
      </c>
      <c r="H70" s="1" t="s">
        <v>280</v>
      </c>
      <c r="I70" s="37">
        <v>56.013194444443798</v>
      </c>
      <c r="J70" s="38">
        <v>56.013194444443798</v>
      </c>
    </row>
    <row r="71" spans="1:10" x14ac:dyDescent="0.25">
      <c r="A71" s="6" t="s">
        <v>278</v>
      </c>
      <c r="B71" s="33" t="s">
        <v>293</v>
      </c>
      <c r="C71" s="34" t="s">
        <v>270</v>
      </c>
      <c r="D71" s="66"/>
      <c r="E71" s="35" t="s">
        <v>884</v>
      </c>
      <c r="F71" s="36">
        <v>42586.658333333333</v>
      </c>
      <c r="G71" s="36">
        <v>42591.782638888886</v>
      </c>
      <c r="H71" s="1" t="s">
        <v>281</v>
      </c>
      <c r="I71" s="37">
        <v>5.1243055555532919</v>
      </c>
      <c r="J71" s="38">
        <v>5.1243055555532919</v>
      </c>
    </row>
    <row r="72" spans="1:10" x14ac:dyDescent="0.25">
      <c r="A72" s="6" t="s">
        <v>278</v>
      </c>
      <c r="B72" s="33" t="s">
        <v>293</v>
      </c>
      <c r="C72" s="34" t="s">
        <v>270</v>
      </c>
      <c r="D72" s="66"/>
      <c r="E72" s="35" t="s">
        <v>885</v>
      </c>
      <c r="F72" s="36">
        <v>42591.782638888886</v>
      </c>
      <c r="G72" s="36">
        <v>42592.488194444442</v>
      </c>
      <c r="H72" s="1" t="s">
        <v>56</v>
      </c>
      <c r="I72" s="37">
        <v>0.70555555555620231</v>
      </c>
      <c r="J72" s="38">
        <v>0.70555555555620231</v>
      </c>
    </row>
    <row r="73" spans="1:10" x14ac:dyDescent="0.25">
      <c r="A73" s="6" t="s">
        <v>278</v>
      </c>
      <c r="B73" s="33" t="s">
        <v>293</v>
      </c>
      <c r="C73" s="34" t="s">
        <v>270</v>
      </c>
      <c r="D73" s="66"/>
      <c r="E73" s="35" t="s">
        <v>272</v>
      </c>
      <c r="F73" s="36">
        <v>42614.666666666664</v>
      </c>
      <c r="G73" s="36">
        <v>42615.552083333336</v>
      </c>
      <c r="H73" s="1" t="s">
        <v>202</v>
      </c>
      <c r="I73" s="37">
        <v>0.88541666667151731</v>
      </c>
      <c r="J73" s="38">
        <v>0.88541666667151731</v>
      </c>
    </row>
    <row r="74" spans="1:10" x14ac:dyDescent="0.25">
      <c r="A74" s="6" t="s">
        <v>278</v>
      </c>
      <c r="B74" s="33" t="s">
        <v>366</v>
      </c>
      <c r="C74" s="34" t="s">
        <v>270</v>
      </c>
      <c r="D74" s="66"/>
      <c r="E74" s="35" t="s">
        <v>887</v>
      </c>
      <c r="F74" s="36">
        <v>41242.738194444442</v>
      </c>
      <c r="G74" s="36">
        <v>41243.521527777775</v>
      </c>
      <c r="H74" s="1" t="s">
        <v>294</v>
      </c>
      <c r="I74" s="37">
        <v>0.78333333333284827</v>
      </c>
      <c r="J74" s="38">
        <v>0.78333333333284827</v>
      </c>
    </row>
    <row r="75" spans="1:10" x14ac:dyDescent="0.25">
      <c r="A75" s="6" t="s">
        <v>278</v>
      </c>
      <c r="B75" s="33" t="s">
        <v>366</v>
      </c>
      <c r="C75" s="34" t="s">
        <v>270</v>
      </c>
      <c r="D75" s="66"/>
      <c r="E75" s="35" t="s">
        <v>887</v>
      </c>
      <c r="F75" s="36">
        <v>41243.744444444441</v>
      </c>
      <c r="G75" s="36">
        <v>41247.544444444444</v>
      </c>
      <c r="H75" s="1" t="s">
        <v>296</v>
      </c>
      <c r="I75" s="37">
        <v>3.8000000000029104</v>
      </c>
      <c r="J75" s="38">
        <v>3.8000000000029104</v>
      </c>
    </row>
    <row r="76" spans="1:10" x14ac:dyDescent="0.25">
      <c r="A76" s="6" t="s">
        <v>278</v>
      </c>
      <c r="B76" s="33" t="s">
        <v>366</v>
      </c>
      <c r="C76" s="34" t="s">
        <v>270</v>
      </c>
      <c r="D76" s="66"/>
      <c r="E76" s="35" t="s">
        <v>887</v>
      </c>
      <c r="F76" s="36">
        <v>41253.402083333334</v>
      </c>
      <c r="G76" s="36">
        <v>41253.768055555556</v>
      </c>
      <c r="H76" s="1" t="s">
        <v>298</v>
      </c>
      <c r="I76" s="37">
        <v>0.36597222222189885</v>
      </c>
      <c r="J76" s="38">
        <v>0.36597222222189885</v>
      </c>
    </row>
    <row r="77" spans="1:10" x14ac:dyDescent="0.25">
      <c r="A77" s="6" t="s">
        <v>278</v>
      </c>
      <c r="B77" s="33" t="s">
        <v>366</v>
      </c>
      <c r="C77" s="34" t="s">
        <v>270</v>
      </c>
      <c r="D77" s="66"/>
      <c r="E77" s="35" t="s">
        <v>887</v>
      </c>
      <c r="F77" s="36">
        <v>41271.681944444441</v>
      </c>
      <c r="G77" s="36">
        <v>41281.626388888886</v>
      </c>
      <c r="H77" s="1" t="s">
        <v>294</v>
      </c>
      <c r="I77" s="37">
        <v>9.9444444444452529</v>
      </c>
      <c r="J77" s="38">
        <v>9.9444444444452529</v>
      </c>
    </row>
    <row r="78" spans="1:10" x14ac:dyDescent="0.25">
      <c r="A78" s="6" t="s">
        <v>278</v>
      </c>
      <c r="B78" s="33" t="s">
        <v>366</v>
      </c>
      <c r="C78" s="34" t="s">
        <v>270</v>
      </c>
      <c r="D78" s="66"/>
      <c r="E78" s="35" t="s">
        <v>887</v>
      </c>
      <c r="F78" s="36">
        <v>41281.8125</v>
      </c>
      <c r="G78" s="36">
        <v>41282.615277777775</v>
      </c>
      <c r="H78" s="1" t="s">
        <v>304</v>
      </c>
      <c r="I78" s="37">
        <v>0.80277777777519077</v>
      </c>
      <c r="J78" s="38">
        <v>0.80277777777519077</v>
      </c>
    </row>
    <row r="79" spans="1:10" x14ac:dyDescent="0.25">
      <c r="A79" s="6" t="s">
        <v>278</v>
      </c>
      <c r="B79" s="33" t="s">
        <v>366</v>
      </c>
      <c r="C79" s="34" t="s">
        <v>270</v>
      </c>
      <c r="D79" s="66"/>
      <c r="E79" s="35" t="s">
        <v>887</v>
      </c>
      <c r="F79" s="36">
        <v>41283.777083333334</v>
      </c>
      <c r="G79" s="36">
        <v>41283.790277777778</v>
      </c>
      <c r="H79" s="1" t="s">
        <v>307</v>
      </c>
      <c r="I79" s="37">
        <v>1.3194444443797693E-2</v>
      </c>
      <c r="J79" s="38">
        <v>1.3194444443797693E-2</v>
      </c>
    </row>
    <row r="80" spans="1:10" x14ac:dyDescent="0.25">
      <c r="A80" s="6" t="s">
        <v>278</v>
      </c>
      <c r="B80" s="33" t="s">
        <v>366</v>
      </c>
      <c r="C80" s="34" t="s">
        <v>270</v>
      </c>
      <c r="D80" s="66"/>
      <c r="E80" s="35" t="s">
        <v>887</v>
      </c>
      <c r="F80" s="36">
        <v>41345.611111111109</v>
      </c>
      <c r="G80" s="36">
        <v>41345.72152777778</v>
      </c>
      <c r="H80" s="1" t="s">
        <v>317</v>
      </c>
      <c r="I80" s="37">
        <v>0.11041666667006211</v>
      </c>
      <c r="J80" s="38">
        <v>0.11041666667006211</v>
      </c>
    </row>
    <row r="81" spans="1:10" x14ac:dyDescent="0.25">
      <c r="A81" s="6" t="s">
        <v>278</v>
      </c>
      <c r="B81" s="33" t="s">
        <v>366</v>
      </c>
      <c r="C81" s="34" t="s">
        <v>270</v>
      </c>
      <c r="D81" s="66"/>
      <c r="E81" s="35" t="s">
        <v>887</v>
      </c>
      <c r="F81" s="36">
        <v>41376.838888888888</v>
      </c>
      <c r="G81" s="36">
        <v>41379.577777777777</v>
      </c>
      <c r="H81" s="1" t="s">
        <v>330</v>
      </c>
      <c r="I81" s="37">
        <v>2.7388888888890506</v>
      </c>
      <c r="J81" s="38">
        <v>2.7388888888890506</v>
      </c>
    </row>
    <row r="82" spans="1:10" ht="25.5" x14ac:dyDescent="0.25">
      <c r="A82" s="6" t="s">
        <v>278</v>
      </c>
      <c r="B82" s="33" t="s">
        <v>366</v>
      </c>
      <c r="C82" s="34" t="s">
        <v>270</v>
      </c>
      <c r="D82" s="66"/>
      <c r="E82" s="35" t="s">
        <v>887</v>
      </c>
      <c r="F82" s="36">
        <v>41383.613888888889</v>
      </c>
      <c r="G82" s="36">
        <v>41383.665277777778</v>
      </c>
      <c r="H82" s="1" t="s">
        <v>334</v>
      </c>
      <c r="I82" s="37">
        <v>5.1388888889050577E-2</v>
      </c>
      <c r="J82" s="38">
        <v>5.1388888889050577E-2</v>
      </c>
    </row>
    <row r="83" spans="1:10" x14ac:dyDescent="0.25">
      <c r="A83" s="6" t="s">
        <v>278</v>
      </c>
      <c r="B83" s="33" t="s">
        <v>366</v>
      </c>
      <c r="C83" s="34" t="s">
        <v>270</v>
      </c>
      <c r="D83" s="66"/>
      <c r="E83" s="35" t="s">
        <v>887</v>
      </c>
      <c r="F83" s="36">
        <v>41394.770138888889</v>
      </c>
      <c r="G83" s="36">
        <v>41396.517361111109</v>
      </c>
      <c r="H83" s="1" t="s">
        <v>341</v>
      </c>
      <c r="I83" s="37">
        <v>1.7472222222204437</v>
      </c>
      <c r="J83" s="38">
        <v>1.7472222222204437</v>
      </c>
    </row>
    <row r="84" spans="1:10" x14ac:dyDescent="0.25">
      <c r="A84" s="6" t="s">
        <v>278</v>
      </c>
      <c r="B84" s="33" t="s">
        <v>393</v>
      </c>
      <c r="C84" s="34" t="s">
        <v>270</v>
      </c>
      <c r="D84" s="66"/>
      <c r="E84" s="35" t="s">
        <v>890</v>
      </c>
      <c r="F84" s="36">
        <v>41697.664583333331</v>
      </c>
      <c r="G84" s="36">
        <v>41698.664583333331</v>
      </c>
      <c r="H84" s="1" t="s">
        <v>7</v>
      </c>
      <c r="I84" s="37">
        <v>1</v>
      </c>
      <c r="J84" s="38">
        <v>1</v>
      </c>
    </row>
    <row r="85" spans="1:10" x14ac:dyDescent="0.25">
      <c r="A85" s="6" t="s">
        <v>278</v>
      </c>
      <c r="B85" s="33" t="s">
        <v>393</v>
      </c>
      <c r="C85" s="34" t="s">
        <v>270</v>
      </c>
      <c r="D85" s="66"/>
      <c r="E85" s="35" t="s">
        <v>887</v>
      </c>
      <c r="F85" s="36">
        <v>41698.664583333331</v>
      </c>
      <c r="G85" s="36">
        <v>41705.71875</v>
      </c>
      <c r="H85" s="1" t="s">
        <v>195</v>
      </c>
      <c r="I85" s="37">
        <v>7.0541666666686069</v>
      </c>
      <c r="J85" s="38">
        <v>7.0541666666686069</v>
      </c>
    </row>
    <row r="86" spans="1:10" x14ac:dyDescent="0.25">
      <c r="A86" s="6" t="s">
        <v>278</v>
      </c>
      <c r="B86" s="33" t="s">
        <v>393</v>
      </c>
      <c r="C86" s="34" t="s">
        <v>270</v>
      </c>
      <c r="D86" s="66"/>
      <c r="E86" s="35" t="s">
        <v>890</v>
      </c>
      <c r="F86" s="36">
        <v>41705.71875</v>
      </c>
      <c r="G86" s="36">
        <v>41709.70416666667</v>
      </c>
      <c r="H86" s="1" t="s">
        <v>367</v>
      </c>
      <c r="I86" s="37">
        <v>3.9854166666700621</v>
      </c>
      <c r="J86" s="38">
        <v>3.9854166666700621</v>
      </c>
    </row>
    <row r="87" spans="1:10" x14ac:dyDescent="0.25">
      <c r="A87" s="6" t="s">
        <v>278</v>
      </c>
      <c r="B87" s="33" t="s">
        <v>393</v>
      </c>
      <c r="C87" s="34" t="s">
        <v>270</v>
      </c>
      <c r="D87" s="66"/>
      <c r="E87" s="35" t="s">
        <v>887</v>
      </c>
      <c r="F87" s="36">
        <v>41709.70416666667</v>
      </c>
      <c r="G87" s="36">
        <v>41710.588888888888</v>
      </c>
      <c r="H87" s="1" t="s">
        <v>368</v>
      </c>
      <c r="I87" s="37">
        <v>0.88472222221753327</v>
      </c>
      <c r="J87" s="38">
        <v>0.88472222221753327</v>
      </c>
    </row>
    <row r="88" spans="1:10" x14ac:dyDescent="0.25">
      <c r="A88" s="6" t="s">
        <v>278</v>
      </c>
      <c r="B88" s="33" t="s">
        <v>393</v>
      </c>
      <c r="C88" s="34" t="s">
        <v>270</v>
      </c>
      <c r="D88" s="66"/>
      <c r="E88" s="35" t="s">
        <v>890</v>
      </c>
      <c r="F88" s="36">
        <v>41793.69027777778</v>
      </c>
      <c r="G88" s="36">
        <v>41793.695138888892</v>
      </c>
      <c r="H88" s="1" t="s">
        <v>202</v>
      </c>
      <c r="I88" s="37">
        <v>4.8611111124046147E-3</v>
      </c>
      <c r="J88" s="38">
        <v>4.8611111124046147E-3</v>
      </c>
    </row>
    <row r="89" spans="1:10" ht="25.5" x14ac:dyDescent="0.25">
      <c r="A89" s="6" t="s">
        <v>278</v>
      </c>
      <c r="B89" s="33" t="s">
        <v>393</v>
      </c>
      <c r="C89" s="34" t="s">
        <v>270</v>
      </c>
      <c r="D89" s="66"/>
      <c r="E89" s="35" t="s">
        <v>890</v>
      </c>
      <c r="F89" s="36">
        <v>41794.606249999997</v>
      </c>
      <c r="G89" s="36">
        <v>41794.649305555555</v>
      </c>
      <c r="H89" s="1" t="s">
        <v>381</v>
      </c>
      <c r="I89" s="37">
        <v>4.3055555557657499E-2</v>
      </c>
      <c r="J89" s="38">
        <v>4.3055555557657499E-2</v>
      </c>
    </row>
    <row r="90" spans="1:10" x14ac:dyDescent="0.25">
      <c r="A90" s="6" t="s">
        <v>278</v>
      </c>
      <c r="B90" s="33" t="s">
        <v>393</v>
      </c>
      <c r="C90" s="34" t="s">
        <v>270</v>
      </c>
      <c r="D90" s="66"/>
      <c r="E90" s="35" t="s">
        <v>890</v>
      </c>
      <c r="F90" s="36">
        <v>41835.743750000001</v>
      </c>
      <c r="G90" s="36">
        <v>41928.599305555559</v>
      </c>
      <c r="H90" s="1" t="s">
        <v>202</v>
      </c>
      <c r="I90" s="37">
        <v>92.855555555557657</v>
      </c>
      <c r="J90" s="38">
        <v>92.855555555557657</v>
      </c>
    </row>
    <row r="91" spans="1:10" x14ac:dyDescent="0.25">
      <c r="A91" s="6" t="s">
        <v>278</v>
      </c>
      <c r="B91" s="33" t="s">
        <v>393</v>
      </c>
      <c r="C91" s="34" t="s">
        <v>270</v>
      </c>
      <c r="D91" s="66"/>
      <c r="E91" s="35" t="s">
        <v>890</v>
      </c>
      <c r="F91" s="36">
        <v>41928.727083333331</v>
      </c>
      <c r="G91" s="36">
        <v>41929.715277777781</v>
      </c>
      <c r="H91" s="1" t="s">
        <v>27</v>
      </c>
      <c r="I91" s="37">
        <v>0.98819444444961846</v>
      </c>
      <c r="J91" s="38">
        <v>0.98819444444961846</v>
      </c>
    </row>
    <row r="92" spans="1:10" x14ac:dyDescent="0.25">
      <c r="A92" s="6" t="s">
        <v>278</v>
      </c>
      <c r="B92" s="33" t="s">
        <v>416</v>
      </c>
      <c r="C92" s="34" t="s">
        <v>270</v>
      </c>
      <c r="D92" s="66"/>
      <c r="E92" s="35" t="s">
        <v>888</v>
      </c>
      <c r="F92" s="36">
        <v>41148.490277777775</v>
      </c>
      <c r="G92" s="36">
        <v>41149.490277777775</v>
      </c>
      <c r="H92" s="1" t="s">
        <v>7</v>
      </c>
      <c r="I92" s="37">
        <v>1</v>
      </c>
      <c r="J92" s="38">
        <v>1</v>
      </c>
    </row>
    <row r="93" spans="1:10" x14ac:dyDescent="0.25">
      <c r="A93" s="6" t="s">
        <v>278</v>
      </c>
      <c r="B93" s="33" t="s">
        <v>416</v>
      </c>
      <c r="C93" s="34" t="s">
        <v>270</v>
      </c>
      <c r="D93" s="66"/>
      <c r="E93" s="35" t="s">
        <v>887</v>
      </c>
      <c r="F93" s="36">
        <v>41149.490277777775</v>
      </c>
      <c r="G93" s="36">
        <v>41150.712500000001</v>
      </c>
      <c r="H93" s="1" t="s">
        <v>394</v>
      </c>
      <c r="I93" s="37">
        <v>1.2222222222262644</v>
      </c>
      <c r="J93" s="38">
        <v>1.2222222222262644</v>
      </c>
    </row>
    <row r="94" spans="1:10" ht="25.5" x14ac:dyDescent="0.25">
      <c r="A94" s="6" t="s">
        <v>278</v>
      </c>
      <c r="B94" s="33" t="s">
        <v>416</v>
      </c>
      <c r="C94" s="34" t="s">
        <v>270</v>
      </c>
      <c r="D94" s="66"/>
      <c r="E94" s="35" t="s">
        <v>888</v>
      </c>
      <c r="F94" s="36">
        <v>41150.712500000001</v>
      </c>
      <c r="G94" s="36">
        <v>41202.606249999997</v>
      </c>
      <c r="H94" s="1" t="s">
        <v>395</v>
      </c>
      <c r="I94" s="37">
        <v>51.893749999995634</v>
      </c>
      <c r="J94" s="38">
        <v>51.893749999995634</v>
      </c>
    </row>
    <row r="95" spans="1:10" x14ac:dyDescent="0.25">
      <c r="A95" s="6" t="s">
        <v>278</v>
      </c>
      <c r="B95" s="33" t="s">
        <v>416</v>
      </c>
      <c r="C95" s="34" t="s">
        <v>270</v>
      </c>
      <c r="D95" s="66"/>
      <c r="E95" s="35" t="s">
        <v>887</v>
      </c>
      <c r="F95" s="36">
        <v>41202.606249999997</v>
      </c>
      <c r="G95" s="36">
        <v>41202.67291666667</v>
      </c>
      <c r="H95" s="1" t="s">
        <v>396</v>
      </c>
      <c r="I95" s="37">
        <v>6.6666666672972497E-2</v>
      </c>
      <c r="J95" s="38">
        <v>6.6666666672972497E-2</v>
      </c>
    </row>
    <row r="96" spans="1:10" x14ac:dyDescent="0.25">
      <c r="A96" s="6" t="s">
        <v>278</v>
      </c>
      <c r="B96" s="33" t="s">
        <v>416</v>
      </c>
      <c r="C96" s="34" t="s">
        <v>270</v>
      </c>
      <c r="D96" s="66"/>
      <c r="E96" s="35" t="s">
        <v>888</v>
      </c>
      <c r="F96" s="36">
        <v>41255.574305555558</v>
      </c>
      <c r="G96" s="36">
        <v>41256.736111111109</v>
      </c>
      <c r="H96" s="1" t="s">
        <v>26</v>
      </c>
      <c r="I96" s="37">
        <v>1.1618055555518367</v>
      </c>
      <c r="J96" s="38">
        <v>1.1618055555518367</v>
      </c>
    </row>
    <row r="97" spans="1:10" x14ac:dyDescent="0.25">
      <c r="A97" s="6" t="s">
        <v>278</v>
      </c>
      <c r="B97" s="33" t="s">
        <v>416</v>
      </c>
      <c r="C97" s="34" t="s">
        <v>270</v>
      </c>
      <c r="D97" s="66"/>
      <c r="E97" s="35" t="s">
        <v>888</v>
      </c>
      <c r="F97" s="36">
        <v>41256.836805555555</v>
      </c>
      <c r="G97" s="36">
        <v>41264.767361111109</v>
      </c>
      <c r="H97" s="1" t="s">
        <v>403</v>
      </c>
      <c r="I97" s="37">
        <v>7.9305555555547471</v>
      </c>
      <c r="J97" s="38">
        <v>7.9305555555547471</v>
      </c>
    </row>
    <row r="98" spans="1:10" x14ac:dyDescent="0.25">
      <c r="A98" s="6" t="s">
        <v>278</v>
      </c>
      <c r="B98" s="33" t="s">
        <v>416</v>
      </c>
      <c r="C98" s="34" t="s">
        <v>270</v>
      </c>
      <c r="D98" s="66"/>
      <c r="E98" s="35" t="s">
        <v>887</v>
      </c>
      <c r="F98" s="36">
        <v>41269.703472222223</v>
      </c>
      <c r="G98" s="36">
        <v>41288.751388888886</v>
      </c>
      <c r="H98" s="1" t="s">
        <v>406</v>
      </c>
      <c r="I98" s="37">
        <v>19.047916666662786</v>
      </c>
      <c r="J98" s="38">
        <v>19.047916666662786</v>
      </c>
    </row>
    <row r="99" spans="1:10" x14ac:dyDescent="0.25">
      <c r="A99" s="6" t="s">
        <v>278</v>
      </c>
      <c r="B99" s="33" t="s">
        <v>416</v>
      </c>
      <c r="C99" s="34" t="s">
        <v>270</v>
      </c>
      <c r="D99" s="66"/>
      <c r="E99" s="35" t="s">
        <v>888</v>
      </c>
      <c r="F99" s="36">
        <v>41288.751388888886</v>
      </c>
      <c r="G99" s="36">
        <v>41288.781944444447</v>
      </c>
      <c r="H99" s="1" t="s">
        <v>407</v>
      </c>
      <c r="I99" s="37">
        <v>3.0555555560567882E-2</v>
      </c>
      <c r="J99" s="38">
        <v>3.0555555560567882E-2</v>
      </c>
    </row>
    <row r="100" spans="1:10" x14ac:dyDescent="0.25">
      <c r="A100" s="6" t="s">
        <v>278</v>
      </c>
      <c r="B100" s="33" t="s">
        <v>416</v>
      </c>
      <c r="C100" s="34" t="s">
        <v>270</v>
      </c>
      <c r="D100" s="66"/>
      <c r="E100" s="35" t="s">
        <v>887</v>
      </c>
      <c r="F100" s="36">
        <v>41288.781944444447</v>
      </c>
      <c r="G100" s="36">
        <v>41289.537499999999</v>
      </c>
      <c r="H100" s="1" t="s">
        <v>408</v>
      </c>
      <c r="I100" s="37">
        <v>0.75555555555183673</v>
      </c>
      <c r="J100" s="38">
        <v>0.75555555555183673</v>
      </c>
    </row>
    <row r="101" spans="1:10" x14ac:dyDescent="0.25">
      <c r="A101" s="6" t="s">
        <v>278</v>
      </c>
      <c r="B101" s="33" t="s">
        <v>452</v>
      </c>
      <c r="C101" s="34" t="s">
        <v>270</v>
      </c>
      <c r="D101" s="66"/>
      <c r="E101" s="35" t="s">
        <v>888</v>
      </c>
      <c r="F101" s="36">
        <v>42272.732638888891</v>
      </c>
      <c r="G101" s="36">
        <v>42277.732638888891</v>
      </c>
      <c r="H101" s="1" t="s">
        <v>7</v>
      </c>
      <c r="I101" s="37">
        <v>5</v>
      </c>
      <c r="J101" s="38">
        <v>5</v>
      </c>
    </row>
    <row r="102" spans="1:10" x14ac:dyDescent="0.25">
      <c r="A102" s="6" t="s">
        <v>278</v>
      </c>
      <c r="B102" s="33" t="s">
        <v>452</v>
      </c>
      <c r="C102" s="34" t="s">
        <v>270</v>
      </c>
      <c r="D102" s="66"/>
      <c r="E102" s="35" t="s">
        <v>887</v>
      </c>
      <c r="F102" s="36">
        <v>42277.732638888891</v>
      </c>
      <c r="G102" s="36">
        <v>42278.647916666669</v>
      </c>
      <c r="H102" s="1" t="s">
        <v>417</v>
      </c>
      <c r="I102" s="37">
        <v>0.91527777777810115</v>
      </c>
      <c r="J102" s="38">
        <v>0.91527777777810115</v>
      </c>
    </row>
    <row r="103" spans="1:10" x14ac:dyDescent="0.25">
      <c r="A103" s="6" t="s">
        <v>278</v>
      </c>
      <c r="B103" s="33" t="s">
        <v>452</v>
      </c>
      <c r="C103" s="34" t="s">
        <v>270</v>
      </c>
      <c r="D103" s="66"/>
      <c r="E103" s="35" t="s">
        <v>888</v>
      </c>
      <c r="F103" s="36">
        <v>42278.647916666669</v>
      </c>
      <c r="G103" s="36">
        <v>42285.636805555558</v>
      </c>
      <c r="H103" s="1" t="s">
        <v>157</v>
      </c>
      <c r="I103" s="37">
        <v>6.9888888888890506</v>
      </c>
      <c r="J103" s="38">
        <v>6.9888888888890506</v>
      </c>
    </row>
    <row r="104" spans="1:10" x14ac:dyDescent="0.25">
      <c r="A104" s="6" t="s">
        <v>278</v>
      </c>
      <c r="B104" s="33" t="s">
        <v>452</v>
      </c>
      <c r="C104" s="34" t="s">
        <v>270</v>
      </c>
      <c r="D104" s="66"/>
      <c r="E104" s="35" t="s">
        <v>887</v>
      </c>
      <c r="F104" s="36">
        <v>42285.636805555558</v>
      </c>
      <c r="G104" s="36">
        <v>42296.518750000003</v>
      </c>
      <c r="H104" s="1" t="s">
        <v>408</v>
      </c>
      <c r="I104" s="37">
        <v>10.881944444445253</v>
      </c>
      <c r="J104" s="38">
        <v>10.881944444445253</v>
      </c>
    </row>
    <row r="105" spans="1:10" x14ac:dyDescent="0.25">
      <c r="A105" s="6" t="s">
        <v>278</v>
      </c>
      <c r="B105" s="33" t="s">
        <v>452</v>
      </c>
      <c r="C105" s="34" t="s">
        <v>270</v>
      </c>
      <c r="D105" s="66"/>
      <c r="E105" s="35" t="s">
        <v>271</v>
      </c>
      <c r="F105" s="36">
        <v>42355.672222222223</v>
      </c>
      <c r="G105" s="36">
        <v>42461.705555555556</v>
      </c>
      <c r="H105" s="1" t="s">
        <v>424</v>
      </c>
      <c r="I105" s="37">
        <v>106.03333333333285</v>
      </c>
      <c r="J105" s="38">
        <v>106.03333333333285</v>
      </c>
    </row>
    <row r="106" spans="1:10" x14ac:dyDescent="0.25">
      <c r="A106" s="6" t="s">
        <v>278</v>
      </c>
      <c r="B106" s="33" t="s">
        <v>452</v>
      </c>
      <c r="C106" s="34" t="s">
        <v>270</v>
      </c>
      <c r="D106" s="66"/>
      <c r="E106" s="35" t="s">
        <v>884</v>
      </c>
      <c r="F106" s="36">
        <v>42461.705555555556</v>
      </c>
      <c r="G106" s="36">
        <v>42480.609027777777</v>
      </c>
      <c r="H106" s="1" t="s">
        <v>425</v>
      </c>
      <c r="I106" s="37">
        <v>18.903472222220444</v>
      </c>
      <c r="J106" s="38">
        <v>18.903472222220444</v>
      </c>
    </row>
    <row r="107" spans="1:10" ht="25.5" x14ac:dyDescent="0.25">
      <c r="A107" s="6" t="s">
        <v>278</v>
      </c>
      <c r="B107" s="33" t="s">
        <v>452</v>
      </c>
      <c r="C107" s="34" t="s">
        <v>270</v>
      </c>
      <c r="D107" s="66"/>
      <c r="E107" s="35" t="s">
        <v>885</v>
      </c>
      <c r="F107" s="36">
        <v>42591.70416666667</v>
      </c>
      <c r="G107" s="36">
        <v>42591.719444444447</v>
      </c>
      <c r="H107" s="1" t="s">
        <v>430</v>
      </c>
      <c r="I107" s="37">
        <v>1.5277777776645962E-2</v>
      </c>
      <c r="J107" s="38">
        <v>1.5277777776645962E-2</v>
      </c>
    </row>
    <row r="108" spans="1:10" ht="25.5" x14ac:dyDescent="0.25">
      <c r="A108" s="6" t="s">
        <v>278</v>
      </c>
      <c r="B108" s="33" t="s">
        <v>452</v>
      </c>
      <c r="C108" s="34" t="s">
        <v>270</v>
      </c>
      <c r="D108" s="66"/>
      <c r="E108" s="35" t="s">
        <v>891</v>
      </c>
      <c r="F108" s="36">
        <v>42591.719444444447</v>
      </c>
      <c r="G108" s="36">
        <v>42591.731249999997</v>
      </c>
      <c r="H108" s="1" t="s">
        <v>431</v>
      </c>
      <c r="I108" s="37">
        <v>1.1805555550381541E-2</v>
      </c>
      <c r="J108" s="38">
        <v>1.1805555550381541E-2</v>
      </c>
    </row>
    <row r="109" spans="1:10" x14ac:dyDescent="0.25">
      <c r="A109" s="6" t="s">
        <v>278</v>
      </c>
      <c r="B109" s="33" t="s">
        <v>452</v>
      </c>
      <c r="C109" s="34" t="s">
        <v>270</v>
      </c>
      <c r="D109" s="66"/>
      <c r="E109" s="35" t="s">
        <v>893</v>
      </c>
      <c r="F109" s="36">
        <v>42593.793749999997</v>
      </c>
      <c r="G109" s="36">
        <v>42607.693055555559</v>
      </c>
      <c r="H109" s="1" t="s">
        <v>202</v>
      </c>
      <c r="I109" s="37">
        <v>13.899305555562023</v>
      </c>
      <c r="J109" s="38">
        <v>13.899305555562023</v>
      </c>
    </row>
    <row r="110" spans="1:10" x14ac:dyDescent="0.25">
      <c r="A110" s="6" t="s">
        <v>278</v>
      </c>
      <c r="B110" s="33" t="s">
        <v>452</v>
      </c>
      <c r="C110" s="34" t="s">
        <v>270</v>
      </c>
      <c r="D110" s="66"/>
      <c r="E110" s="35" t="s">
        <v>884</v>
      </c>
      <c r="F110" s="36">
        <v>42607.693055555559</v>
      </c>
      <c r="G110" s="36">
        <v>42609.655555555553</v>
      </c>
      <c r="H110" s="1" t="s">
        <v>294</v>
      </c>
      <c r="I110" s="37">
        <v>1.9624999999941792</v>
      </c>
      <c r="J110" s="38">
        <v>1.9624999999941792</v>
      </c>
    </row>
    <row r="111" spans="1:10" x14ac:dyDescent="0.25">
      <c r="A111" s="6" t="s">
        <v>278</v>
      </c>
      <c r="B111" s="33" t="s">
        <v>452</v>
      </c>
      <c r="C111" s="34" t="s">
        <v>270</v>
      </c>
      <c r="D111" s="66"/>
      <c r="E111" s="35" t="s">
        <v>885</v>
      </c>
      <c r="F111" s="36">
        <v>42609.655555555553</v>
      </c>
      <c r="G111" s="36">
        <v>42611.79791666667</v>
      </c>
      <c r="H111" s="1" t="s">
        <v>433</v>
      </c>
      <c r="I111" s="37">
        <v>2.1423611111167702</v>
      </c>
      <c r="J111" s="38">
        <v>2.1423611111167702</v>
      </c>
    </row>
    <row r="112" spans="1:10" x14ac:dyDescent="0.25">
      <c r="A112" s="6" t="s">
        <v>278</v>
      </c>
      <c r="B112" s="33" t="s">
        <v>452</v>
      </c>
      <c r="C112" s="34" t="s">
        <v>270</v>
      </c>
      <c r="D112" s="66"/>
      <c r="E112" s="35" t="s">
        <v>893</v>
      </c>
      <c r="F112" s="36">
        <v>42626.662499999999</v>
      </c>
      <c r="G112" s="36">
        <v>42627.727083333331</v>
      </c>
      <c r="H112" s="1" t="s">
        <v>436</v>
      </c>
      <c r="I112" s="37">
        <v>1.0645833333328483</v>
      </c>
      <c r="J112" s="38">
        <v>1.0645833333328483</v>
      </c>
    </row>
    <row r="113" spans="1:10" x14ac:dyDescent="0.25">
      <c r="A113" s="6" t="s">
        <v>278</v>
      </c>
      <c r="B113" s="33" t="s">
        <v>466</v>
      </c>
      <c r="C113" s="34" t="s">
        <v>8</v>
      </c>
      <c r="D113" s="66"/>
      <c r="E113" s="35" t="s">
        <v>888</v>
      </c>
      <c r="F113" s="36">
        <v>42135.773611111108</v>
      </c>
      <c r="G113" s="36">
        <v>42136.773611111108</v>
      </c>
      <c r="H113" s="1" t="s">
        <v>7</v>
      </c>
      <c r="I113" s="37">
        <v>1</v>
      </c>
      <c r="J113" s="38">
        <v>1</v>
      </c>
    </row>
    <row r="114" spans="1:10" x14ac:dyDescent="0.25">
      <c r="A114" s="6" t="s">
        <v>278</v>
      </c>
      <c r="B114" s="33" t="s">
        <v>466</v>
      </c>
      <c r="C114" s="34" t="s">
        <v>8</v>
      </c>
      <c r="D114" s="66"/>
      <c r="E114" s="35" t="s">
        <v>887</v>
      </c>
      <c r="F114" s="36">
        <v>42136.773611111108</v>
      </c>
      <c r="G114" s="36">
        <v>42138.526388888888</v>
      </c>
      <c r="H114" s="1" t="s">
        <v>417</v>
      </c>
      <c r="I114" s="37">
        <v>1.7527777777795563</v>
      </c>
      <c r="J114" s="38">
        <v>1.7527777777795563</v>
      </c>
    </row>
    <row r="115" spans="1:10" x14ac:dyDescent="0.25">
      <c r="A115" s="6" t="s">
        <v>278</v>
      </c>
      <c r="B115" s="33" t="s">
        <v>485</v>
      </c>
      <c r="C115" s="34" t="s">
        <v>270</v>
      </c>
      <c r="D115" s="66"/>
      <c r="E115" s="35" t="s">
        <v>888</v>
      </c>
      <c r="F115" s="36">
        <v>41540.727083333331</v>
      </c>
      <c r="G115" s="36">
        <v>41541.727083333331</v>
      </c>
      <c r="H115" s="1" t="s">
        <v>7</v>
      </c>
      <c r="I115" s="37">
        <v>1</v>
      </c>
      <c r="J115" s="38">
        <v>1</v>
      </c>
    </row>
    <row r="116" spans="1:10" x14ac:dyDescent="0.25">
      <c r="A116" s="6" t="s">
        <v>278</v>
      </c>
      <c r="B116" s="33" t="s">
        <v>485</v>
      </c>
      <c r="C116" s="34" t="s">
        <v>270</v>
      </c>
      <c r="D116" s="66"/>
      <c r="E116" s="35" t="s">
        <v>887</v>
      </c>
      <c r="F116" s="36">
        <v>41541.727083333331</v>
      </c>
      <c r="G116" s="36">
        <v>41542.667361111111</v>
      </c>
      <c r="H116" s="1" t="s">
        <v>408</v>
      </c>
      <c r="I116" s="37">
        <v>0.94027777777955635</v>
      </c>
      <c r="J116" s="38">
        <v>0.94027777777955635</v>
      </c>
    </row>
    <row r="117" spans="1:10" x14ac:dyDescent="0.25">
      <c r="A117" s="6" t="s">
        <v>278</v>
      </c>
      <c r="B117" s="33" t="s">
        <v>485</v>
      </c>
      <c r="C117" s="34" t="s">
        <v>270</v>
      </c>
      <c r="D117" s="66"/>
      <c r="E117" s="35" t="s">
        <v>888</v>
      </c>
      <c r="F117" s="36">
        <v>41542.667361111111</v>
      </c>
      <c r="G117" s="36">
        <v>41542.71875</v>
      </c>
      <c r="H117" s="1" t="s">
        <v>157</v>
      </c>
      <c r="I117" s="37">
        <v>5.1388888889050577E-2</v>
      </c>
      <c r="J117" s="38">
        <v>5.1388888889050577E-2</v>
      </c>
    </row>
    <row r="118" spans="1:10" x14ac:dyDescent="0.25">
      <c r="A118" s="6" t="s">
        <v>278</v>
      </c>
      <c r="B118" s="33" t="s">
        <v>485</v>
      </c>
      <c r="C118" s="34" t="s">
        <v>270</v>
      </c>
      <c r="D118" s="66"/>
      <c r="E118" s="35" t="s">
        <v>887</v>
      </c>
      <c r="F118" s="36">
        <v>41542.71875</v>
      </c>
      <c r="G118" s="36">
        <v>41542.747916666667</v>
      </c>
      <c r="H118" s="1" t="s">
        <v>408</v>
      </c>
      <c r="I118" s="37">
        <v>2.9166666667151731E-2</v>
      </c>
      <c r="J118" s="38">
        <v>2.9166666667151731E-2</v>
      </c>
    </row>
    <row r="119" spans="1:10" x14ac:dyDescent="0.25">
      <c r="A119" s="6" t="s">
        <v>278</v>
      </c>
      <c r="B119" s="33" t="s">
        <v>485</v>
      </c>
      <c r="C119" s="34" t="s">
        <v>270</v>
      </c>
      <c r="D119" s="66"/>
      <c r="E119" s="35" t="s">
        <v>888</v>
      </c>
      <c r="F119" s="36">
        <v>41561.767361111109</v>
      </c>
      <c r="G119" s="36">
        <v>41562.570833333331</v>
      </c>
      <c r="H119" s="1" t="s">
        <v>26</v>
      </c>
      <c r="I119" s="37">
        <v>0.80347222222189885</v>
      </c>
      <c r="J119" s="38">
        <v>0.80347222222189885</v>
      </c>
    </row>
    <row r="120" spans="1:10" x14ac:dyDescent="0.25">
      <c r="A120" s="6" t="s">
        <v>278</v>
      </c>
      <c r="B120" s="33" t="s">
        <v>485</v>
      </c>
      <c r="C120" s="34" t="s">
        <v>270</v>
      </c>
      <c r="D120" s="66"/>
      <c r="E120" s="35" t="s">
        <v>887</v>
      </c>
      <c r="F120" s="36">
        <v>41562.570833333331</v>
      </c>
      <c r="G120" s="36">
        <v>41562.696527777778</v>
      </c>
      <c r="H120" s="1" t="s">
        <v>17</v>
      </c>
      <c r="I120" s="37">
        <v>0.12569444444670808</v>
      </c>
      <c r="J120" s="38">
        <v>0.12569444444670808</v>
      </c>
    </row>
    <row r="121" spans="1:10" x14ac:dyDescent="0.25">
      <c r="A121" s="6" t="s">
        <v>278</v>
      </c>
      <c r="B121" s="33" t="s">
        <v>501</v>
      </c>
      <c r="C121" s="34" t="s">
        <v>8</v>
      </c>
      <c r="D121" s="66"/>
      <c r="E121" s="35" t="s">
        <v>888</v>
      </c>
      <c r="F121" s="36">
        <v>41548.62222222222</v>
      </c>
      <c r="G121" s="36">
        <v>41575.62222222222</v>
      </c>
      <c r="H121" s="1" t="s">
        <v>7</v>
      </c>
      <c r="I121" s="37">
        <v>27</v>
      </c>
      <c r="J121" s="38">
        <v>27</v>
      </c>
    </row>
    <row r="122" spans="1:10" x14ac:dyDescent="0.25">
      <c r="A122" s="6" t="s">
        <v>278</v>
      </c>
      <c r="B122" s="33" t="s">
        <v>501</v>
      </c>
      <c r="C122" s="34" t="s">
        <v>8</v>
      </c>
      <c r="D122" s="66"/>
      <c r="E122" s="35" t="s">
        <v>887</v>
      </c>
      <c r="F122" s="36">
        <v>41575.62222222222</v>
      </c>
      <c r="G122" s="36">
        <v>41575.699999999997</v>
      </c>
      <c r="H122" s="1" t="s">
        <v>408</v>
      </c>
      <c r="I122" s="37">
        <v>7.7777777776645962E-2</v>
      </c>
      <c r="J122" s="38">
        <v>7.7777777776645962E-2</v>
      </c>
    </row>
    <row r="123" spans="1:10" x14ac:dyDescent="0.25">
      <c r="A123" s="6" t="s">
        <v>278</v>
      </c>
      <c r="B123" s="33" t="s">
        <v>527</v>
      </c>
      <c r="C123" s="34" t="s">
        <v>270</v>
      </c>
      <c r="D123" s="66"/>
      <c r="E123" s="35" t="s">
        <v>888</v>
      </c>
      <c r="F123" s="36">
        <v>42227.54583333333</v>
      </c>
      <c r="G123" s="36">
        <v>42229.54583333333</v>
      </c>
      <c r="H123" s="1" t="s">
        <v>7</v>
      </c>
      <c r="I123" s="37">
        <v>2</v>
      </c>
      <c r="J123" s="38">
        <v>2</v>
      </c>
    </row>
    <row r="124" spans="1:10" x14ac:dyDescent="0.25">
      <c r="A124" s="6" t="s">
        <v>278</v>
      </c>
      <c r="B124" s="33" t="s">
        <v>527</v>
      </c>
      <c r="C124" s="34" t="s">
        <v>270</v>
      </c>
      <c r="D124" s="66"/>
      <c r="E124" s="35" t="s">
        <v>887</v>
      </c>
      <c r="F124" s="36">
        <v>42229.54583333333</v>
      </c>
      <c r="G124" s="36">
        <v>42236.445833333331</v>
      </c>
      <c r="H124" s="1" t="s">
        <v>417</v>
      </c>
      <c r="I124" s="37">
        <v>6.9000000000014552</v>
      </c>
      <c r="J124" s="38">
        <v>6.9000000000014552</v>
      </c>
    </row>
    <row r="125" spans="1:10" x14ac:dyDescent="0.25">
      <c r="A125" s="6" t="s">
        <v>278</v>
      </c>
      <c r="B125" s="33" t="s">
        <v>527</v>
      </c>
      <c r="C125" s="34" t="s">
        <v>270</v>
      </c>
      <c r="D125" s="66"/>
      <c r="E125" s="35" t="s">
        <v>888</v>
      </c>
      <c r="F125" s="36">
        <v>42236.445833333331</v>
      </c>
      <c r="G125" s="36">
        <v>42236.841666666667</v>
      </c>
      <c r="H125" s="1" t="s">
        <v>231</v>
      </c>
      <c r="I125" s="37">
        <v>0.39583333333575865</v>
      </c>
      <c r="J125" s="38">
        <v>0.39583333333575865</v>
      </c>
    </row>
    <row r="126" spans="1:10" x14ac:dyDescent="0.25">
      <c r="A126" s="6" t="s">
        <v>278</v>
      </c>
      <c r="B126" s="33" t="s">
        <v>527</v>
      </c>
      <c r="C126" s="34" t="s">
        <v>270</v>
      </c>
      <c r="D126" s="66"/>
      <c r="E126" s="35" t="s">
        <v>887</v>
      </c>
      <c r="F126" s="36">
        <v>42236.841666666667</v>
      </c>
      <c r="G126" s="36">
        <v>42237.466666666667</v>
      </c>
      <c r="H126" s="1" t="s">
        <v>408</v>
      </c>
      <c r="I126" s="37">
        <v>0.625</v>
      </c>
      <c r="J126" s="38">
        <v>0.625</v>
      </c>
    </row>
    <row r="127" spans="1:10" x14ac:dyDescent="0.25">
      <c r="A127" s="6" t="s">
        <v>278</v>
      </c>
      <c r="B127" s="33" t="s">
        <v>527</v>
      </c>
      <c r="C127" s="34" t="s">
        <v>270</v>
      </c>
      <c r="D127" s="66"/>
      <c r="E127" s="35" t="s">
        <v>888</v>
      </c>
      <c r="F127" s="36">
        <v>42240.771527777775</v>
      </c>
      <c r="G127" s="36">
        <v>42241.633333333331</v>
      </c>
      <c r="H127" s="1" t="s">
        <v>504</v>
      </c>
      <c r="I127" s="37">
        <v>0.86180555555620231</v>
      </c>
      <c r="J127" s="38">
        <v>0.86180555555620231</v>
      </c>
    </row>
    <row r="128" spans="1:10" ht="25.5" x14ac:dyDescent="0.25">
      <c r="A128" s="6" t="s">
        <v>278</v>
      </c>
      <c r="B128" s="33" t="s">
        <v>527</v>
      </c>
      <c r="C128" s="34" t="s">
        <v>270</v>
      </c>
      <c r="D128" s="66"/>
      <c r="E128" s="35" t="s">
        <v>887</v>
      </c>
      <c r="F128" s="36">
        <v>42251.756944444445</v>
      </c>
      <c r="G128" s="36">
        <v>42256.612500000003</v>
      </c>
      <c r="H128" s="1" t="s">
        <v>508</v>
      </c>
      <c r="I128" s="37">
        <v>4.8555555555576575</v>
      </c>
      <c r="J128" s="38">
        <v>4.8555555555576575</v>
      </c>
    </row>
    <row r="129" spans="1:10" x14ac:dyDescent="0.25">
      <c r="A129" s="6" t="s">
        <v>278</v>
      </c>
      <c r="B129" s="33" t="s">
        <v>527</v>
      </c>
      <c r="C129" s="34" t="s">
        <v>270</v>
      </c>
      <c r="D129" s="66"/>
      <c r="E129" s="35" t="s">
        <v>888</v>
      </c>
      <c r="F129" s="36">
        <v>42256.612500000003</v>
      </c>
      <c r="G129" s="36">
        <v>42261.832638888889</v>
      </c>
      <c r="H129" s="1" t="s">
        <v>509</v>
      </c>
      <c r="I129" s="37">
        <v>5.2201388888861402</v>
      </c>
      <c r="J129" s="38">
        <v>5.2201388888861402</v>
      </c>
    </row>
    <row r="130" spans="1:10" ht="25.5" x14ac:dyDescent="0.25">
      <c r="A130" s="6" t="s">
        <v>278</v>
      </c>
      <c r="B130" s="33" t="s">
        <v>527</v>
      </c>
      <c r="C130" s="34" t="s">
        <v>270</v>
      </c>
      <c r="D130" s="66"/>
      <c r="E130" s="35" t="s">
        <v>887</v>
      </c>
      <c r="F130" s="36">
        <v>42261.832638888889</v>
      </c>
      <c r="G130" s="36">
        <v>42264.70416666667</v>
      </c>
      <c r="H130" s="1" t="s">
        <v>510</v>
      </c>
      <c r="I130" s="37">
        <v>2.8715277777810115</v>
      </c>
      <c r="J130" s="38">
        <v>2.8715277777810115</v>
      </c>
    </row>
    <row r="131" spans="1:10" x14ac:dyDescent="0.25">
      <c r="A131" s="6" t="s">
        <v>278</v>
      </c>
      <c r="B131" s="33" t="s">
        <v>527</v>
      </c>
      <c r="C131" s="34" t="s">
        <v>270</v>
      </c>
      <c r="D131" s="66"/>
      <c r="E131" s="35" t="s">
        <v>888</v>
      </c>
      <c r="F131" s="36">
        <v>42304.578472222223</v>
      </c>
      <c r="G131" s="36">
        <v>42307.504861111112</v>
      </c>
      <c r="H131" s="1" t="s">
        <v>26</v>
      </c>
      <c r="I131" s="37">
        <v>2.9263888888890506</v>
      </c>
      <c r="J131" s="38">
        <v>2.9263888888890506</v>
      </c>
    </row>
    <row r="132" spans="1:10" x14ac:dyDescent="0.25">
      <c r="A132" s="6" t="s">
        <v>278</v>
      </c>
      <c r="B132" s="33" t="s">
        <v>537</v>
      </c>
      <c r="C132" s="34" t="s">
        <v>8</v>
      </c>
      <c r="D132" s="66"/>
      <c r="E132" s="35" t="s">
        <v>892</v>
      </c>
      <c r="F132" s="36">
        <v>42580.616666666669</v>
      </c>
      <c r="G132" s="36">
        <v>42615.815972222219</v>
      </c>
      <c r="H132" s="1" t="s">
        <v>528</v>
      </c>
      <c r="I132" s="37">
        <v>35.199305555550382</v>
      </c>
      <c r="J132" s="38">
        <v>35.199305555550382</v>
      </c>
    </row>
    <row r="133" spans="1:10" x14ac:dyDescent="0.25">
      <c r="A133" s="6" t="s">
        <v>278</v>
      </c>
      <c r="B133" s="33" t="s">
        <v>537</v>
      </c>
      <c r="C133" s="34" t="s">
        <v>8</v>
      </c>
      <c r="D133" s="66"/>
      <c r="E133" s="35" t="s">
        <v>884</v>
      </c>
      <c r="F133" s="36">
        <v>42615.815972222219</v>
      </c>
      <c r="G133" s="36">
        <v>42619.495833333334</v>
      </c>
      <c r="H133" s="1" t="s">
        <v>56</v>
      </c>
      <c r="I133" s="37">
        <v>3.679861111115315</v>
      </c>
      <c r="J133" s="38">
        <v>3.679861111115315</v>
      </c>
    </row>
    <row r="134" spans="1:10" x14ac:dyDescent="0.25">
      <c r="A134" s="6" t="s">
        <v>278</v>
      </c>
      <c r="B134" s="33" t="s">
        <v>537</v>
      </c>
      <c r="C134" s="34" t="s">
        <v>8</v>
      </c>
      <c r="D134" s="66"/>
      <c r="E134" s="35" t="s">
        <v>892</v>
      </c>
      <c r="F134" s="36">
        <v>42619.495833333334</v>
      </c>
      <c r="G134" s="36">
        <v>42619.63958333333</v>
      </c>
      <c r="H134" s="1" t="s">
        <v>529</v>
      </c>
      <c r="I134" s="37">
        <v>0.14374999999563443</v>
      </c>
      <c r="J134" s="38">
        <v>0.14374999999563443</v>
      </c>
    </row>
    <row r="135" spans="1:10" x14ac:dyDescent="0.25">
      <c r="A135" s="6" t="s">
        <v>278</v>
      </c>
      <c r="B135" s="33" t="s">
        <v>537</v>
      </c>
      <c r="C135" s="34" t="s">
        <v>8</v>
      </c>
      <c r="D135" s="66"/>
      <c r="E135" s="35" t="s">
        <v>884</v>
      </c>
      <c r="F135" s="36">
        <v>42619.63958333333</v>
      </c>
      <c r="G135" s="36">
        <v>42620.602083333331</v>
      </c>
      <c r="H135" s="1" t="s">
        <v>530</v>
      </c>
      <c r="I135" s="37">
        <v>0.96250000000145519</v>
      </c>
      <c r="J135" s="38">
        <v>0.96250000000145519</v>
      </c>
    </row>
    <row r="136" spans="1:10" x14ac:dyDescent="0.25">
      <c r="A136" s="6" t="s">
        <v>278</v>
      </c>
      <c r="B136" s="33" t="s">
        <v>537</v>
      </c>
      <c r="C136" s="34" t="s">
        <v>8</v>
      </c>
      <c r="D136" s="66"/>
      <c r="E136" s="35" t="s">
        <v>885</v>
      </c>
      <c r="F136" s="36">
        <v>42620.602083333331</v>
      </c>
      <c r="G136" s="36">
        <v>42622.566666666666</v>
      </c>
      <c r="H136" s="1" t="s">
        <v>531</v>
      </c>
      <c r="I136" s="37">
        <v>1.9645833333343035</v>
      </c>
      <c r="J136" s="38">
        <v>1.9645833333343035</v>
      </c>
    </row>
    <row r="137" spans="1:10" x14ac:dyDescent="0.25">
      <c r="A137" s="6" t="s">
        <v>278</v>
      </c>
      <c r="B137" s="33" t="s">
        <v>556</v>
      </c>
      <c r="C137" s="34" t="s">
        <v>8</v>
      </c>
      <c r="D137" s="66"/>
      <c r="E137" s="35" t="s">
        <v>892</v>
      </c>
      <c r="F137" s="36">
        <v>42611.513194444444</v>
      </c>
      <c r="G137" s="36">
        <v>42612.513194444444</v>
      </c>
      <c r="H137" s="1" t="s">
        <v>7</v>
      </c>
      <c r="I137" s="37">
        <v>1</v>
      </c>
      <c r="J137" s="38">
        <v>1</v>
      </c>
    </row>
    <row r="138" spans="1:10" x14ac:dyDescent="0.25">
      <c r="A138" s="6" t="s">
        <v>278</v>
      </c>
      <c r="B138" s="33" t="s">
        <v>556</v>
      </c>
      <c r="C138" s="34" t="s">
        <v>8</v>
      </c>
      <c r="D138" s="66"/>
      <c r="E138" s="35" t="s">
        <v>884</v>
      </c>
      <c r="F138" s="36">
        <v>42612.513194444444</v>
      </c>
      <c r="G138" s="36">
        <v>42622.587500000001</v>
      </c>
      <c r="H138" s="1" t="s">
        <v>56</v>
      </c>
      <c r="I138" s="37">
        <v>10.074305555557657</v>
      </c>
      <c r="J138" s="38">
        <v>10.074305555557657</v>
      </c>
    </row>
    <row r="139" spans="1:10" x14ac:dyDescent="0.25">
      <c r="A139" s="6" t="s">
        <v>278</v>
      </c>
      <c r="B139" s="33" t="s">
        <v>556</v>
      </c>
      <c r="C139" s="34" t="s">
        <v>8</v>
      </c>
      <c r="D139" s="66"/>
      <c r="E139" s="35" t="s">
        <v>892</v>
      </c>
      <c r="F139" s="36">
        <v>42622.587500000001</v>
      </c>
      <c r="G139" s="36">
        <v>42622.690972222219</v>
      </c>
      <c r="H139" s="1" t="s">
        <v>538</v>
      </c>
      <c r="I139" s="37">
        <v>0.10347222221753327</v>
      </c>
      <c r="J139" s="38">
        <v>0.10347222221753327</v>
      </c>
    </row>
    <row r="140" spans="1:10" x14ac:dyDescent="0.25">
      <c r="A140" s="6" t="s">
        <v>278</v>
      </c>
      <c r="B140" s="33" t="s">
        <v>556</v>
      </c>
      <c r="C140" s="34" t="s">
        <v>8</v>
      </c>
      <c r="D140" s="66"/>
      <c r="E140" s="35" t="s">
        <v>884</v>
      </c>
      <c r="F140" s="36">
        <v>42622.690972222219</v>
      </c>
      <c r="G140" s="36">
        <v>42622.830555555556</v>
      </c>
      <c r="H140" s="1" t="s">
        <v>530</v>
      </c>
      <c r="I140" s="37">
        <v>0.13958333333721384</v>
      </c>
      <c r="J140" s="38">
        <v>0.13958333333721384</v>
      </c>
    </row>
    <row r="141" spans="1:10" x14ac:dyDescent="0.25">
      <c r="A141" s="6" t="s">
        <v>278</v>
      </c>
      <c r="B141" s="33" t="s">
        <v>556</v>
      </c>
      <c r="C141" s="34" t="s">
        <v>8</v>
      </c>
      <c r="D141" s="66"/>
      <c r="E141" s="35" t="s">
        <v>885</v>
      </c>
      <c r="F141" s="36">
        <v>42622.830555555556</v>
      </c>
      <c r="G141" s="36">
        <v>42628.603472222225</v>
      </c>
      <c r="H141" s="1" t="s">
        <v>539</v>
      </c>
      <c r="I141" s="37">
        <v>5.7729166666686069</v>
      </c>
      <c r="J141" s="38">
        <v>5.7729166666686069</v>
      </c>
    </row>
    <row r="142" spans="1:10" ht="25.5" x14ac:dyDescent="0.25">
      <c r="A142" s="6" t="s">
        <v>278</v>
      </c>
      <c r="B142" s="33" t="s">
        <v>556</v>
      </c>
      <c r="C142" s="34" t="s">
        <v>8</v>
      </c>
      <c r="D142" s="66"/>
      <c r="E142" s="35" t="s">
        <v>892</v>
      </c>
      <c r="F142" s="36">
        <v>42634.590277777781</v>
      </c>
      <c r="G142" s="36">
        <v>42648.703472222223</v>
      </c>
      <c r="H142" s="1" t="s">
        <v>540</v>
      </c>
      <c r="I142" s="37">
        <v>14.113194444442343</v>
      </c>
      <c r="J142" s="38">
        <v>14.113194444442343</v>
      </c>
    </row>
    <row r="143" spans="1:10" x14ac:dyDescent="0.25">
      <c r="A143" s="6" t="s">
        <v>278</v>
      </c>
      <c r="B143" s="33" t="s">
        <v>556</v>
      </c>
      <c r="C143" s="34" t="s">
        <v>8</v>
      </c>
      <c r="D143" s="66"/>
      <c r="E143" s="35" t="s">
        <v>885</v>
      </c>
      <c r="F143" s="36">
        <v>42648.703472222223</v>
      </c>
      <c r="G143" s="36">
        <v>42660.794444444444</v>
      </c>
      <c r="H143" s="1" t="s">
        <v>56</v>
      </c>
      <c r="I143" s="37">
        <v>12.090972222220444</v>
      </c>
      <c r="J143" s="38">
        <v>12.090972222220444</v>
      </c>
    </row>
    <row r="144" spans="1:10" ht="25.5" x14ac:dyDescent="0.25">
      <c r="A144" s="6" t="s">
        <v>278</v>
      </c>
      <c r="B144" s="33" t="s">
        <v>556</v>
      </c>
      <c r="C144" s="34" t="s">
        <v>8</v>
      </c>
      <c r="D144" s="66"/>
      <c r="E144" s="35" t="s">
        <v>885</v>
      </c>
      <c r="F144" s="36">
        <v>42667.54583333333</v>
      </c>
      <c r="G144" s="36">
        <v>42667.673611111109</v>
      </c>
      <c r="H144" s="1" t="s">
        <v>543</v>
      </c>
      <c r="I144" s="37">
        <v>0.12777777777955635</v>
      </c>
      <c r="J144" s="38">
        <v>0.12777777777955635</v>
      </c>
    </row>
    <row r="145" spans="1:10" x14ac:dyDescent="0.25">
      <c r="A145" s="6" t="s">
        <v>278</v>
      </c>
      <c r="B145" s="33" t="s">
        <v>556</v>
      </c>
      <c r="C145" s="34" t="s">
        <v>8</v>
      </c>
      <c r="D145" s="66"/>
      <c r="E145" s="35" t="s">
        <v>884</v>
      </c>
      <c r="F145" s="36">
        <v>42667.673611111109</v>
      </c>
      <c r="G145" s="36">
        <v>42668.571527777778</v>
      </c>
      <c r="H145" s="1" t="s">
        <v>544</v>
      </c>
      <c r="I145" s="37">
        <v>0.89791666666860692</v>
      </c>
      <c r="J145" s="38">
        <v>0.89791666666860692</v>
      </c>
    </row>
    <row r="146" spans="1:10" x14ac:dyDescent="0.25">
      <c r="A146" s="6" t="s">
        <v>278</v>
      </c>
      <c r="B146" s="33" t="s">
        <v>556</v>
      </c>
      <c r="C146" s="34" t="s">
        <v>8</v>
      </c>
      <c r="D146" s="66"/>
      <c r="E146" s="35" t="s">
        <v>892</v>
      </c>
      <c r="F146" s="36">
        <v>42668.571527777778</v>
      </c>
      <c r="G146" s="36">
        <v>42668.599305555559</v>
      </c>
      <c r="H146" s="1" t="s">
        <v>545</v>
      </c>
      <c r="I146" s="37">
        <v>2.7777777781011537E-2</v>
      </c>
      <c r="J146" s="38">
        <v>2.7777777781011537E-2</v>
      </c>
    </row>
    <row r="147" spans="1:10" x14ac:dyDescent="0.25">
      <c r="A147" s="6" t="s">
        <v>278</v>
      </c>
      <c r="B147" s="33" t="s">
        <v>556</v>
      </c>
      <c r="C147" s="34" t="s">
        <v>8</v>
      </c>
      <c r="D147" s="66"/>
      <c r="E147" s="35" t="s">
        <v>884</v>
      </c>
      <c r="F147" s="36">
        <v>42668.599305555559</v>
      </c>
      <c r="G147" s="36">
        <v>42668.741666666669</v>
      </c>
      <c r="H147" s="1" t="s">
        <v>546</v>
      </c>
      <c r="I147" s="37">
        <v>0.14236111110949423</v>
      </c>
      <c r="J147" s="38">
        <v>0.14236111110949423</v>
      </c>
    </row>
    <row r="148" spans="1:10" x14ac:dyDescent="0.25">
      <c r="A148" s="6" t="s">
        <v>278</v>
      </c>
      <c r="B148" s="33" t="s">
        <v>556</v>
      </c>
      <c r="C148" s="34" t="s">
        <v>8</v>
      </c>
      <c r="D148" s="66"/>
      <c r="E148" s="35" t="s">
        <v>885</v>
      </c>
      <c r="F148" s="36">
        <v>42668.741666666669</v>
      </c>
      <c r="G148" s="36">
        <v>42670.667361111111</v>
      </c>
      <c r="H148" s="1" t="s">
        <v>547</v>
      </c>
      <c r="I148" s="37">
        <v>1.9256944444423425</v>
      </c>
      <c r="J148" s="38">
        <v>1.9256944444423425</v>
      </c>
    </row>
    <row r="149" spans="1:10" x14ac:dyDescent="0.25">
      <c r="A149" s="6" t="s">
        <v>278</v>
      </c>
      <c r="B149" s="33" t="s">
        <v>578</v>
      </c>
      <c r="C149" s="34" t="s">
        <v>577</v>
      </c>
      <c r="D149" s="66"/>
      <c r="E149" s="35" t="s">
        <v>887</v>
      </c>
      <c r="F149" s="36">
        <v>42068.666666666664</v>
      </c>
      <c r="G149" s="36">
        <v>42068.702777777777</v>
      </c>
      <c r="H149" s="1" t="s">
        <v>294</v>
      </c>
      <c r="I149" s="37">
        <v>3.6111111112404615E-2</v>
      </c>
      <c r="J149" s="38">
        <v>3.6111111112404615E-2</v>
      </c>
    </row>
    <row r="150" spans="1:10" x14ac:dyDescent="0.25">
      <c r="A150" s="6" t="s">
        <v>278</v>
      </c>
      <c r="B150" s="33" t="s">
        <v>578</v>
      </c>
      <c r="C150" s="34" t="s">
        <v>577</v>
      </c>
      <c r="D150" s="66"/>
      <c r="E150" s="35" t="s">
        <v>887</v>
      </c>
      <c r="F150" s="36">
        <v>42068.707638888889</v>
      </c>
      <c r="G150" s="36">
        <v>42068.722222222219</v>
      </c>
      <c r="H150" s="1" t="s">
        <v>332</v>
      </c>
      <c r="I150" s="37">
        <v>1.4583333329937886E-2</v>
      </c>
      <c r="J150" s="38">
        <v>1.4583333329937886E-2</v>
      </c>
    </row>
    <row r="151" spans="1:10" x14ac:dyDescent="0.25">
      <c r="A151" s="6" t="s">
        <v>278</v>
      </c>
      <c r="B151" s="33" t="s">
        <v>578</v>
      </c>
      <c r="C151" s="34" t="s">
        <v>577</v>
      </c>
      <c r="D151" s="66"/>
      <c r="E151" s="35" t="s">
        <v>887</v>
      </c>
      <c r="F151" s="36">
        <v>42068.803472222222</v>
      </c>
      <c r="G151" s="36">
        <v>42069.535416666666</v>
      </c>
      <c r="H151" s="1" t="s">
        <v>559</v>
      </c>
      <c r="I151" s="37">
        <v>0.73194444444379769</v>
      </c>
      <c r="J151" s="38">
        <v>0.73194444444379769</v>
      </c>
    </row>
    <row r="152" spans="1:10" x14ac:dyDescent="0.25">
      <c r="A152" s="6" t="s">
        <v>278</v>
      </c>
      <c r="B152" s="33" t="s">
        <v>602</v>
      </c>
      <c r="C152" s="34" t="s">
        <v>577</v>
      </c>
      <c r="D152" s="66"/>
      <c r="E152" s="35" t="s">
        <v>889</v>
      </c>
      <c r="F152" s="36">
        <v>42409.655555555553</v>
      </c>
      <c r="G152" s="36">
        <v>42410.655555555553</v>
      </c>
      <c r="H152" s="1" t="s">
        <v>7</v>
      </c>
      <c r="I152" s="37">
        <v>1</v>
      </c>
      <c r="J152" s="38">
        <v>1</v>
      </c>
    </row>
    <row r="153" spans="1:10" x14ac:dyDescent="0.25">
      <c r="A153" s="6" t="s">
        <v>278</v>
      </c>
      <c r="B153" s="33" t="s">
        <v>602</v>
      </c>
      <c r="C153" s="34" t="s">
        <v>577</v>
      </c>
      <c r="D153" s="66"/>
      <c r="E153" s="35" t="s">
        <v>884</v>
      </c>
      <c r="F153" s="36">
        <v>42410.655555555553</v>
      </c>
      <c r="G153" s="36">
        <v>42416.658333333333</v>
      </c>
      <c r="H153" s="1" t="s">
        <v>56</v>
      </c>
      <c r="I153" s="37">
        <v>6.0027777777795563</v>
      </c>
      <c r="J153" s="38">
        <v>6.0027777777795563</v>
      </c>
    </row>
    <row r="154" spans="1:10" ht="25.5" x14ac:dyDescent="0.25">
      <c r="A154" s="6" t="s">
        <v>278</v>
      </c>
      <c r="B154" s="33" t="s">
        <v>602</v>
      </c>
      <c r="C154" s="34" t="s">
        <v>577</v>
      </c>
      <c r="D154" s="66"/>
      <c r="E154" s="35" t="s">
        <v>889</v>
      </c>
      <c r="F154" s="36">
        <v>42416.658333333333</v>
      </c>
      <c r="G154" s="36">
        <v>42426.694444444445</v>
      </c>
      <c r="H154" s="1" t="s">
        <v>579</v>
      </c>
      <c r="I154" s="37">
        <v>10.036111111112405</v>
      </c>
      <c r="J154" s="38">
        <v>10.036111111112405</v>
      </c>
    </row>
    <row r="155" spans="1:10" x14ac:dyDescent="0.25">
      <c r="A155" s="6" t="s">
        <v>278</v>
      </c>
      <c r="B155" s="33" t="s">
        <v>602</v>
      </c>
      <c r="C155" s="34" t="s">
        <v>577</v>
      </c>
      <c r="D155" s="66"/>
      <c r="E155" s="35" t="s">
        <v>884</v>
      </c>
      <c r="F155" s="36">
        <v>42426.694444444445</v>
      </c>
      <c r="G155" s="36">
        <v>42451.609027777777</v>
      </c>
      <c r="H155" s="1" t="s">
        <v>580</v>
      </c>
      <c r="I155" s="37">
        <v>24.914583333331393</v>
      </c>
      <c r="J155" s="38">
        <v>24.914583333331393</v>
      </c>
    </row>
    <row r="156" spans="1:10" x14ac:dyDescent="0.25">
      <c r="A156" s="6" t="s">
        <v>278</v>
      </c>
      <c r="B156" s="33" t="s">
        <v>602</v>
      </c>
      <c r="C156" s="34" t="s">
        <v>577</v>
      </c>
      <c r="D156" s="66"/>
      <c r="E156" s="35" t="s">
        <v>889</v>
      </c>
      <c r="F156" s="36">
        <v>42534.765277777777</v>
      </c>
      <c r="G156" s="36">
        <v>42559.755555555559</v>
      </c>
      <c r="H156" s="1" t="s">
        <v>26</v>
      </c>
      <c r="I156" s="37">
        <v>24.990277777782467</v>
      </c>
      <c r="J156" s="38">
        <v>24.990277777782467</v>
      </c>
    </row>
    <row r="157" spans="1:10" x14ac:dyDescent="0.25">
      <c r="A157" s="6" t="s">
        <v>278</v>
      </c>
      <c r="B157" s="33" t="s">
        <v>602</v>
      </c>
      <c r="C157" s="34" t="s">
        <v>577</v>
      </c>
      <c r="D157" s="66"/>
      <c r="E157" s="35" t="s">
        <v>892</v>
      </c>
      <c r="F157" s="36">
        <v>42632.658333333333</v>
      </c>
      <c r="G157" s="36">
        <v>42635.538194444445</v>
      </c>
      <c r="H157" s="1" t="s">
        <v>599</v>
      </c>
      <c r="I157" s="37">
        <v>2.8798611111124046</v>
      </c>
      <c r="J157" s="38">
        <v>2.8798611111124046</v>
      </c>
    </row>
    <row r="158" spans="1:10" x14ac:dyDescent="0.25">
      <c r="A158" s="6" t="s">
        <v>278</v>
      </c>
      <c r="B158" s="33" t="s">
        <v>629</v>
      </c>
      <c r="C158" s="1" t="s">
        <v>270</v>
      </c>
      <c r="D158" s="67"/>
      <c r="E158" s="35" t="s">
        <v>888</v>
      </c>
      <c r="F158" s="36">
        <v>41207.720138888886</v>
      </c>
      <c r="G158" s="36">
        <v>41208.720138888886</v>
      </c>
      <c r="H158" s="1" t="s">
        <v>7</v>
      </c>
      <c r="I158" s="37">
        <v>1</v>
      </c>
      <c r="J158" s="38">
        <v>1</v>
      </c>
    </row>
    <row r="159" spans="1:10" x14ac:dyDescent="0.25">
      <c r="A159" s="6" t="s">
        <v>278</v>
      </c>
      <c r="B159" s="33" t="s">
        <v>629</v>
      </c>
      <c r="C159" s="1" t="s">
        <v>270</v>
      </c>
      <c r="D159" s="67"/>
      <c r="E159" s="35" t="s">
        <v>887</v>
      </c>
      <c r="F159" s="36">
        <v>41208.720138888886</v>
      </c>
      <c r="G159" s="36">
        <v>41210.49722222222</v>
      </c>
      <c r="H159" s="1" t="s">
        <v>12</v>
      </c>
      <c r="I159" s="37">
        <v>1.7770833333343035</v>
      </c>
      <c r="J159" s="38">
        <v>1.7770833333343035</v>
      </c>
    </row>
    <row r="160" spans="1:10" x14ac:dyDescent="0.25">
      <c r="A160" s="6" t="s">
        <v>278</v>
      </c>
      <c r="B160" s="33" t="s">
        <v>642</v>
      </c>
      <c r="C160" s="1" t="s">
        <v>577</v>
      </c>
      <c r="D160" s="67"/>
      <c r="E160" s="35" t="s">
        <v>888</v>
      </c>
      <c r="F160" s="36">
        <v>40927.791666666664</v>
      </c>
      <c r="G160" s="36">
        <v>40928.781944444447</v>
      </c>
      <c r="H160" s="1" t="s">
        <v>333</v>
      </c>
      <c r="I160" s="37">
        <v>0.99027777778246673</v>
      </c>
      <c r="J160" s="38">
        <v>0.99027777778246673</v>
      </c>
    </row>
    <row r="161" spans="1:10" x14ac:dyDescent="0.25">
      <c r="A161" s="6" t="s">
        <v>278</v>
      </c>
      <c r="B161" s="33" t="s">
        <v>668</v>
      </c>
      <c r="C161" s="1" t="s">
        <v>577</v>
      </c>
      <c r="D161" s="67"/>
      <c r="E161" s="35" t="s">
        <v>888</v>
      </c>
      <c r="F161" s="36">
        <v>41884.78402777778</v>
      </c>
      <c r="G161" s="36">
        <v>41885.78402777778</v>
      </c>
      <c r="H161" s="1" t="s">
        <v>7</v>
      </c>
      <c r="I161" s="37">
        <v>1</v>
      </c>
      <c r="J161" s="38">
        <v>1</v>
      </c>
    </row>
    <row r="162" spans="1:10" x14ac:dyDescent="0.25">
      <c r="A162" s="6" t="s">
        <v>278</v>
      </c>
      <c r="B162" s="33" t="s">
        <v>668</v>
      </c>
      <c r="C162" s="1" t="s">
        <v>577</v>
      </c>
      <c r="D162" s="67"/>
      <c r="E162" s="35" t="s">
        <v>887</v>
      </c>
      <c r="F162" s="36">
        <v>41885.78402777778</v>
      </c>
      <c r="G162" s="36">
        <v>41886.539583333331</v>
      </c>
      <c r="H162" s="1" t="s">
        <v>417</v>
      </c>
      <c r="I162" s="37">
        <v>0.75555555555183673</v>
      </c>
      <c r="J162" s="38">
        <v>0.75555555555183673</v>
      </c>
    </row>
    <row r="163" spans="1:10" x14ac:dyDescent="0.25">
      <c r="A163" s="6" t="s">
        <v>278</v>
      </c>
      <c r="B163" s="33" t="s">
        <v>668</v>
      </c>
      <c r="C163" s="1" t="s">
        <v>577</v>
      </c>
      <c r="D163" s="67"/>
      <c r="E163" s="35" t="s">
        <v>888</v>
      </c>
      <c r="F163" s="36">
        <v>41886.612500000003</v>
      </c>
      <c r="G163" s="36">
        <v>41893.756249999999</v>
      </c>
      <c r="H163" s="1" t="s">
        <v>644</v>
      </c>
      <c r="I163" s="37">
        <v>7.1437499999956344</v>
      </c>
      <c r="J163" s="38">
        <v>7.1437499999956344</v>
      </c>
    </row>
    <row r="164" spans="1:10" x14ac:dyDescent="0.25">
      <c r="A164" s="6" t="s">
        <v>278</v>
      </c>
      <c r="B164" s="33" t="s">
        <v>668</v>
      </c>
      <c r="C164" s="1" t="s">
        <v>577</v>
      </c>
      <c r="D164" s="67"/>
      <c r="E164" s="35" t="s">
        <v>888</v>
      </c>
      <c r="F164" s="36">
        <v>41935.635416666664</v>
      </c>
      <c r="G164" s="36">
        <v>41935.638888888891</v>
      </c>
      <c r="H164" s="1" t="s">
        <v>301</v>
      </c>
      <c r="I164" s="37">
        <v>3.4722222262644209E-3</v>
      </c>
      <c r="J164" s="38">
        <v>3.4722222262644209E-3</v>
      </c>
    </row>
    <row r="165" spans="1:10" x14ac:dyDescent="0.25">
      <c r="A165" s="6" t="s">
        <v>278</v>
      </c>
      <c r="B165" s="33" t="s">
        <v>668</v>
      </c>
      <c r="C165" s="1" t="s">
        <v>577</v>
      </c>
      <c r="D165" s="67"/>
      <c r="E165" s="35" t="s">
        <v>888</v>
      </c>
      <c r="F165" s="36">
        <v>41940.70208333333</v>
      </c>
      <c r="G165" s="36">
        <v>41946.794444444444</v>
      </c>
      <c r="H165" s="1" t="s">
        <v>657</v>
      </c>
      <c r="I165" s="37">
        <v>6.0923611111138598</v>
      </c>
      <c r="J165" s="38">
        <v>6.0923611111138598</v>
      </c>
    </row>
    <row r="166" spans="1:10" x14ac:dyDescent="0.25">
      <c r="A166" s="6" t="s">
        <v>278</v>
      </c>
      <c r="B166" s="33" t="s">
        <v>668</v>
      </c>
      <c r="C166" s="1" t="s">
        <v>577</v>
      </c>
      <c r="D166" s="67"/>
      <c r="E166" s="35" t="s">
        <v>888</v>
      </c>
      <c r="F166" s="36">
        <v>41953.694444444445</v>
      </c>
      <c r="G166" s="36">
        <v>41953.851388888892</v>
      </c>
      <c r="H166" s="1" t="s">
        <v>202</v>
      </c>
      <c r="I166" s="37">
        <v>0.15694444444670808</v>
      </c>
      <c r="J166" s="38">
        <v>0.15694444444670808</v>
      </c>
    </row>
    <row r="167" spans="1:10" x14ac:dyDescent="0.25">
      <c r="A167" s="6" t="s">
        <v>278</v>
      </c>
      <c r="B167" s="33" t="s">
        <v>668</v>
      </c>
      <c r="C167" s="1" t="s">
        <v>577</v>
      </c>
      <c r="D167" s="67"/>
      <c r="E167" s="35" t="s">
        <v>888</v>
      </c>
      <c r="F167" s="36">
        <v>41967.713888888888</v>
      </c>
      <c r="G167" s="36">
        <v>41968.674305555556</v>
      </c>
      <c r="H167" s="1" t="s">
        <v>202</v>
      </c>
      <c r="I167" s="37">
        <v>0.96041666666860692</v>
      </c>
      <c r="J167" s="38">
        <v>0.96041666666860692</v>
      </c>
    </row>
    <row r="168" spans="1:10" x14ac:dyDescent="0.25">
      <c r="A168" s="6" t="s">
        <v>278</v>
      </c>
      <c r="B168" s="33" t="s">
        <v>668</v>
      </c>
      <c r="C168" s="1" t="s">
        <v>577</v>
      </c>
      <c r="D168" s="67"/>
      <c r="E168" s="35" t="s">
        <v>888</v>
      </c>
      <c r="F168" s="36">
        <v>41969.73333333333</v>
      </c>
      <c r="G168" s="36">
        <v>41974.461111111108</v>
      </c>
      <c r="H168" s="1" t="s">
        <v>202</v>
      </c>
      <c r="I168" s="37">
        <v>4.7277777777781012</v>
      </c>
      <c r="J168" s="38">
        <v>4.7277777777781012</v>
      </c>
    </row>
    <row r="169" spans="1:10" x14ac:dyDescent="0.25">
      <c r="A169" s="6" t="s">
        <v>278</v>
      </c>
      <c r="B169" s="33" t="s">
        <v>668</v>
      </c>
      <c r="C169" s="1" t="s">
        <v>577</v>
      </c>
      <c r="D169" s="67"/>
      <c r="E169" s="35" t="s">
        <v>888</v>
      </c>
      <c r="F169" s="36">
        <v>41974.68472222222</v>
      </c>
      <c r="G169" s="36">
        <v>41976.804861111108</v>
      </c>
      <c r="H169" s="1" t="s">
        <v>663</v>
      </c>
      <c r="I169" s="37">
        <v>2.1201388888875954</v>
      </c>
      <c r="J169" s="38">
        <v>2.1201388888875954</v>
      </c>
    </row>
    <row r="170" spans="1:10" x14ac:dyDescent="0.25">
      <c r="A170" s="6" t="s">
        <v>278</v>
      </c>
      <c r="B170" s="33" t="s">
        <v>668</v>
      </c>
      <c r="C170" s="1" t="s">
        <v>577</v>
      </c>
      <c r="D170" s="67"/>
      <c r="E170" s="35" t="s">
        <v>888</v>
      </c>
      <c r="F170" s="36">
        <v>41996.590277777781</v>
      </c>
      <c r="G170" s="36">
        <v>41996.683333333334</v>
      </c>
      <c r="H170" s="1" t="s">
        <v>666</v>
      </c>
      <c r="I170" s="37">
        <v>9.3055555553291924E-2</v>
      </c>
      <c r="J170" s="38">
        <v>9.3055555553291924E-2</v>
      </c>
    </row>
    <row r="171" spans="1:10" x14ac:dyDescent="0.25">
      <c r="A171" s="6" t="s">
        <v>278</v>
      </c>
      <c r="B171" s="33" t="s">
        <v>682</v>
      </c>
      <c r="C171" s="1" t="s">
        <v>577</v>
      </c>
      <c r="D171" s="67"/>
      <c r="E171" s="35" t="s">
        <v>887</v>
      </c>
      <c r="F171" s="36">
        <v>40945.797222222223</v>
      </c>
      <c r="G171" s="36">
        <v>40946.597916666666</v>
      </c>
      <c r="H171" s="1" t="s">
        <v>56</v>
      </c>
      <c r="I171" s="37">
        <v>0.8006944444423425</v>
      </c>
      <c r="J171" s="38">
        <v>0.8006944444423425</v>
      </c>
    </row>
    <row r="172" spans="1:10" x14ac:dyDescent="0.25">
      <c r="A172" s="6" t="s">
        <v>278</v>
      </c>
      <c r="B172" s="33" t="s">
        <v>709</v>
      </c>
      <c r="C172" s="1" t="s">
        <v>577</v>
      </c>
      <c r="D172" s="67"/>
      <c r="E172" s="35" t="s">
        <v>887</v>
      </c>
      <c r="F172" s="36">
        <v>41411.785416666666</v>
      </c>
      <c r="G172" s="36">
        <v>41414.532638888886</v>
      </c>
      <c r="H172" s="1" t="s">
        <v>56</v>
      </c>
      <c r="I172" s="37">
        <v>2.7472222222204437</v>
      </c>
      <c r="J172" s="38">
        <v>2.7472222222204437</v>
      </c>
    </row>
    <row r="173" spans="1:10" x14ac:dyDescent="0.25">
      <c r="A173" s="6" t="s">
        <v>278</v>
      </c>
      <c r="B173" s="33" t="s">
        <v>709</v>
      </c>
      <c r="C173" s="1" t="s">
        <v>577</v>
      </c>
      <c r="D173" s="67"/>
      <c r="E173" s="35" t="s">
        <v>887</v>
      </c>
      <c r="F173" s="36">
        <v>41416.749305555553</v>
      </c>
      <c r="G173" s="36">
        <v>41416.776388888888</v>
      </c>
      <c r="H173" s="1" t="s">
        <v>56</v>
      </c>
      <c r="I173" s="37">
        <v>2.7083333334303461E-2</v>
      </c>
      <c r="J173" s="38">
        <v>2.7083333334303461E-2</v>
      </c>
    </row>
    <row r="174" spans="1:10" x14ac:dyDescent="0.25">
      <c r="A174" s="6" t="s">
        <v>278</v>
      </c>
      <c r="B174" s="33" t="s">
        <v>709</v>
      </c>
      <c r="C174" s="1" t="s">
        <v>577</v>
      </c>
      <c r="D174" s="67"/>
      <c r="E174" s="35" t="s">
        <v>887</v>
      </c>
      <c r="F174" s="36">
        <v>41421.79583333333</v>
      </c>
      <c r="G174" s="36">
        <v>41422.779166666667</v>
      </c>
      <c r="H174" s="1" t="s">
        <v>685</v>
      </c>
      <c r="I174" s="37">
        <v>0.98333333333721384</v>
      </c>
      <c r="J174" s="38">
        <v>0.98333333333721384</v>
      </c>
    </row>
    <row r="175" spans="1:10" x14ac:dyDescent="0.25">
      <c r="A175" s="6" t="s">
        <v>278</v>
      </c>
      <c r="B175" s="33" t="s">
        <v>709</v>
      </c>
      <c r="C175" s="1" t="s">
        <v>577</v>
      </c>
      <c r="D175" s="67"/>
      <c r="E175" s="35" t="s">
        <v>887</v>
      </c>
      <c r="F175" s="36">
        <v>41430.742361111108</v>
      </c>
      <c r="G175" s="36">
        <v>41430.756944444445</v>
      </c>
      <c r="H175" s="1" t="s">
        <v>687</v>
      </c>
      <c r="I175" s="37">
        <v>1.4583333337213844E-2</v>
      </c>
      <c r="J175" s="38">
        <v>1.4583333337213844E-2</v>
      </c>
    </row>
    <row r="176" spans="1:10" x14ac:dyDescent="0.25">
      <c r="A176" s="6" t="s">
        <v>278</v>
      </c>
      <c r="B176" s="33" t="s">
        <v>709</v>
      </c>
      <c r="C176" s="1" t="s">
        <v>577</v>
      </c>
      <c r="D176" s="67"/>
      <c r="E176" s="35" t="s">
        <v>887</v>
      </c>
      <c r="F176" s="36">
        <v>41431.773611111108</v>
      </c>
      <c r="G176" s="36">
        <v>41432.593055555553</v>
      </c>
      <c r="H176" s="1" t="s">
        <v>689</v>
      </c>
      <c r="I176" s="37">
        <v>0.81944444444525288</v>
      </c>
      <c r="J176" s="38">
        <v>0.81944444444525288</v>
      </c>
    </row>
    <row r="177" spans="1:10" x14ac:dyDescent="0.25">
      <c r="A177" s="6" t="s">
        <v>278</v>
      </c>
      <c r="B177" s="33" t="s">
        <v>709</v>
      </c>
      <c r="C177" s="1" t="s">
        <v>577</v>
      </c>
      <c r="D177" s="67"/>
      <c r="E177" s="35" t="s">
        <v>887</v>
      </c>
      <c r="F177" s="36">
        <v>41509.765277777777</v>
      </c>
      <c r="G177" s="36">
        <v>41512.710416666669</v>
      </c>
      <c r="H177" s="1" t="s">
        <v>698</v>
      </c>
      <c r="I177" s="37">
        <v>2.945138888891961</v>
      </c>
      <c r="J177" s="38">
        <v>2.945138888891961</v>
      </c>
    </row>
    <row r="178" spans="1:10" ht="25.5" x14ac:dyDescent="0.25">
      <c r="A178" s="6" t="s">
        <v>278</v>
      </c>
      <c r="B178" s="33" t="s">
        <v>709</v>
      </c>
      <c r="C178" s="1" t="s">
        <v>577</v>
      </c>
      <c r="D178" s="67"/>
      <c r="E178" s="35" t="s">
        <v>887</v>
      </c>
      <c r="F178" s="36">
        <v>41624.673611111109</v>
      </c>
      <c r="G178" s="36">
        <v>41624.697222222225</v>
      </c>
      <c r="H178" s="1" t="s">
        <v>707</v>
      </c>
      <c r="I178" s="37">
        <v>2.3611111115314998E-2</v>
      </c>
      <c r="J178" s="38">
        <v>2.3611111115314998E-2</v>
      </c>
    </row>
    <row r="179" spans="1:10" x14ac:dyDescent="0.25">
      <c r="A179" s="6" t="s">
        <v>278</v>
      </c>
      <c r="B179" s="33" t="s">
        <v>720</v>
      </c>
      <c r="C179" s="1" t="s">
        <v>577</v>
      </c>
      <c r="D179" s="67"/>
      <c r="E179" s="35" t="s">
        <v>888</v>
      </c>
      <c r="F179" s="36">
        <v>41896.823611111111</v>
      </c>
      <c r="G179" s="36">
        <v>41905.823611111111</v>
      </c>
      <c r="H179" s="1" t="s">
        <v>7</v>
      </c>
      <c r="I179" s="37">
        <v>9</v>
      </c>
      <c r="J179" s="38">
        <v>9</v>
      </c>
    </row>
    <row r="180" spans="1:10" x14ac:dyDescent="0.25">
      <c r="A180" s="6" t="s">
        <v>278</v>
      </c>
      <c r="B180" s="33" t="s">
        <v>720</v>
      </c>
      <c r="C180" s="1" t="s">
        <v>577</v>
      </c>
      <c r="D180" s="67"/>
      <c r="E180" s="35" t="s">
        <v>887</v>
      </c>
      <c r="F180" s="36">
        <v>41905.823611111111</v>
      </c>
      <c r="G180" s="36">
        <v>41906.598611111112</v>
      </c>
      <c r="H180" s="1" t="s">
        <v>408</v>
      </c>
      <c r="I180" s="37">
        <v>0.77500000000145519</v>
      </c>
      <c r="J180" s="38">
        <v>0.77500000000145519</v>
      </c>
    </row>
    <row r="181" spans="1:10" x14ac:dyDescent="0.25">
      <c r="A181" s="6" t="s">
        <v>278</v>
      </c>
      <c r="B181" s="33" t="s">
        <v>720</v>
      </c>
      <c r="C181" s="1" t="s">
        <v>577</v>
      </c>
      <c r="D181" s="67"/>
      <c r="E181" s="35" t="s">
        <v>888</v>
      </c>
      <c r="F181" s="36">
        <v>41990.734027777777</v>
      </c>
      <c r="G181" s="36">
        <v>41990.785416666666</v>
      </c>
      <c r="H181" s="1" t="s">
        <v>717</v>
      </c>
      <c r="I181" s="37">
        <v>5.1388888889050577E-2</v>
      </c>
      <c r="J181" s="38">
        <v>5.1388888889050577E-2</v>
      </c>
    </row>
    <row r="182" spans="1:10" x14ac:dyDescent="0.25">
      <c r="A182" s="6" t="s">
        <v>278</v>
      </c>
      <c r="B182" s="33" t="s">
        <v>720</v>
      </c>
      <c r="C182" s="1" t="s">
        <v>577</v>
      </c>
      <c r="D182" s="67"/>
      <c r="E182" s="35" t="s">
        <v>888</v>
      </c>
      <c r="F182" s="36">
        <v>41996.745833333334</v>
      </c>
      <c r="G182" s="36">
        <v>41996.754166666666</v>
      </c>
      <c r="H182" s="1" t="s">
        <v>718</v>
      </c>
      <c r="I182" s="37">
        <v>8.333333331393078E-3</v>
      </c>
      <c r="J182" s="38">
        <v>8.333333331393078E-3</v>
      </c>
    </row>
    <row r="183" spans="1:10" ht="25.5" x14ac:dyDescent="0.25">
      <c r="A183" s="48" t="s">
        <v>6</v>
      </c>
      <c r="B183" s="33" t="s">
        <v>755</v>
      </c>
      <c r="C183" s="2" t="s">
        <v>270</v>
      </c>
      <c r="D183" s="68"/>
      <c r="E183" s="35" t="s">
        <v>899</v>
      </c>
      <c r="F183" s="3">
        <v>42299.77847222222</v>
      </c>
      <c r="G183" s="3">
        <v>42311.77847222222</v>
      </c>
      <c r="H183" s="4" t="s">
        <v>7</v>
      </c>
      <c r="I183" s="37">
        <v>12</v>
      </c>
      <c r="J183" s="38">
        <v>12</v>
      </c>
    </row>
    <row r="184" spans="1:10" ht="25.5" x14ac:dyDescent="0.25">
      <c r="A184" s="48" t="s">
        <v>6</v>
      </c>
      <c r="B184" s="33" t="s">
        <v>755</v>
      </c>
      <c r="C184" s="2" t="s">
        <v>270</v>
      </c>
      <c r="D184" s="68"/>
      <c r="E184" s="35" t="s">
        <v>887</v>
      </c>
      <c r="F184" s="3">
        <v>42311.77847222222</v>
      </c>
      <c r="G184" s="3">
        <v>42312.719444444447</v>
      </c>
      <c r="H184" s="4" t="s">
        <v>329</v>
      </c>
      <c r="I184" s="37">
        <v>0.94097222222626442</v>
      </c>
      <c r="J184" s="38">
        <v>0.94097222222626442</v>
      </c>
    </row>
    <row r="185" spans="1:10" ht="25.5" x14ac:dyDescent="0.25">
      <c r="A185" s="48" t="s">
        <v>6</v>
      </c>
      <c r="B185" s="33" t="s">
        <v>755</v>
      </c>
      <c r="C185" s="2" t="s">
        <v>270</v>
      </c>
      <c r="D185" s="68"/>
      <c r="E185" s="35" t="s">
        <v>899</v>
      </c>
      <c r="F185" s="3">
        <v>42326.808333333334</v>
      </c>
      <c r="G185" s="3">
        <v>42327.7</v>
      </c>
      <c r="H185" s="4" t="s">
        <v>723</v>
      </c>
      <c r="I185" s="37">
        <v>0.89166666666278616</v>
      </c>
      <c r="J185" s="38">
        <v>0.89166666666278616</v>
      </c>
    </row>
    <row r="186" spans="1:10" ht="25.5" x14ac:dyDescent="0.25">
      <c r="A186" s="48" t="s">
        <v>6</v>
      </c>
      <c r="B186" s="33" t="s">
        <v>755</v>
      </c>
      <c r="C186" s="2" t="s">
        <v>270</v>
      </c>
      <c r="D186" s="68"/>
      <c r="E186" s="35" t="s">
        <v>899</v>
      </c>
      <c r="F186" s="3">
        <v>42327.706250000003</v>
      </c>
      <c r="G186" s="3">
        <v>42327.720833333333</v>
      </c>
      <c r="H186" s="4" t="s">
        <v>725</v>
      </c>
      <c r="I186" s="37">
        <v>1.4583333329937886E-2</v>
      </c>
      <c r="J186" s="38">
        <v>1.4583333329937886E-2</v>
      </c>
    </row>
    <row r="187" spans="1:10" ht="25.5" x14ac:dyDescent="0.25">
      <c r="A187" s="48" t="s">
        <v>6</v>
      </c>
      <c r="B187" s="33" t="s">
        <v>755</v>
      </c>
      <c r="C187" s="2" t="s">
        <v>270</v>
      </c>
      <c r="D187" s="68"/>
      <c r="E187" s="35" t="s">
        <v>884</v>
      </c>
      <c r="F187" s="3">
        <v>42332.785416666666</v>
      </c>
      <c r="G187" s="3">
        <v>42333.55972222222</v>
      </c>
      <c r="H187" s="4" t="s">
        <v>727</v>
      </c>
      <c r="I187" s="37">
        <v>0.77430555555474712</v>
      </c>
      <c r="J187" s="38">
        <v>0.77430555555474712</v>
      </c>
    </row>
    <row r="188" spans="1:10" ht="25.5" x14ac:dyDescent="0.25">
      <c r="A188" s="48" t="s">
        <v>6</v>
      </c>
      <c r="B188" s="33" t="s">
        <v>755</v>
      </c>
      <c r="C188" s="2" t="s">
        <v>270</v>
      </c>
      <c r="D188" s="68"/>
      <c r="E188" s="35" t="s">
        <v>896</v>
      </c>
      <c r="F188" s="3">
        <v>42333.55972222222</v>
      </c>
      <c r="G188" s="3">
        <v>42333.70416666667</v>
      </c>
      <c r="H188" s="4" t="s">
        <v>728</v>
      </c>
      <c r="I188" s="37">
        <v>0.14444444444961846</v>
      </c>
      <c r="J188" s="38">
        <v>0.14444444444961846</v>
      </c>
    </row>
    <row r="189" spans="1:10" ht="25.5" x14ac:dyDescent="0.25">
      <c r="A189" s="48" t="s">
        <v>6</v>
      </c>
      <c r="B189" s="33" t="s">
        <v>755</v>
      </c>
      <c r="C189" s="2" t="s">
        <v>270</v>
      </c>
      <c r="D189" s="68"/>
      <c r="E189" s="35" t="s">
        <v>884</v>
      </c>
      <c r="F189" s="3">
        <v>42333.70416666667</v>
      </c>
      <c r="G189" s="3">
        <v>42333.751388888886</v>
      </c>
      <c r="H189" s="4" t="s">
        <v>729</v>
      </c>
      <c r="I189" s="37">
        <v>4.722222221607808E-2</v>
      </c>
      <c r="J189" s="38">
        <v>4.722222221607808E-2</v>
      </c>
    </row>
    <row r="190" spans="1:10" ht="25.5" x14ac:dyDescent="0.25">
      <c r="A190" s="48" t="s">
        <v>6</v>
      </c>
      <c r="B190" s="33" t="s">
        <v>769</v>
      </c>
      <c r="C190" s="2" t="s">
        <v>270</v>
      </c>
      <c r="D190" s="68"/>
      <c r="E190" s="35" t="s">
        <v>887</v>
      </c>
      <c r="F190" s="3">
        <v>41220.463888888888</v>
      </c>
      <c r="G190" s="3">
        <v>41225.463888888888</v>
      </c>
      <c r="H190" s="5" t="s">
        <v>7</v>
      </c>
      <c r="I190" s="37">
        <v>5</v>
      </c>
      <c r="J190" s="38">
        <v>5</v>
      </c>
    </row>
    <row r="191" spans="1:10" ht="25.5" x14ac:dyDescent="0.25">
      <c r="A191" s="48" t="s">
        <v>6</v>
      </c>
      <c r="B191" s="33" t="s">
        <v>789</v>
      </c>
      <c r="C191" s="2" t="s">
        <v>270</v>
      </c>
      <c r="D191" s="68"/>
      <c r="E191" s="35" t="s">
        <v>900</v>
      </c>
      <c r="F191" s="3">
        <v>41308.714583333334</v>
      </c>
      <c r="G191" s="3">
        <v>41309.714583333334</v>
      </c>
      <c r="H191" s="5" t="s">
        <v>7</v>
      </c>
      <c r="I191" s="37">
        <v>1</v>
      </c>
      <c r="J191" s="38">
        <v>1</v>
      </c>
    </row>
    <row r="192" spans="1:10" ht="25.5" x14ac:dyDescent="0.25">
      <c r="A192" s="48" t="s">
        <v>6</v>
      </c>
      <c r="B192" s="33" t="s">
        <v>789</v>
      </c>
      <c r="C192" s="2" t="s">
        <v>270</v>
      </c>
      <c r="D192" s="68"/>
      <c r="E192" s="35" t="s">
        <v>900</v>
      </c>
      <c r="F192" s="3">
        <v>41353.788888888892</v>
      </c>
      <c r="G192" s="3">
        <v>41353.809027777781</v>
      </c>
      <c r="H192" s="5" t="s">
        <v>202</v>
      </c>
      <c r="I192" s="37">
        <v>2.0138888889050577E-2</v>
      </c>
      <c r="J192" s="38">
        <v>2.0138888889050577E-2</v>
      </c>
    </row>
    <row r="193" spans="1:10" ht="25.5" x14ac:dyDescent="0.25">
      <c r="A193" s="48" t="s">
        <v>6</v>
      </c>
      <c r="B193" s="33" t="s">
        <v>789</v>
      </c>
      <c r="C193" s="2" t="s">
        <v>270</v>
      </c>
      <c r="D193" s="68"/>
      <c r="E193" s="35" t="s">
        <v>900</v>
      </c>
      <c r="F193" s="3">
        <v>41375.69027777778</v>
      </c>
      <c r="G193" s="3">
        <v>41379.646527777775</v>
      </c>
      <c r="H193" s="5" t="s">
        <v>782</v>
      </c>
      <c r="I193" s="37">
        <v>3.9562499999956344</v>
      </c>
      <c r="J193" s="38">
        <v>3.9562499999956344</v>
      </c>
    </row>
    <row r="194" spans="1:10" ht="25.5" x14ac:dyDescent="0.25">
      <c r="A194" s="48" t="s">
        <v>6</v>
      </c>
      <c r="B194" s="33" t="s">
        <v>852</v>
      </c>
      <c r="C194" s="2" t="s">
        <v>270</v>
      </c>
      <c r="D194" s="68"/>
      <c r="E194" s="35" t="s">
        <v>900</v>
      </c>
      <c r="F194" s="3">
        <v>42208.74722222222</v>
      </c>
      <c r="G194" s="3">
        <v>42209.74722222222</v>
      </c>
      <c r="H194" s="45" t="s">
        <v>7</v>
      </c>
      <c r="I194" s="37">
        <v>1</v>
      </c>
      <c r="J194" s="38">
        <v>1</v>
      </c>
    </row>
    <row r="195" spans="1:10" ht="25.5" x14ac:dyDescent="0.25">
      <c r="A195" s="48" t="s">
        <v>6</v>
      </c>
      <c r="B195" s="33" t="s">
        <v>852</v>
      </c>
      <c r="C195" s="2" t="s">
        <v>270</v>
      </c>
      <c r="D195" s="68"/>
      <c r="E195" s="35" t="s">
        <v>900</v>
      </c>
      <c r="F195" s="3">
        <v>42222.618055555555</v>
      </c>
      <c r="G195" s="3">
        <v>42223.543055555558</v>
      </c>
      <c r="H195" s="45" t="s">
        <v>202</v>
      </c>
      <c r="I195" s="37">
        <v>0.92500000000291038</v>
      </c>
      <c r="J195" s="38">
        <v>0.92500000000291038</v>
      </c>
    </row>
    <row r="196" spans="1:10" ht="25.5" x14ac:dyDescent="0.25">
      <c r="A196" s="48" t="s">
        <v>6</v>
      </c>
      <c r="B196" s="33" t="s">
        <v>852</v>
      </c>
      <c r="C196" s="2" t="s">
        <v>270</v>
      </c>
      <c r="D196" s="68"/>
      <c r="E196" s="35" t="s">
        <v>900</v>
      </c>
      <c r="F196" s="3">
        <v>42230.697916666664</v>
      </c>
      <c r="G196" s="3">
        <v>42230.725694444445</v>
      </c>
      <c r="H196" s="45" t="s">
        <v>793</v>
      </c>
      <c r="I196" s="37">
        <v>2.7777777781011537E-2</v>
      </c>
      <c r="J196" s="38">
        <v>2.7777777781011537E-2</v>
      </c>
    </row>
    <row r="197" spans="1:10" ht="25.5" x14ac:dyDescent="0.25">
      <c r="A197" s="48" t="s">
        <v>6</v>
      </c>
      <c r="B197" s="33" t="s">
        <v>852</v>
      </c>
      <c r="C197" s="2" t="s">
        <v>270</v>
      </c>
      <c r="D197" s="68"/>
      <c r="E197" s="35" t="s">
        <v>900</v>
      </c>
      <c r="F197" s="3">
        <v>42240.671527777777</v>
      </c>
      <c r="G197" s="3">
        <v>42249.785416666666</v>
      </c>
      <c r="H197" s="45" t="s">
        <v>795</v>
      </c>
      <c r="I197" s="37">
        <v>9.1138888888890506</v>
      </c>
      <c r="J197" s="38">
        <v>9.1138888888890506</v>
      </c>
    </row>
    <row r="198" spans="1:10" ht="25.5" x14ac:dyDescent="0.25">
      <c r="A198" s="48" t="s">
        <v>6</v>
      </c>
      <c r="B198" s="33" t="s">
        <v>852</v>
      </c>
      <c r="C198" s="2" t="s">
        <v>270</v>
      </c>
      <c r="D198" s="68"/>
      <c r="E198" s="35" t="s">
        <v>900</v>
      </c>
      <c r="F198" s="3">
        <v>42293.601388888892</v>
      </c>
      <c r="G198" s="3">
        <v>42298.67291666667</v>
      </c>
      <c r="H198" s="45" t="s">
        <v>60</v>
      </c>
      <c r="I198" s="37">
        <v>5.0715277777781012</v>
      </c>
      <c r="J198" s="38">
        <v>5.0715277777781012</v>
      </c>
    </row>
    <row r="199" spans="1:10" ht="25.5" x14ac:dyDescent="0.25">
      <c r="A199" s="48" t="s">
        <v>6</v>
      </c>
      <c r="B199" s="33" t="s">
        <v>852</v>
      </c>
      <c r="C199" s="2" t="s">
        <v>270</v>
      </c>
      <c r="D199" s="68"/>
      <c r="E199" s="35" t="s">
        <v>900</v>
      </c>
      <c r="F199" s="3">
        <v>42313.756249999999</v>
      </c>
      <c r="G199" s="3">
        <v>42317.709027777775</v>
      </c>
      <c r="H199" s="45" t="s">
        <v>14</v>
      </c>
      <c r="I199" s="37">
        <v>3.952777777776646</v>
      </c>
      <c r="J199" s="38">
        <v>3.952777777776646</v>
      </c>
    </row>
    <row r="200" spans="1:10" ht="25.5" x14ac:dyDescent="0.25">
      <c r="A200" s="48" t="s">
        <v>6</v>
      </c>
      <c r="B200" s="33" t="s">
        <v>852</v>
      </c>
      <c r="C200" s="2" t="s">
        <v>270</v>
      </c>
      <c r="D200" s="68"/>
      <c r="E200" s="35" t="s">
        <v>902</v>
      </c>
      <c r="F200" s="3">
        <v>42545.731944444444</v>
      </c>
      <c r="G200" s="3">
        <v>42548.669444444444</v>
      </c>
      <c r="H200" s="45" t="s">
        <v>835</v>
      </c>
      <c r="I200" s="37">
        <v>2.9375</v>
      </c>
      <c r="J200" s="38">
        <v>2.9375</v>
      </c>
    </row>
    <row r="201" spans="1:10" ht="25.5" x14ac:dyDescent="0.25">
      <c r="A201" s="48" t="s">
        <v>6</v>
      </c>
      <c r="B201" s="33" t="s">
        <v>852</v>
      </c>
      <c r="C201" s="2" t="s">
        <v>270</v>
      </c>
      <c r="D201" s="68"/>
      <c r="E201" s="35" t="s">
        <v>902</v>
      </c>
      <c r="F201" s="3">
        <v>42549.683333333334</v>
      </c>
      <c r="G201" s="3">
        <v>42601.622916666667</v>
      </c>
      <c r="H201" s="45" t="s">
        <v>632</v>
      </c>
      <c r="I201" s="37">
        <v>51.939583333332848</v>
      </c>
      <c r="J201" s="38">
        <v>51.939583333332848</v>
      </c>
    </row>
    <row r="202" spans="1:10" ht="25.5" x14ac:dyDescent="0.25">
      <c r="A202" s="48" t="s">
        <v>6</v>
      </c>
      <c r="B202" s="33" t="s">
        <v>852</v>
      </c>
      <c r="C202" s="2" t="s">
        <v>270</v>
      </c>
      <c r="D202" s="68"/>
      <c r="E202" s="35" t="s">
        <v>895</v>
      </c>
      <c r="F202" s="3">
        <v>42601.772222222222</v>
      </c>
      <c r="G202" s="3">
        <v>42622.741666666669</v>
      </c>
      <c r="H202" s="45" t="s">
        <v>837</v>
      </c>
      <c r="I202" s="37">
        <v>20.969444444446708</v>
      </c>
      <c r="J202" s="38">
        <v>20.969444444446708</v>
      </c>
    </row>
    <row r="203" spans="1:10" ht="25.5" x14ac:dyDescent="0.25">
      <c r="A203" s="48" t="s">
        <v>6</v>
      </c>
      <c r="B203" s="33" t="s">
        <v>852</v>
      </c>
      <c r="C203" s="2" t="s">
        <v>270</v>
      </c>
      <c r="D203" s="68"/>
      <c r="E203" s="35" t="s">
        <v>885</v>
      </c>
      <c r="F203" s="3">
        <v>42622.741666666669</v>
      </c>
      <c r="G203" s="3">
        <v>42625.663194444445</v>
      </c>
      <c r="H203" s="45" t="s">
        <v>12</v>
      </c>
      <c r="I203" s="37">
        <v>2.921527777776646</v>
      </c>
      <c r="J203" s="38">
        <v>2.921527777776646</v>
      </c>
    </row>
    <row r="204" spans="1:10" ht="25.5" x14ac:dyDescent="0.25">
      <c r="A204" s="48" t="s">
        <v>6</v>
      </c>
      <c r="B204" s="33" t="s">
        <v>852</v>
      </c>
      <c r="C204" s="2" t="s">
        <v>270</v>
      </c>
      <c r="D204" s="68"/>
      <c r="E204" s="35" t="s">
        <v>895</v>
      </c>
      <c r="F204" s="3">
        <v>42625.663194444445</v>
      </c>
      <c r="G204" s="3">
        <v>42632.644444444442</v>
      </c>
      <c r="H204" s="45" t="s">
        <v>838</v>
      </c>
      <c r="I204" s="37">
        <v>6.9812499999970896</v>
      </c>
      <c r="J204" s="38">
        <v>6.9812499999970896</v>
      </c>
    </row>
    <row r="205" spans="1:10" ht="25.5" x14ac:dyDescent="0.25">
      <c r="A205" s="48" t="s">
        <v>6</v>
      </c>
      <c r="B205" s="33" t="s">
        <v>852</v>
      </c>
      <c r="C205" s="2" t="s">
        <v>270</v>
      </c>
      <c r="D205" s="68"/>
      <c r="E205" s="35" t="s">
        <v>885</v>
      </c>
      <c r="F205" s="3">
        <v>42632.644444444442</v>
      </c>
      <c r="G205" s="3">
        <v>42632.686805555553</v>
      </c>
      <c r="H205" s="45" t="s">
        <v>839</v>
      </c>
      <c r="I205" s="37">
        <v>4.2361111110949423E-2</v>
      </c>
      <c r="J205" s="38">
        <v>4.2361111110949423E-2</v>
      </c>
    </row>
    <row r="206" spans="1:10" ht="25.5" x14ac:dyDescent="0.25">
      <c r="A206" s="48" t="s">
        <v>6</v>
      </c>
      <c r="B206" s="33" t="s">
        <v>852</v>
      </c>
      <c r="C206" s="2" t="s">
        <v>270</v>
      </c>
      <c r="D206" s="68"/>
      <c r="E206" s="35" t="s">
        <v>895</v>
      </c>
      <c r="F206" s="3">
        <v>42635.751388888886</v>
      </c>
      <c r="G206" s="3">
        <v>42638.630555555559</v>
      </c>
      <c r="H206" s="45" t="s">
        <v>841</v>
      </c>
      <c r="I206" s="37">
        <v>2.8791666666729725</v>
      </c>
      <c r="J206" s="38">
        <v>2.8791666666729725</v>
      </c>
    </row>
    <row r="207" spans="1:10" ht="25.5" x14ac:dyDescent="0.25">
      <c r="A207" s="48" t="s">
        <v>6</v>
      </c>
      <c r="B207" s="33" t="s">
        <v>852</v>
      </c>
      <c r="C207" s="2" t="s">
        <v>270</v>
      </c>
      <c r="D207" s="68"/>
      <c r="E207" s="35" t="s">
        <v>885</v>
      </c>
      <c r="F207" s="3">
        <v>42638.630555555559</v>
      </c>
      <c r="G207" s="3">
        <v>42639.508333333331</v>
      </c>
      <c r="H207" s="45" t="s">
        <v>70</v>
      </c>
      <c r="I207" s="37">
        <v>0.87777777777228039</v>
      </c>
      <c r="J207" s="38">
        <v>0.87777777777228039</v>
      </c>
    </row>
    <row r="208" spans="1:10" ht="25.5" x14ac:dyDescent="0.25">
      <c r="A208" s="48" t="s">
        <v>6</v>
      </c>
      <c r="B208" s="33" t="s">
        <v>852</v>
      </c>
      <c r="C208" s="2" t="s">
        <v>270</v>
      </c>
      <c r="D208" s="68"/>
      <c r="E208" s="35" t="s">
        <v>895</v>
      </c>
      <c r="F208" s="3">
        <v>42639.508333333331</v>
      </c>
      <c r="G208" s="3">
        <v>42639.520833333336</v>
      </c>
      <c r="H208" s="45" t="s">
        <v>842</v>
      </c>
      <c r="I208" s="37">
        <v>1.2500000004365575E-2</v>
      </c>
      <c r="J208" s="38">
        <v>1.2500000004365575E-2</v>
      </c>
    </row>
    <row r="209" spans="1:10" ht="25.5" x14ac:dyDescent="0.25">
      <c r="A209" s="48" t="s">
        <v>6</v>
      </c>
      <c r="B209" s="33" t="s">
        <v>852</v>
      </c>
      <c r="C209" s="2" t="s">
        <v>270</v>
      </c>
      <c r="D209" s="68"/>
      <c r="E209" s="35" t="s">
        <v>885</v>
      </c>
      <c r="F209" s="3">
        <v>42639.520833333336</v>
      </c>
      <c r="G209" s="3">
        <v>42639.568749999999</v>
      </c>
      <c r="H209" s="45" t="s">
        <v>843</v>
      </c>
      <c r="I209" s="37">
        <v>4.7916666662786156E-2</v>
      </c>
      <c r="J209" s="38">
        <v>4.7916666662786156E-2</v>
      </c>
    </row>
    <row r="210" spans="1:10" ht="25.5" x14ac:dyDescent="0.25">
      <c r="A210" s="48" t="s">
        <v>6</v>
      </c>
      <c r="B210" s="33" t="s">
        <v>852</v>
      </c>
      <c r="C210" s="2" t="s">
        <v>270</v>
      </c>
      <c r="D210" s="68"/>
      <c r="E210" s="35" t="s">
        <v>895</v>
      </c>
      <c r="F210" s="3">
        <v>42639.568749999999</v>
      </c>
      <c r="G210" s="3">
        <v>42639.613194444442</v>
      </c>
      <c r="H210" s="45" t="s">
        <v>157</v>
      </c>
      <c r="I210" s="37">
        <v>4.4444444443797693E-2</v>
      </c>
      <c r="J210" s="38">
        <v>4.4444444443797693E-2</v>
      </c>
    </row>
    <row r="211" spans="1:10" ht="25.5" x14ac:dyDescent="0.25">
      <c r="A211" s="48" t="s">
        <v>6</v>
      </c>
      <c r="B211" s="33" t="s">
        <v>852</v>
      </c>
      <c r="C211" s="2" t="s">
        <v>270</v>
      </c>
      <c r="D211" s="68"/>
      <c r="E211" s="35" t="s">
        <v>885</v>
      </c>
      <c r="F211" s="3">
        <v>42639.613194444442</v>
      </c>
      <c r="G211" s="3">
        <v>42639.75277777778</v>
      </c>
      <c r="H211" s="45" t="s">
        <v>12</v>
      </c>
      <c r="I211" s="37">
        <v>0.13958333333721384</v>
      </c>
      <c r="J211" s="38">
        <v>0.13958333333721384</v>
      </c>
    </row>
    <row r="212" spans="1:10" ht="25.5" x14ac:dyDescent="0.25">
      <c r="A212" s="48" t="s">
        <v>6</v>
      </c>
      <c r="B212" s="33" t="s">
        <v>852</v>
      </c>
      <c r="C212" s="2" t="s">
        <v>270</v>
      </c>
      <c r="D212" s="68"/>
      <c r="E212" s="35" t="s">
        <v>895</v>
      </c>
      <c r="F212" s="3">
        <v>42642.643750000003</v>
      </c>
      <c r="G212" s="3">
        <v>42648.654861111114</v>
      </c>
      <c r="H212" s="45" t="s">
        <v>846</v>
      </c>
      <c r="I212" s="37">
        <v>6.0111111111109494</v>
      </c>
      <c r="J212" s="38">
        <v>6.0111111111109494</v>
      </c>
    </row>
    <row r="213" spans="1:10" ht="25.5" x14ac:dyDescent="0.25">
      <c r="A213" s="48" t="s">
        <v>6</v>
      </c>
      <c r="B213" s="33" t="s">
        <v>852</v>
      </c>
      <c r="C213" s="2" t="s">
        <v>270</v>
      </c>
      <c r="D213" s="68"/>
      <c r="E213" s="35" t="s">
        <v>885</v>
      </c>
      <c r="F213" s="3">
        <v>42648.654861111114</v>
      </c>
      <c r="G213" s="3">
        <v>42649.517361111109</v>
      </c>
      <c r="H213" s="45" t="s">
        <v>12</v>
      </c>
      <c r="I213" s="37">
        <v>0.86249999999563443</v>
      </c>
      <c r="J213" s="38">
        <v>0.86249999999563443</v>
      </c>
    </row>
    <row r="214" spans="1:10" ht="25.5" x14ac:dyDescent="0.25">
      <c r="A214" s="48" t="s">
        <v>6</v>
      </c>
      <c r="B214" s="33" t="s">
        <v>852</v>
      </c>
      <c r="C214" s="2" t="s">
        <v>270</v>
      </c>
      <c r="D214" s="68"/>
      <c r="E214" s="35" t="s">
        <v>895</v>
      </c>
      <c r="F214" s="3">
        <v>42683.629861111112</v>
      </c>
      <c r="G214" s="3">
        <v>42683.707638888889</v>
      </c>
      <c r="H214" s="45" t="s">
        <v>849</v>
      </c>
      <c r="I214" s="37">
        <v>7.7777777776645962E-2</v>
      </c>
      <c r="J214" s="38">
        <v>7.7777777776645962E-2</v>
      </c>
    </row>
    <row r="215" spans="1:10" ht="25.5" x14ac:dyDescent="0.25">
      <c r="A215" s="48" t="s">
        <v>6</v>
      </c>
      <c r="B215" s="33" t="s">
        <v>852</v>
      </c>
      <c r="C215" s="2" t="s">
        <v>270</v>
      </c>
      <c r="D215" s="68"/>
      <c r="E215" s="35" t="s">
        <v>885</v>
      </c>
      <c r="F215" s="3">
        <v>42683.707638888889</v>
      </c>
      <c r="G215" s="3">
        <v>42683.718055555553</v>
      </c>
      <c r="H215" s="45" t="s">
        <v>12</v>
      </c>
      <c r="I215" s="37">
        <v>1.0416666664241347E-2</v>
      </c>
      <c r="J215" s="38">
        <v>1.0416666664241347E-2</v>
      </c>
    </row>
    <row r="216" spans="1:10" x14ac:dyDescent="0.25">
      <c r="A216" s="48" t="s">
        <v>278</v>
      </c>
      <c r="B216" s="33" t="s">
        <v>883</v>
      </c>
      <c r="C216" s="2" t="s">
        <v>270</v>
      </c>
      <c r="D216" s="68"/>
      <c r="E216" s="35" t="s">
        <v>271</v>
      </c>
      <c r="F216" s="36">
        <v>42376.779166666667</v>
      </c>
      <c r="G216" s="36">
        <v>42439.779166666667</v>
      </c>
      <c r="H216" s="45" t="s">
        <v>7</v>
      </c>
      <c r="I216" s="19">
        <v>63</v>
      </c>
      <c r="J216" s="38">
        <v>63</v>
      </c>
    </row>
    <row r="217" spans="1:10" x14ac:dyDescent="0.25">
      <c r="A217" s="48" t="s">
        <v>278</v>
      </c>
      <c r="B217" s="33" t="s">
        <v>883</v>
      </c>
      <c r="C217" s="2" t="s">
        <v>270</v>
      </c>
      <c r="D217" s="68"/>
      <c r="E217" s="35" t="s">
        <v>884</v>
      </c>
      <c r="F217" s="36">
        <v>42439.779166666667</v>
      </c>
      <c r="G217" s="36">
        <v>42446.602083333331</v>
      </c>
      <c r="H217" s="45" t="s">
        <v>857</v>
      </c>
      <c r="I217" s="19">
        <v>6.8229166666642413</v>
      </c>
      <c r="J217" s="38">
        <v>6.8229166666642413</v>
      </c>
    </row>
    <row r="218" spans="1:10" x14ac:dyDescent="0.25">
      <c r="A218" s="48" t="s">
        <v>278</v>
      </c>
      <c r="B218" s="33" t="s">
        <v>883</v>
      </c>
      <c r="C218" s="2" t="s">
        <v>270</v>
      </c>
      <c r="D218" s="68"/>
      <c r="E218" s="35" t="s">
        <v>271</v>
      </c>
      <c r="F218" s="36">
        <v>42446.602083333331</v>
      </c>
      <c r="G218" s="36">
        <v>42450.728472222225</v>
      </c>
      <c r="H218" s="45" t="s">
        <v>859</v>
      </c>
      <c r="I218" s="19">
        <v>4.1263888888934162</v>
      </c>
      <c r="J218" s="38">
        <v>4.1263888888934162</v>
      </c>
    </row>
    <row r="219" spans="1:10" x14ac:dyDescent="0.25">
      <c r="A219" s="48" t="s">
        <v>278</v>
      </c>
      <c r="B219" s="33" t="s">
        <v>883</v>
      </c>
      <c r="C219" s="2" t="s">
        <v>270</v>
      </c>
      <c r="D219" s="68"/>
      <c r="E219" s="35" t="s">
        <v>884</v>
      </c>
      <c r="F219" s="36">
        <v>42450.728472222225</v>
      </c>
      <c r="G219" s="36">
        <v>42457.51458333333</v>
      </c>
      <c r="H219" s="45" t="s">
        <v>860</v>
      </c>
      <c r="I219" s="19">
        <v>6.7861111111051287</v>
      </c>
      <c r="J219" s="38">
        <v>6.7861111111051287</v>
      </c>
    </row>
    <row r="220" spans="1:10" ht="25.5" x14ac:dyDescent="0.25">
      <c r="A220" s="48" t="s">
        <v>278</v>
      </c>
      <c r="B220" s="33" t="s">
        <v>883</v>
      </c>
      <c r="C220" s="2" t="s">
        <v>270</v>
      </c>
      <c r="D220" s="68"/>
      <c r="E220" s="35" t="s">
        <v>271</v>
      </c>
      <c r="F220" s="36">
        <v>42457.51458333333</v>
      </c>
      <c r="G220" s="36">
        <v>42460.782638888886</v>
      </c>
      <c r="H220" s="45" t="s">
        <v>862</v>
      </c>
      <c r="I220" s="19">
        <v>3.2680555555562023</v>
      </c>
      <c r="J220" s="38">
        <v>3.2680555555562023</v>
      </c>
    </row>
    <row r="221" spans="1:10" x14ac:dyDescent="0.25">
      <c r="A221" s="48" t="s">
        <v>278</v>
      </c>
      <c r="B221" s="33" t="s">
        <v>883</v>
      </c>
      <c r="C221" s="2" t="s">
        <v>270</v>
      </c>
      <c r="D221" s="68"/>
      <c r="E221" s="35" t="s">
        <v>884</v>
      </c>
      <c r="F221" s="36">
        <v>42460.782638888886</v>
      </c>
      <c r="G221" s="36">
        <v>42461.533333333333</v>
      </c>
      <c r="H221" s="45" t="s">
        <v>408</v>
      </c>
      <c r="I221" s="19">
        <v>0.75069444444670808</v>
      </c>
      <c r="J221" s="38">
        <v>0.75069444444670808</v>
      </c>
    </row>
    <row r="222" spans="1:10" x14ac:dyDescent="0.25">
      <c r="A222" s="48" t="s">
        <v>278</v>
      </c>
      <c r="B222" s="33" t="s">
        <v>883</v>
      </c>
      <c r="C222" s="2" t="s">
        <v>270</v>
      </c>
      <c r="D222" s="68"/>
      <c r="E222" s="35" t="s">
        <v>271</v>
      </c>
      <c r="F222" s="36">
        <v>42570.581250000003</v>
      </c>
      <c r="G222" s="36">
        <v>42570.595138888886</v>
      </c>
      <c r="H222" s="45" t="s">
        <v>871</v>
      </c>
      <c r="I222" s="19">
        <v>1.3888888883229811E-2</v>
      </c>
      <c r="J222" s="38">
        <v>1.3888888883229811E-2</v>
      </c>
    </row>
    <row r="223" spans="1:10" x14ac:dyDescent="0.25">
      <c r="A223" s="48" t="s">
        <v>278</v>
      </c>
      <c r="B223" s="33" t="s">
        <v>883</v>
      </c>
      <c r="C223" s="2" t="s">
        <v>270</v>
      </c>
      <c r="D223" s="68"/>
      <c r="E223" s="35" t="s">
        <v>891</v>
      </c>
      <c r="F223" s="36">
        <v>42648.738194444442</v>
      </c>
      <c r="G223" s="36">
        <v>42649.611805555556</v>
      </c>
      <c r="H223" s="45" t="s">
        <v>881</v>
      </c>
      <c r="I223" s="19">
        <v>0.87361111111385981</v>
      </c>
      <c r="J223" s="38">
        <v>0.87361111111385981</v>
      </c>
    </row>
    <row r="224" spans="1:10" x14ac:dyDescent="0.25">
      <c r="A224" s="49" t="s">
        <v>278</v>
      </c>
      <c r="B224" s="52" t="s">
        <v>973</v>
      </c>
      <c r="C224" s="7" t="s">
        <v>270</v>
      </c>
      <c r="D224" s="74" t="s">
        <v>1546</v>
      </c>
      <c r="E224" t="s">
        <v>884</v>
      </c>
      <c r="F224" s="75">
        <v>42669.651388888888</v>
      </c>
      <c r="G224" s="75">
        <v>42675.561111111114</v>
      </c>
      <c r="H224" s="74" t="s">
        <v>7</v>
      </c>
      <c r="I224" s="19">
        <v>5.9097222222262644</v>
      </c>
      <c r="J224" s="38">
        <v>5.9097222222262644</v>
      </c>
    </row>
    <row r="225" spans="1:10" x14ac:dyDescent="0.25">
      <c r="A225" s="49" t="s">
        <v>278</v>
      </c>
      <c r="B225" s="52" t="s">
        <v>973</v>
      </c>
      <c r="C225" s="7" t="s">
        <v>270</v>
      </c>
      <c r="D225" s="74" t="s">
        <v>1083</v>
      </c>
      <c r="E225" t="s">
        <v>885</v>
      </c>
      <c r="F225" s="75">
        <v>42669.651388888888</v>
      </c>
      <c r="G225" s="75">
        <v>42682.507638888892</v>
      </c>
      <c r="H225" s="74" t="s">
        <v>7</v>
      </c>
      <c r="I225" s="19">
        <v>12.856250000004366</v>
      </c>
      <c r="J225" s="38">
        <v>12.856250000004366</v>
      </c>
    </row>
    <row r="226" spans="1:10" x14ac:dyDescent="0.25">
      <c r="A226" s="49" t="s">
        <v>278</v>
      </c>
      <c r="B226" s="52" t="s">
        <v>973</v>
      </c>
      <c r="C226" s="7" t="s">
        <v>270</v>
      </c>
      <c r="D226" s="74" t="s">
        <v>1561</v>
      </c>
      <c r="E226" t="s">
        <v>272</v>
      </c>
      <c r="F226" s="75">
        <v>42682.507638888892</v>
      </c>
      <c r="G226" s="75">
        <v>42734.605555555558</v>
      </c>
      <c r="H226" s="74" t="s">
        <v>41</v>
      </c>
      <c r="I226" s="19">
        <v>52.097916666665697</v>
      </c>
      <c r="J226" s="38">
        <v>52.097916666665697</v>
      </c>
    </row>
    <row r="227" spans="1:10" x14ac:dyDescent="0.25">
      <c r="A227" s="49" t="s">
        <v>278</v>
      </c>
      <c r="B227" s="52" t="s">
        <v>973</v>
      </c>
      <c r="C227" s="7" t="s">
        <v>270</v>
      </c>
      <c r="D227" s="74" t="s">
        <v>1547</v>
      </c>
      <c r="E227" t="s">
        <v>884</v>
      </c>
      <c r="F227" s="75">
        <v>42734.605555555558</v>
      </c>
      <c r="G227" s="75">
        <v>42745.775694444441</v>
      </c>
      <c r="H227" s="74" t="s">
        <v>116</v>
      </c>
      <c r="I227" s="19">
        <v>11.17013888888323</v>
      </c>
      <c r="J227" s="38">
        <v>11.17013888888323</v>
      </c>
    </row>
    <row r="228" spans="1:10" x14ac:dyDescent="0.25">
      <c r="A228" s="49" t="s">
        <v>278</v>
      </c>
      <c r="B228" s="52" t="s">
        <v>973</v>
      </c>
      <c r="C228" s="7" t="s">
        <v>270</v>
      </c>
      <c r="D228" s="74" t="s">
        <v>1084</v>
      </c>
      <c r="E228" t="s">
        <v>885</v>
      </c>
      <c r="F228" s="75">
        <v>42745.775694444441</v>
      </c>
      <c r="G228" s="75">
        <v>42746.557638888888</v>
      </c>
      <c r="H228" s="74" t="s">
        <v>195</v>
      </c>
      <c r="I228" s="19">
        <v>0.78194444444670808</v>
      </c>
      <c r="J228" s="38">
        <v>0.78194444444670808</v>
      </c>
    </row>
    <row r="229" spans="1:10" x14ac:dyDescent="0.25">
      <c r="A229" s="49" t="s">
        <v>278</v>
      </c>
      <c r="B229" s="52" t="s">
        <v>973</v>
      </c>
      <c r="C229" s="7" t="s">
        <v>270</v>
      </c>
      <c r="D229" s="74" t="s">
        <v>1562</v>
      </c>
      <c r="E229" t="s">
        <v>272</v>
      </c>
      <c r="F229" s="75">
        <v>42746.557638888888</v>
      </c>
      <c r="G229" s="75">
        <v>42746.779166666667</v>
      </c>
      <c r="H229" s="74" t="s">
        <v>60</v>
      </c>
      <c r="I229" s="19">
        <v>0.22152777777955635</v>
      </c>
      <c r="J229" s="38">
        <v>0.22152777777955635</v>
      </c>
    </row>
    <row r="230" spans="1:10" x14ac:dyDescent="0.25">
      <c r="A230" s="49" t="s">
        <v>278</v>
      </c>
      <c r="B230" s="52" t="s">
        <v>973</v>
      </c>
      <c r="C230" s="7" t="s">
        <v>270</v>
      </c>
      <c r="D230" s="74" t="s">
        <v>1085</v>
      </c>
      <c r="E230" t="s">
        <v>885</v>
      </c>
      <c r="F230" s="75">
        <v>42746.779166666667</v>
      </c>
      <c r="G230" s="75">
        <v>42748.737500000003</v>
      </c>
      <c r="H230" s="74" t="s">
        <v>16</v>
      </c>
      <c r="I230" s="19">
        <v>1.9583333333357587</v>
      </c>
      <c r="J230" s="38">
        <v>1.9583333333357587</v>
      </c>
    </row>
    <row r="231" spans="1:10" x14ac:dyDescent="0.25">
      <c r="A231" s="49" t="s">
        <v>278</v>
      </c>
      <c r="B231" s="52" t="s">
        <v>973</v>
      </c>
      <c r="C231" s="7" t="s">
        <v>270</v>
      </c>
      <c r="D231" s="74" t="s">
        <v>1563</v>
      </c>
      <c r="E231" t="s">
        <v>272</v>
      </c>
      <c r="F231" s="75">
        <v>42759.804861111108</v>
      </c>
      <c r="G231" s="75">
        <v>42760.73333333333</v>
      </c>
      <c r="H231" s="74" t="s">
        <v>960</v>
      </c>
      <c r="I231" s="19">
        <v>0.92847222222189885</v>
      </c>
      <c r="J231" s="38">
        <v>0.92847222222189885</v>
      </c>
    </row>
    <row r="232" spans="1:10" x14ac:dyDescent="0.25">
      <c r="A232" s="49" t="s">
        <v>278</v>
      </c>
      <c r="B232" s="52" t="s">
        <v>972</v>
      </c>
      <c r="C232" s="7" t="s">
        <v>270</v>
      </c>
      <c r="D232" s="74" t="s">
        <v>1539</v>
      </c>
      <c r="E232" t="s">
        <v>893</v>
      </c>
      <c r="F232" s="69">
        <v>42605.76666666667</v>
      </c>
      <c r="G232" s="75">
        <v>42606.76666666667</v>
      </c>
      <c r="H232" s="74" t="s">
        <v>7</v>
      </c>
      <c r="I232" s="19">
        <v>1</v>
      </c>
      <c r="J232" s="76">
        <v>1</v>
      </c>
    </row>
    <row r="233" spans="1:10" x14ac:dyDescent="0.25">
      <c r="A233" s="49" t="s">
        <v>278</v>
      </c>
      <c r="B233" s="52" t="s">
        <v>972</v>
      </c>
      <c r="C233" s="7" t="s">
        <v>270</v>
      </c>
      <c r="D233" s="74" t="s">
        <v>1546</v>
      </c>
      <c r="E233" t="s">
        <v>884</v>
      </c>
      <c r="F233" s="75">
        <v>42606.76666666667</v>
      </c>
      <c r="G233" s="75">
        <v>42606.774305555555</v>
      </c>
      <c r="H233" s="74" t="s">
        <v>294</v>
      </c>
      <c r="I233" s="19">
        <v>7.6388888846850023E-3</v>
      </c>
      <c r="J233" s="38">
        <v>7.6388888846850023E-3</v>
      </c>
    </row>
    <row r="234" spans="1:10" x14ac:dyDescent="0.25">
      <c r="A234" s="49" t="s">
        <v>278</v>
      </c>
      <c r="B234" s="52" t="s">
        <v>972</v>
      </c>
      <c r="C234" s="7" t="s">
        <v>270</v>
      </c>
      <c r="D234" s="74" t="s">
        <v>1083</v>
      </c>
      <c r="E234" t="s">
        <v>885</v>
      </c>
      <c r="F234" s="75">
        <v>42606.774305555555</v>
      </c>
      <c r="G234" s="75">
        <v>42606.777083333334</v>
      </c>
      <c r="H234" s="74" t="s">
        <v>417</v>
      </c>
      <c r="I234" s="19">
        <v>2.7777777795563452E-3</v>
      </c>
      <c r="J234" s="38">
        <v>2.7777777795563452E-3</v>
      </c>
    </row>
    <row r="235" spans="1:10" x14ac:dyDescent="0.25">
      <c r="A235" s="49" t="s">
        <v>278</v>
      </c>
      <c r="B235" s="52" t="s">
        <v>972</v>
      </c>
      <c r="C235" s="7" t="s">
        <v>270</v>
      </c>
      <c r="D235" s="74" t="s">
        <v>1548</v>
      </c>
      <c r="E235" t="s">
        <v>884</v>
      </c>
      <c r="F235" s="75">
        <v>42607.587500000001</v>
      </c>
      <c r="G235" s="75">
        <v>42607.60833333333</v>
      </c>
      <c r="H235" s="74" t="s">
        <v>976</v>
      </c>
      <c r="I235" s="19">
        <v>2.0833333328482695E-2</v>
      </c>
      <c r="J235" s="38">
        <v>2.0833333328482695E-2</v>
      </c>
    </row>
    <row r="236" spans="1:10" x14ac:dyDescent="0.25">
      <c r="A236" s="49" t="s">
        <v>278</v>
      </c>
      <c r="B236" s="52" t="s">
        <v>972</v>
      </c>
      <c r="C236" s="7" t="s">
        <v>270</v>
      </c>
      <c r="D236" s="74" t="s">
        <v>1086</v>
      </c>
      <c r="E236" t="s">
        <v>885</v>
      </c>
      <c r="F236" s="75">
        <v>42607.60833333333</v>
      </c>
      <c r="G236" s="75">
        <v>42607.637499999997</v>
      </c>
      <c r="H236" s="74" t="s">
        <v>202</v>
      </c>
      <c r="I236" s="19">
        <v>2.9166666667151731E-2</v>
      </c>
      <c r="J236" s="38">
        <v>2.9166666667151731E-2</v>
      </c>
    </row>
    <row r="237" spans="1:10" ht="30" x14ac:dyDescent="0.25">
      <c r="A237" s="49" t="s">
        <v>278</v>
      </c>
      <c r="B237" s="52" t="s">
        <v>972</v>
      </c>
      <c r="C237" s="7" t="s">
        <v>270</v>
      </c>
      <c r="D237" s="74" t="s">
        <v>1540</v>
      </c>
      <c r="E237" t="s">
        <v>893</v>
      </c>
      <c r="F237" s="75">
        <v>42607.637499999997</v>
      </c>
      <c r="G237" s="75">
        <v>42607.783333333333</v>
      </c>
      <c r="H237" s="74" t="s">
        <v>977</v>
      </c>
      <c r="I237" s="19">
        <v>0.14583333333575865</v>
      </c>
      <c r="J237" s="38">
        <v>0.14583333333575865</v>
      </c>
    </row>
    <row r="238" spans="1:10" x14ac:dyDescent="0.25">
      <c r="A238" s="49" t="s">
        <v>278</v>
      </c>
      <c r="B238" s="52" t="s">
        <v>972</v>
      </c>
      <c r="C238" s="7" t="s">
        <v>270</v>
      </c>
      <c r="D238" s="74" t="s">
        <v>1549</v>
      </c>
      <c r="E238" t="s">
        <v>884</v>
      </c>
      <c r="F238" s="75">
        <v>42607.783333333333</v>
      </c>
      <c r="G238" s="75">
        <v>42607.79583333333</v>
      </c>
      <c r="H238" s="74" t="s">
        <v>978</v>
      </c>
      <c r="I238" s="19">
        <v>1.2499999997089617E-2</v>
      </c>
      <c r="J238" s="38">
        <v>1.2499999997089617E-2</v>
      </c>
    </row>
    <row r="239" spans="1:10" x14ac:dyDescent="0.25">
      <c r="A239" s="49" t="s">
        <v>278</v>
      </c>
      <c r="B239" s="52" t="s">
        <v>972</v>
      </c>
      <c r="C239" s="7" t="s">
        <v>270</v>
      </c>
      <c r="D239" s="74" t="s">
        <v>1550</v>
      </c>
      <c r="E239" t="s">
        <v>884</v>
      </c>
      <c r="F239" s="75">
        <v>42608.54791666667</v>
      </c>
      <c r="G239" s="75">
        <v>42608.563888888886</v>
      </c>
      <c r="H239" s="74" t="s">
        <v>202</v>
      </c>
      <c r="I239" s="19">
        <v>1.597222221607808E-2</v>
      </c>
      <c r="J239" s="38">
        <v>1.597222221607808E-2</v>
      </c>
    </row>
    <row r="240" spans="1:10" x14ac:dyDescent="0.25">
      <c r="A240" s="49" t="s">
        <v>278</v>
      </c>
      <c r="B240" s="52" t="s">
        <v>985</v>
      </c>
      <c r="C240" s="34" t="s">
        <v>8</v>
      </c>
      <c r="D240" s="74" t="s">
        <v>1539</v>
      </c>
      <c r="E240" t="s">
        <v>893</v>
      </c>
      <c r="F240" s="75">
        <v>42611.702777777777</v>
      </c>
      <c r="G240" s="75">
        <v>42612.702777777777</v>
      </c>
      <c r="H240" s="74" t="s">
        <v>7</v>
      </c>
      <c r="I240" s="19">
        <v>1</v>
      </c>
      <c r="J240" s="76">
        <v>1</v>
      </c>
    </row>
    <row r="241" spans="1:10" x14ac:dyDescent="0.25">
      <c r="A241" s="49" t="s">
        <v>278</v>
      </c>
      <c r="B241" s="52" t="s">
        <v>985</v>
      </c>
      <c r="C241" s="34" t="s">
        <v>8</v>
      </c>
      <c r="D241" s="74" t="s">
        <v>1546</v>
      </c>
      <c r="E241" t="s">
        <v>884</v>
      </c>
      <c r="F241" s="75">
        <v>42612.702777777777</v>
      </c>
      <c r="G241" s="75">
        <v>42613.541666666664</v>
      </c>
      <c r="H241" s="74" t="s">
        <v>294</v>
      </c>
      <c r="I241" s="19">
        <v>0.83888888888759539</v>
      </c>
      <c r="J241" s="38">
        <v>0.83888888888759539</v>
      </c>
    </row>
    <row r="242" spans="1:10" x14ac:dyDescent="0.25">
      <c r="A242" s="49" t="s">
        <v>278</v>
      </c>
      <c r="B242" s="52" t="s">
        <v>985</v>
      </c>
      <c r="C242" s="34" t="s">
        <v>8</v>
      </c>
      <c r="D242" s="74" t="s">
        <v>1083</v>
      </c>
      <c r="E242" t="s">
        <v>885</v>
      </c>
      <c r="F242" s="75">
        <v>42613.541666666664</v>
      </c>
      <c r="G242" s="75">
        <v>42613.740277777775</v>
      </c>
      <c r="H242" s="74" t="s">
        <v>408</v>
      </c>
      <c r="I242" s="19">
        <v>0.19861111111094942</v>
      </c>
      <c r="J242" s="38">
        <v>0.19861111111094942</v>
      </c>
    </row>
    <row r="243" spans="1:10" x14ac:dyDescent="0.25">
      <c r="A243" s="49" t="s">
        <v>278</v>
      </c>
      <c r="B243" s="52" t="s">
        <v>993</v>
      </c>
      <c r="C243" s="7" t="s">
        <v>270</v>
      </c>
      <c r="D243" s="74" t="s">
        <v>1539</v>
      </c>
      <c r="E243" t="s">
        <v>893</v>
      </c>
      <c r="F243" s="75">
        <v>42662.770138888889</v>
      </c>
      <c r="G243" s="75">
        <v>42663.770138888889</v>
      </c>
      <c r="H243" s="74" t="s">
        <v>7</v>
      </c>
      <c r="I243" s="19">
        <v>1</v>
      </c>
      <c r="J243" s="76">
        <v>1</v>
      </c>
    </row>
    <row r="244" spans="1:10" x14ac:dyDescent="0.25">
      <c r="A244" s="49" t="s">
        <v>278</v>
      </c>
      <c r="B244" s="52" t="s">
        <v>993</v>
      </c>
      <c r="C244" s="7" t="s">
        <v>270</v>
      </c>
      <c r="D244" s="74" t="s">
        <v>1546</v>
      </c>
      <c r="E244" t="s">
        <v>884</v>
      </c>
      <c r="F244" s="75">
        <v>42663.770138888889</v>
      </c>
      <c r="G244" s="75">
        <v>42664.560416666667</v>
      </c>
      <c r="H244" s="74" t="s">
        <v>294</v>
      </c>
      <c r="I244" s="19">
        <v>0.79027777777810115</v>
      </c>
      <c r="J244" s="38">
        <v>0.79027777777810115</v>
      </c>
    </row>
    <row r="245" spans="1:10" x14ac:dyDescent="0.25">
      <c r="A245" s="49" t="s">
        <v>278</v>
      </c>
      <c r="B245" s="52" t="s">
        <v>993</v>
      </c>
      <c r="C245" s="7" t="s">
        <v>270</v>
      </c>
      <c r="D245" s="74" t="s">
        <v>1083</v>
      </c>
      <c r="E245" t="s">
        <v>885</v>
      </c>
      <c r="F245" s="75">
        <v>42664.560416666667</v>
      </c>
      <c r="G245" s="75">
        <v>42664.757638888892</v>
      </c>
      <c r="H245" s="74" t="s">
        <v>994</v>
      </c>
      <c r="I245" s="19">
        <v>0.19722222222480923</v>
      </c>
      <c r="J245" s="38">
        <v>0.19722222222480923</v>
      </c>
    </row>
    <row r="246" spans="1:10" ht="30" x14ac:dyDescent="0.25">
      <c r="A246" s="49" t="s">
        <v>278</v>
      </c>
      <c r="B246" s="52" t="s">
        <v>993</v>
      </c>
      <c r="C246" s="7" t="s">
        <v>270</v>
      </c>
      <c r="D246" s="74" t="s">
        <v>1087</v>
      </c>
      <c r="E246" t="s">
        <v>885</v>
      </c>
      <c r="F246" s="75">
        <v>42670.54791666667</v>
      </c>
      <c r="G246" s="75">
        <v>42670.605555555558</v>
      </c>
      <c r="H246" s="74" t="s">
        <v>1000</v>
      </c>
      <c r="I246" s="19">
        <v>5.7638888887595385E-2</v>
      </c>
      <c r="J246" s="38">
        <v>5.7638888887595385E-2</v>
      </c>
    </row>
    <row r="247" spans="1:10" ht="30" x14ac:dyDescent="0.25">
      <c r="A247" s="49" t="s">
        <v>278</v>
      </c>
      <c r="B247" s="52" t="s">
        <v>993</v>
      </c>
      <c r="C247" s="7" t="s">
        <v>270</v>
      </c>
      <c r="D247" s="74" t="s">
        <v>1541</v>
      </c>
      <c r="E247" t="s">
        <v>893</v>
      </c>
      <c r="F247" s="75">
        <v>42670.605555555558</v>
      </c>
      <c r="G247" s="75">
        <v>42672.425694444442</v>
      </c>
      <c r="H247" s="74" t="s">
        <v>1001</v>
      </c>
      <c r="I247" s="19">
        <v>1.820138888884685</v>
      </c>
      <c r="J247" s="38">
        <v>1.820138888884685</v>
      </c>
    </row>
    <row r="248" spans="1:10" x14ac:dyDescent="0.25">
      <c r="A248" s="49" t="s">
        <v>278</v>
      </c>
      <c r="B248" s="52" t="s">
        <v>1009</v>
      </c>
      <c r="C248" s="34" t="s">
        <v>8</v>
      </c>
      <c r="D248" s="74" t="s">
        <v>1526</v>
      </c>
      <c r="E248" t="s">
        <v>891</v>
      </c>
      <c r="F248" s="75">
        <v>42612.780555555553</v>
      </c>
      <c r="G248" s="75">
        <v>42613.780555555553</v>
      </c>
      <c r="H248" s="74" t="s">
        <v>7</v>
      </c>
      <c r="I248" s="19">
        <v>1</v>
      </c>
      <c r="J248" s="76">
        <v>1</v>
      </c>
    </row>
    <row r="249" spans="1:10" x14ac:dyDescent="0.25">
      <c r="A249" s="49" t="s">
        <v>278</v>
      </c>
      <c r="B249" s="52" t="s">
        <v>1009</v>
      </c>
      <c r="C249" s="34" t="s">
        <v>8</v>
      </c>
      <c r="D249" s="74" t="s">
        <v>1546</v>
      </c>
      <c r="E249" t="s">
        <v>884</v>
      </c>
      <c r="F249" s="75">
        <v>42613.780555555553</v>
      </c>
      <c r="G249" s="75">
        <v>42616.705555555556</v>
      </c>
      <c r="H249" s="74" t="s">
        <v>1010</v>
      </c>
      <c r="I249" s="19">
        <v>2.9250000000029104</v>
      </c>
      <c r="J249" s="38">
        <v>2.9250000000029104</v>
      </c>
    </row>
    <row r="250" spans="1:10" x14ac:dyDescent="0.25">
      <c r="A250" s="49" t="s">
        <v>278</v>
      </c>
      <c r="B250" s="52" t="s">
        <v>1009</v>
      </c>
      <c r="C250" s="34" t="s">
        <v>8</v>
      </c>
      <c r="D250" s="74" t="s">
        <v>1083</v>
      </c>
      <c r="E250" t="s">
        <v>885</v>
      </c>
      <c r="F250" s="75">
        <v>42616.705555555556</v>
      </c>
      <c r="G250" s="75">
        <v>42619.609027777777</v>
      </c>
      <c r="H250" s="74" t="s">
        <v>1011</v>
      </c>
      <c r="I250" s="19">
        <v>2.9034722222204437</v>
      </c>
      <c r="J250" s="38">
        <v>2.9034722222204437</v>
      </c>
    </row>
    <row r="251" spans="1:10" x14ac:dyDescent="0.25">
      <c r="A251" s="49" t="s">
        <v>278</v>
      </c>
      <c r="B251" s="52" t="s">
        <v>1009</v>
      </c>
      <c r="C251" s="34" t="s">
        <v>8</v>
      </c>
      <c r="D251" s="74" t="s">
        <v>1547</v>
      </c>
      <c r="E251" t="s">
        <v>884</v>
      </c>
      <c r="F251" s="75">
        <v>42627.601388888892</v>
      </c>
      <c r="G251" s="75">
        <v>42627.706944444442</v>
      </c>
      <c r="H251" s="74" t="s">
        <v>1013</v>
      </c>
      <c r="I251" s="19">
        <v>0.10555555555038154</v>
      </c>
      <c r="J251" s="38">
        <v>0.10555555555038154</v>
      </c>
    </row>
    <row r="252" spans="1:10" x14ac:dyDescent="0.25">
      <c r="A252" s="49" t="s">
        <v>278</v>
      </c>
      <c r="B252" s="52" t="s">
        <v>1009</v>
      </c>
      <c r="C252" s="34" t="s">
        <v>8</v>
      </c>
      <c r="D252" s="74" t="s">
        <v>1527</v>
      </c>
      <c r="E252" t="s">
        <v>891</v>
      </c>
      <c r="F252" s="75">
        <v>42627.706944444442</v>
      </c>
      <c r="G252" s="75">
        <v>42629.65</v>
      </c>
      <c r="H252" s="74" t="s">
        <v>1014</v>
      </c>
      <c r="I252" s="19">
        <v>1.9430555555591127</v>
      </c>
      <c r="J252" s="38">
        <v>1.9430555555591127</v>
      </c>
    </row>
    <row r="253" spans="1:10" x14ac:dyDescent="0.25">
      <c r="A253" s="48" t="s">
        <v>278</v>
      </c>
      <c r="B253" s="45" t="s">
        <v>1028</v>
      </c>
      <c r="C253" s="2" t="s">
        <v>270</v>
      </c>
      <c r="D253" s="1" t="s">
        <v>1539</v>
      </c>
      <c r="E253" t="s">
        <v>893</v>
      </c>
      <c r="F253" s="75">
        <v>42626.46875</v>
      </c>
      <c r="G253" s="75">
        <v>42627.46875</v>
      </c>
      <c r="H253" s="74" t="s">
        <v>7</v>
      </c>
      <c r="I253" s="19">
        <v>1</v>
      </c>
      <c r="J253" s="38">
        <v>1</v>
      </c>
    </row>
    <row r="254" spans="1:10" x14ac:dyDescent="0.25">
      <c r="A254" s="48" t="s">
        <v>278</v>
      </c>
      <c r="B254" s="45" t="s">
        <v>1028</v>
      </c>
      <c r="C254" s="2" t="s">
        <v>270</v>
      </c>
      <c r="D254" s="1" t="s">
        <v>1546</v>
      </c>
      <c r="E254" t="s">
        <v>884</v>
      </c>
      <c r="F254" s="75">
        <v>42627.46875</v>
      </c>
      <c r="G254" s="75">
        <v>42628.788194444445</v>
      </c>
      <c r="H254" s="74" t="s">
        <v>294</v>
      </c>
      <c r="I254" s="19">
        <v>1.3194444444452529</v>
      </c>
      <c r="J254" s="38">
        <v>1.3194444444452529</v>
      </c>
    </row>
    <row r="255" spans="1:10" x14ac:dyDescent="0.25">
      <c r="A255" s="48" t="s">
        <v>278</v>
      </c>
      <c r="B255" s="45" t="s">
        <v>1028</v>
      </c>
      <c r="C255" s="2" t="s">
        <v>270</v>
      </c>
      <c r="D255" s="1" t="s">
        <v>1083</v>
      </c>
      <c r="E255" t="s">
        <v>885</v>
      </c>
      <c r="F255" s="75">
        <v>42628.788194444445</v>
      </c>
      <c r="G255" s="75">
        <v>42632.457638888889</v>
      </c>
      <c r="H255" s="74" t="s">
        <v>408</v>
      </c>
      <c r="I255" s="19">
        <v>3.6694444444437977</v>
      </c>
      <c r="J255" s="38">
        <v>3.6694444444437977</v>
      </c>
    </row>
    <row r="256" spans="1:10" x14ac:dyDescent="0.25">
      <c r="A256" s="48" t="s">
        <v>278</v>
      </c>
      <c r="B256" s="45" t="s">
        <v>1028</v>
      </c>
      <c r="C256" s="2" t="s">
        <v>270</v>
      </c>
      <c r="D256" s="1" t="s">
        <v>1542</v>
      </c>
      <c r="E256" t="s">
        <v>893</v>
      </c>
      <c r="F256" s="75">
        <v>42638.540972222225</v>
      </c>
      <c r="G256" s="75">
        <v>42640.655555555553</v>
      </c>
      <c r="H256" s="74" t="s">
        <v>60</v>
      </c>
      <c r="I256" s="19">
        <v>2.1145833333284827</v>
      </c>
      <c r="J256" s="38">
        <v>2.1145833333284827</v>
      </c>
    </row>
    <row r="257" spans="1:10" x14ac:dyDescent="0.25">
      <c r="A257" s="49" t="s">
        <v>278</v>
      </c>
      <c r="B257" s="52" t="s">
        <v>1029</v>
      </c>
      <c r="C257" s="7" t="s">
        <v>270</v>
      </c>
      <c r="D257" s="74" t="s">
        <v>856</v>
      </c>
      <c r="E257" t="s">
        <v>271</v>
      </c>
      <c r="F257" s="75">
        <v>42550.613888888889</v>
      </c>
      <c r="G257" s="75">
        <v>42555.613888888889</v>
      </c>
      <c r="H257" s="74" t="s">
        <v>7</v>
      </c>
      <c r="I257" s="19">
        <v>5</v>
      </c>
      <c r="J257" s="76">
        <v>5</v>
      </c>
    </row>
    <row r="258" spans="1:10" x14ac:dyDescent="0.25">
      <c r="A258" s="49" t="s">
        <v>278</v>
      </c>
      <c r="B258" s="52" t="s">
        <v>1029</v>
      </c>
      <c r="C258" s="7" t="s">
        <v>270</v>
      </c>
      <c r="D258" s="74" t="s">
        <v>1546</v>
      </c>
      <c r="E258" t="s">
        <v>884</v>
      </c>
      <c r="F258" s="75">
        <v>42555.613888888889</v>
      </c>
      <c r="G258" s="75">
        <v>42557.705555555556</v>
      </c>
      <c r="H258" s="74" t="s">
        <v>1030</v>
      </c>
      <c r="I258" s="19">
        <v>2.0916666666671517</v>
      </c>
      <c r="J258" s="38">
        <v>2.0916666666671517</v>
      </c>
    </row>
    <row r="259" spans="1:10" ht="30" x14ac:dyDescent="0.25">
      <c r="A259" s="49" t="s">
        <v>278</v>
      </c>
      <c r="B259" s="52" t="s">
        <v>1029</v>
      </c>
      <c r="C259" s="7" t="s">
        <v>270</v>
      </c>
      <c r="D259" s="74" t="s">
        <v>858</v>
      </c>
      <c r="E259" t="s">
        <v>271</v>
      </c>
      <c r="F259" s="75">
        <v>42557.705555555556</v>
      </c>
      <c r="G259" s="75">
        <v>42559.618750000001</v>
      </c>
      <c r="H259" s="74" t="s">
        <v>1031</v>
      </c>
      <c r="I259" s="19">
        <v>1.9131944444452529</v>
      </c>
      <c r="J259" s="38">
        <v>1.9131944444452529</v>
      </c>
    </row>
    <row r="260" spans="1:10" x14ac:dyDescent="0.25">
      <c r="A260" s="49" t="s">
        <v>278</v>
      </c>
      <c r="B260" s="52" t="s">
        <v>1029</v>
      </c>
      <c r="C260" s="7" t="s">
        <v>270</v>
      </c>
      <c r="D260" s="74" t="s">
        <v>1551</v>
      </c>
      <c r="E260" t="s">
        <v>884</v>
      </c>
      <c r="F260" s="75">
        <v>42559.618750000001</v>
      </c>
      <c r="G260" s="75">
        <v>42559.714583333334</v>
      </c>
      <c r="H260" s="74" t="s">
        <v>1032</v>
      </c>
      <c r="I260" s="19">
        <v>9.5833333332848269E-2</v>
      </c>
      <c r="J260" s="38">
        <v>9.5833333332848269E-2</v>
      </c>
    </row>
    <row r="261" spans="1:10" x14ac:dyDescent="0.25">
      <c r="A261" s="49" t="s">
        <v>278</v>
      </c>
      <c r="B261" s="52" t="s">
        <v>1029</v>
      </c>
      <c r="C261" s="7" t="s">
        <v>270</v>
      </c>
      <c r="D261" s="74" t="s">
        <v>861</v>
      </c>
      <c r="E261" t="s">
        <v>271</v>
      </c>
      <c r="F261" s="75">
        <v>42559.714583333334</v>
      </c>
      <c r="G261" s="75">
        <v>42580.714583333334</v>
      </c>
      <c r="H261" s="74" t="s">
        <v>1033</v>
      </c>
      <c r="I261" s="19">
        <v>21</v>
      </c>
      <c r="J261" s="38">
        <v>21</v>
      </c>
    </row>
    <row r="262" spans="1:10" x14ac:dyDescent="0.25">
      <c r="A262" s="49" t="s">
        <v>278</v>
      </c>
      <c r="B262" s="52" t="s">
        <v>1029</v>
      </c>
      <c r="C262" s="7" t="s">
        <v>270</v>
      </c>
      <c r="D262" s="74" t="s">
        <v>1548</v>
      </c>
      <c r="E262" t="s">
        <v>884</v>
      </c>
      <c r="F262" s="75">
        <v>42580.714583333334</v>
      </c>
      <c r="G262" s="75">
        <v>42591.568055555559</v>
      </c>
      <c r="H262" s="74" t="s">
        <v>1034</v>
      </c>
      <c r="I262" s="19">
        <v>10.853472222224809</v>
      </c>
      <c r="J262" s="38">
        <v>10.853472222224809</v>
      </c>
    </row>
    <row r="263" spans="1:10" x14ac:dyDescent="0.25">
      <c r="A263" s="49" t="s">
        <v>278</v>
      </c>
      <c r="B263" s="52" t="s">
        <v>1029</v>
      </c>
      <c r="C263" s="7" t="s">
        <v>270</v>
      </c>
      <c r="D263" s="74" t="s">
        <v>1086</v>
      </c>
      <c r="E263" t="s">
        <v>885</v>
      </c>
      <c r="F263" s="75">
        <v>42591.568055555559</v>
      </c>
      <c r="G263" s="75">
        <v>42591.707638888889</v>
      </c>
      <c r="H263" s="74" t="s">
        <v>195</v>
      </c>
      <c r="I263" s="19">
        <v>0.13958333332993789</v>
      </c>
      <c r="J263" s="38">
        <v>0.13958333332993789</v>
      </c>
    </row>
    <row r="264" spans="1:10" x14ac:dyDescent="0.25">
      <c r="A264" s="49" t="s">
        <v>278</v>
      </c>
      <c r="B264" s="52" t="s">
        <v>1029</v>
      </c>
      <c r="C264" s="7" t="s">
        <v>270</v>
      </c>
      <c r="D264" s="74" t="s">
        <v>1088</v>
      </c>
      <c r="E264" t="s">
        <v>885</v>
      </c>
      <c r="F264" s="75">
        <v>42656.795138888891</v>
      </c>
      <c r="G264" s="75">
        <v>42657.684027777781</v>
      </c>
      <c r="H264" s="74" t="s">
        <v>93</v>
      </c>
      <c r="I264" s="19">
        <v>0.88888888889050577</v>
      </c>
      <c r="J264" s="38">
        <v>0.88888888889050577</v>
      </c>
    </row>
    <row r="265" spans="1:10" x14ac:dyDescent="0.25">
      <c r="A265" s="49" t="s">
        <v>278</v>
      </c>
      <c r="B265" s="52" t="s">
        <v>1029</v>
      </c>
      <c r="C265" s="7" t="s">
        <v>270</v>
      </c>
      <c r="D265" s="74" t="s">
        <v>1089</v>
      </c>
      <c r="E265" t="s">
        <v>885</v>
      </c>
      <c r="F265" s="75">
        <v>42657.73333333333</v>
      </c>
      <c r="G265" s="75">
        <v>42664.578472222223</v>
      </c>
      <c r="H265" s="74" t="s">
        <v>1041</v>
      </c>
      <c r="I265" s="19">
        <v>6.8451388888934162</v>
      </c>
      <c r="J265" s="38">
        <v>6.8451388888934162</v>
      </c>
    </row>
    <row r="266" spans="1:10" x14ac:dyDescent="0.25">
      <c r="A266" s="49" t="s">
        <v>278</v>
      </c>
      <c r="B266" s="52" t="s">
        <v>1029</v>
      </c>
      <c r="C266" s="7" t="s">
        <v>270</v>
      </c>
      <c r="D266" s="74" t="s">
        <v>1528</v>
      </c>
      <c r="E266" t="s">
        <v>891</v>
      </c>
      <c r="F266" s="75">
        <v>42664.578472222223</v>
      </c>
      <c r="G266" s="75">
        <v>42763.504861111112</v>
      </c>
      <c r="H266" s="74" t="s">
        <v>1042</v>
      </c>
      <c r="I266" s="19">
        <v>98.926388888889051</v>
      </c>
      <c r="J266" s="38">
        <v>98.926388888889051</v>
      </c>
    </row>
    <row r="267" spans="1:10" x14ac:dyDescent="0.25">
      <c r="A267" s="49" t="s">
        <v>278</v>
      </c>
      <c r="B267" s="52" t="s">
        <v>1029</v>
      </c>
      <c r="C267" s="7" t="s">
        <v>270</v>
      </c>
      <c r="D267" s="74" t="s">
        <v>1552</v>
      </c>
      <c r="E267" t="s">
        <v>884</v>
      </c>
      <c r="F267" s="75">
        <v>42763.504861111112</v>
      </c>
      <c r="G267" s="75">
        <v>42765.738888888889</v>
      </c>
      <c r="H267" s="74" t="s">
        <v>417</v>
      </c>
      <c r="I267" s="19">
        <v>2.234027777776646</v>
      </c>
      <c r="J267" s="38">
        <v>2.234027777776646</v>
      </c>
    </row>
    <row r="268" spans="1:10" x14ac:dyDescent="0.25">
      <c r="A268" s="49" t="s">
        <v>278</v>
      </c>
      <c r="B268" s="52" t="s">
        <v>1029</v>
      </c>
      <c r="C268" s="7" t="s">
        <v>270</v>
      </c>
      <c r="D268" s="74" t="s">
        <v>1090</v>
      </c>
      <c r="E268" t="s">
        <v>885</v>
      </c>
      <c r="F268" s="75">
        <v>42765.738888888889</v>
      </c>
      <c r="G268" s="75">
        <v>42767.511805555558</v>
      </c>
      <c r="H268" s="74" t="s">
        <v>857</v>
      </c>
      <c r="I268" s="19">
        <v>1.7729166666686069</v>
      </c>
      <c r="J268" s="38">
        <v>1.7729166666686069</v>
      </c>
    </row>
    <row r="269" spans="1:10" x14ac:dyDescent="0.25">
      <c r="A269" s="49" t="s">
        <v>278</v>
      </c>
      <c r="B269" s="52" t="s">
        <v>1029</v>
      </c>
      <c r="C269" s="7" t="s">
        <v>270</v>
      </c>
      <c r="D269" s="74" t="s">
        <v>1091</v>
      </c>
      <c r="E269" t="s">
        <v>885</v>
      </c>
      <c r="F269" s="75">
        <v>42767.824999999997</v>
      </c>
      <c r="G269" s="75">
        <v>42773.74722222222</v>
      </c>
      <c r="H269" s="74" t="s">
        <v>333</v>
      </c>
      <c r="I269" s="19">
        <v>5.922222222223354</v>
      </c>
      <c r="J269" s="38">
        <v>5.922222222223354</v>
      </c>
    </row>
    <row r="270" spans="1:10" x14ac:dyDescent="0.25">
      <c r="A270" s="49" t="s">
        <v>278</v>
      </c>
      <c r="B270" s="52" t="s">
        <v>1029</v>
      </c>
      <c r="C270" s="7" t="s">
        <v>270</v>
      </c>
      <c r="D270" s="74" t="s">
        <v>1529</v>
      </c>
      <c r="E270" t="s">
        <v>891</v>
      </c>
      <c r="F270" s="75">
        <v>42775.638888888891</v>
      </c>
      <c r="G270" s="75">
        <v>42775.772916666669</v>
      </c>
      <c r="H270" s="74" t="s">
        <v>1046</v>
      </c>
      <c r="I270" s="19">
        <v>0.13402777777810115</v>
      </c>
      <c r="J270" s="38">
        <v>0.13402777777810115</v>
      </c>
    </row>
    <row r="271" spans="1:10" x14ac:dyDescent="0.25">
      <c r="A271" s="49" t="s">
        <v>278</v>
      </c>
      <c r="B271" s="52" t="s">
        <v>1053</v>
      </c>
      <c r="C271" s="34" t="s">
        <v>8</v>
      </c>
      <c r="D271" s="74" t="s">
        <v>1531</v>
      </c>
      <c r="E271" t="s">
        <v>892</v>
      </c>
      <c r="F271" s="75">
        <v>42649.55972222222</v>
      </c>
      <c r="G271" s="75">
        <v>42650.55972222222</v>
      </c>
      <c r="H271" s="74" t="s">
        <v>7</v>
      </c>
      <c r="I271" s="19">
        <v>1</v>
      </c>
      <c r="J271" s="38">
        <v>1</v>
      </c>
    </row>
    <row r="272" spans="1:10" x14ac:dyDescent="0.25">
      <c r="A272" s="49" t="s">
        <v>278</v>
      </c>
      <c r="B272" s="52" t="s">
        <v>1053</v>
      </c>
      <c r="C272" s="34" t="s">
        <v>8</v>
      </c>
      <c r="D272" s="2" t="s">
        <v>1532</v>
      </c>
      <c r="E272" t="s">
        <v>892</v>
      </c>
      <c r="F272" s="75">
        <v>42657.542361111111</v>
      </c>
      <c r="G272" s="75">
        <v>42710.704861111109</v>
      </c>
      <c r="H272" s="74" t="s">
        <v>1064</v>
      </c>
      <c r="I272" s="19">
        <v>53.162499999998545</v>
      </c>
      <c r="J272" s="38">
        <v>53.162499999998545</v>
      </c>
    </row>
    <row r="273" spans="1:10" x14ac:dyDescent="0.25">
      <c r="A273" s="49" t="s">
        <v>278</v>
      </c>
      <c r="B273" s="52" t="s">
        <v>1053</v>
      </c>
      <c r="C273" s="34" t="s">
        <v>8</v>
      </c>
      <c r="D273" s="2" t="s">
        <v>1533</v>
      </c>
      <c r="E273" t="s">
        <v>892</v>
      </c>
      <c r="F273" s="75">
        <v>42717.56527777778</v>
      </c>
      <c r="G273" s="75">
        <v>42719.495138888888</v>
      </c>
      <c r="H273" s="74" t="s">
        <v>1067</v>
      </c>
      <c r="I273" s="19">
        <v>1.929861111108039</v>
      </c>
      <c r="J273" s="38">
        <v>1.929861111108039</v>
      </c>
    </row>
    <row r="274" spans="1:10" x14ac:dyDescent="0.25">
      <c r="A274" s="49" t="s">
        <v>278</v>
      </c>
      <c r="B274" s="52" t="s">
        <v>1053</v>
      </c>
      <c r="C274" s="34" t="s">
        <v>8</v>
      </c>
      <c r="D274" s="2" t="s">
        <v>1534</v>
      </c>
      <c r="E274" t="s">
        <v>892</v>
      </c>
      <c r="F274" s="75">
        <v>42725.626388888886</v>
      </c>
      <c r="G274" s="75">
        <v>42822.626388888886</v>
      </c>
      <c r="H274" s="74" t="s">
        <v>1071</v>
      </c>
      <c r="I274" s="19">
        <v>97</v>
      </c>
      <c r="J274" s="38">
        <v>97</v>
      </c>
    </row>
    <row r="275" spans="1:10" x14ac:dyDescent="0.25">
      <c r="A275" s="49" t="s">
        <v>278</v>
      </c>
      <c r="B275" s="52" t="s">
        <v>1072</v>
      </c>
      <c r="C275" s="34" t="s">
        <v>8</v>
      </c>
      <c r="D275" s="74" t="s">
        <v>1539</v>
      </c>
      <c r="E275" t="s">
        <v>893</v>
      </c>
      <c r="F275" s="75">
        <v>42634.80972222222</v>
      </c>
      <c r="G275" s="75">
        <v>42635.80972222222</v>
      </c>
      <c r="H275" s="74" t="s">
        <v>7</v>
      </c>
      <c r="I275" s="19">
        <v>1</v>
      </c>
      <c r="J275" s="76">
        <v>1</v>
      </c>
    </row>
    <row r="276" spans="1:10" x14ac:dyDescent="0.25">
      <c r="A276" s="49" t="s">
        <v>278</v>
      </c>
      <c r="B276" s="52" t="s">
        <v>1072</v>
      </c>
      <c r="C276" s="34" t="s">
        <v>8</v>
      </c>
      <c r="D276" s="74" t="s">
        <v>1546</v>
      </c>
      <c r="E276" t="s">
        <v>884</v>
      </c>
      <c r="F276" s="75">
        <v>42635.80972222222</v>
      </c>
      <c r="G276" s="75">
        <v>42639.818055555559</v>
      </c>
      <c r="H276" s="74" t="s">
        <v>1073</v>
      </c>
      <c r="I276" s="19">
        <v>4.008333333338669</v>
      </c>
      <c r="J276" s="38">
        <v>4.008333333338669</v>
      </c>
    </row>
    <row r="277" spans="1:10" x14ac:dyDescent="0.25">
      <c r="A277" s="49" t="s">
        <v>278</v>
      </c>
      <c r="B277" s="52" t="s">
        <v>1072</v>
      </c>
      <c r="C277" s="34" t="s">
        <v>8</v>
      </c>
      <c r="D277" s="74" t="s">
        <v>1083</v>
      </c>
      <c r="E277" t="s">
        <v>885</v>
      </c>
      <c r="F277" s="75">
        <v>42639.818055555559</v>
      </c>
      <c r="G277" s="75">
        <v>42646.797222222223</v>
      </c>
      <c r="H277" s="74" t="s">
        <v>408</v>
      </c>
      <c r="I277" s="19">
        <v>6.9791666666642413</v>
      </c>
      <c r="J277" s="38">
        <v>6.9791666666642413</v>
      </c>
    </row>
    <row r="278" spans="1:10" x14ac:dyDescent="0.25">
      <c r="A278" s="49" t="s">
        <v>278</v>
      </c>
      <c r="B278" s="52" t="s">
        <v>1072</v>
      </c>
      <c r="C278" s="34" t="s">
        <v>8</v>
      </c>
      <c r="D278" s="74" t="s">
        <v>1551</v>
      </c>
      <c r="E278" t="s">
        <v>884</v>
      </c>
      <c r="F278" s="75">
        <v>42646.797222222223</v>
      </c>
      <c r="G278" s="75">
        <v>42654.36041666667</v>
      </c>
      <c r="H278" s="74" t="s">
        <v>1074</v>
      </c>
      <c r="I278" s="19">
        <v>7.5631944444467081</v>
      </c>
      <c r="J278" s="38">
        <v>7.5631944444467081</v>
      </c>
    </row>
  </sheetData>
  <autoFilter ref="A1:J278" xr:uid="{00000000-0009-0000-0000-000005000000}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LISTA_TRAMITES_2017</vt:lpstr>
      <vt:lpstr>Estudo Inicial PADs</vt:lpstr>
      <vt:lpstr>LISTA_TRAMITES</vt:lpstr>
      <vt:lpstr>LISTAFERIADOS</vt:lpstr>
      <vt:lpstr>CalculoGanhoDias</vt:lpstr>
      <vt:lpstr>GRAFICOS DINAMICOS -MEASURE</vt:lpstr>
      <vt:lpstr>LISTA_TRAMITES_SETORES_REL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Ruhan Pablo Acosta Sanabria</dc:creator>
  <cp:lastModifiedBy>Ruhan Pablo Acosta Sanabria</cp:lastModifiedBy>
  <dcterms:created xsi:type="dcterms:W3CDTF">2017-03-09T06:12:18Z</dcterms:created>
  <dcterms:modified xsi:type="dcterms:W3CDTF">2018-01-29T07:23:41Z</dcterms:modified>
</cp:coreProperties>
</file>