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pos_temp\"/>
    </mc:Choice>
  </mc:AlternateContent>
  <bookViews>
    <workbookView xWindow="0" yWindow="0" windowWidth="28800" windowHeight="12375" activeTab="1"/>
  </bookViews>
  <sheets>
    <sheet name="Plan1" sheetId="1" r:id="rId1"/>
    <sheet name="Analise detalhada dos custos" sheetId="2" r:id="rId2"/>
  </sheets>
  <calcPr calcId="152511"/>
</workbook>
</file>

<file path=xl/calcChain.xml><?xml version="1.0" encoding="utf-8"?>
<calcChain xmlns="http://schemas.openxmlformats.org/spreadsheetml/2006/main">
  <c r="E12" i="2" l="1"/>
  <c r="D12" i="2"/>
  <c r="C3" i="2" l="1"/>
  <c r="D6" i="2"/>
  <c r="D5" i="2"/>
  <c r="E5" i="2" s="1"/>
  <c r="D4" i="2"/>
  <c r="E4" i="2" s="1"/>
  <c r="D3" i="2"/>
  <c r="E3" i="2" s="1"/>
  <c r="C7" i="2"/>
  <c r="E6" i="2"/>
  <c r="D7" i="2" l="1"/>
  <c r="D9" i="2" s="1"/>
  <c r="E7" i="2"/>
  <c r="D22" i="1"/>
  <c r="D11" i="1"/>
  <c r="D3" i="1"/>
  <c r="D20" i="1" s="1"/>
  <c r="D10" i="1"/>
  <c r="D9" i="1"/>
  <c r="D24" i="1" l="1"/>
  <c r="D12" i="1"/>
  <c r="D19" i="1" s="1"/>
  <c r="E3" i="1"/>
  <c r="E11" i="1"/>
  <c r="D23" i="1"/>
  <c r="E10" i="1"/>
  <c r="E9" i="1"/>
  <c r="E12" i="1" l="1"/>
  <c r="D21" i="1" l="1"/>
  <c r="D25" i="1" s="1"/>
  <c r="D26" i="1" s="1"/>
  <c r="E21" i="1" l="1"/>
</calcChain>
</file>

<file path=xl/sharedStrings.xml><?xml version="1.0" encoding="utf-8"?>
<sst xmlns="http://schemas.openxmlformats.org/spreadsheetml/2006/main" count="40" uniqueCount="39">
  <si>
    <t>CUSTO MÉDIO TOTAL ANUAL</t>
  </si>
  <si>
    <t>CUSTO SALARIAL - SERVIDORES DA SECGS</t>
  </si>
  <si>
    <t>CONSIDERAR QUE: cada servidor possui um computador, cada sala possui em média  08 lâmpadas, cada estação de trabalhoconsome em média 500/Watts por hora, durante 7hs por dia, num total de 420 minutos</t>
  </si>
  <si>
    <t xml:space="preserve">Precisa fazer o cálculo no site da COPEL SIMULADOR -  http://www.copel.com/hpcopel/simulador/
</t>
  </si>
  <si>
    <t>TELEFONE</t>
  </si>
  <si>
    <t>COMPUTADOR - ESTAÇÃO DE TRABALHO</t>
  </si>
  <si>
    <t>LÂMPADA</t>
  </si>
  <si>
    <t>Nº DE SERVIDORES</t>
  </si>
  <si>
    <t>Considerar que houve eleições e a média aumentou devido à horas -extras. Não foi separado por categoria, mas sim a média geral.</t>
  </si>
  <si>
    <t>Os valores foram encaminhados somente como parâmetro, porém as áreas específicas deverão efetuar a confirmação formal.</t>
  </si>
  <si>
    <t xml:space="preserve">TOTAIS </t>
  </si>
  <si>
    <t>OPORTUNIDADE DE ECONOMIA(META 15%)</t>
  </si>
  <si>
    <t>CUSTO 3 DIAS SALARIOS + ENERGIA + TELEFONE</t>
  </si>
  <si>
    <t>*Com horas extras</t>
  </si>
  <si>
    <t>CUSTO MENSAL SALARIOS + ENERGIA + TELEFONE</t>
  </si>
  <si>
    <t>CUSTO MENSAL DO PAD</t>
  </si>
  <si>
    <t>VOLUME DE PADS (LICITACOES MENSAL MÉDIO/12</t>
  </si>
  <si>
    <t>CUSTO DIARIO DO PAD</t>
  </si>
  <si>
    <t>VOLUME DA PADS DIARIO</t>
  </si>
  <si>
    <t>CUSTO DE 1 DIA + ENERGIA + TELEFONE</t>
  </si>
  <si>
    <t>CUSTO MÉDIO MENSAL
1 SERVIDOR</t>
  </si>
  <si>
    <t>QTDE SERVIDORES TER</t>
  </si>
  <si>
    <t>CUSTO MÉDIO ANUAL PARA 1 SERVIDOR*</t>
  </si>
  <si>
    <t>CUSTO MÉDIO POR DIA  DE 1 SERVIDOR DA SECGS
(CUSTO MÉDIO MENSAL/(30))</t>
  </si>
  <si>
    <t>CUSTO MÉDIO DE 3 DIAS DE TRABALHO PARA 1 SERVIDOR DA SECGS
 (CUSTO POR DIA X 3  )</t>
  </si>
  <si>
    <t>TOTAL (COMPUTADOR + LAMPADA + TELEFONE)</t>
  </si>
  <si>
    <t>CUSTO MÉDIO INDIRETO PARA 1 SERVIDOR</t>
  </si>
  <si>
    <t>CUSTO MÉDIO INDIRETO POR DIA
 PARA 1 SERVIDOR</t>
  </si>
  <si>
    <t>CUSTO DE TRABALHO DE 1 SERVIDOR POR HORA NO PAD</t>
  </si>
  <si>
    <t>SALARIO</t>
  </si>
  <si>
    <t>COMPUTADOR</t>
  </si>
  <si>
    <t>LAMPADA</t>
  </si>
  <si>
    <t>CUSTO TOTAL DO SERVIDOR</t>
  </si>
  <si>
    <t>CUSTO / PADs</t>
  </si>
  <si>
    <t>VOLUME DE PADS</t>
  </si>
  <si>
    <t>CUSTOS INDIRETOS</t>
  </si>
  <si>
    <t>CUSTO MEDIO ANUAL 
1 SERVIDOR SECGS</t>
  </si>
  <si>
    <t>CUSTO MEDIO MENSAL  
1 SERVIDOR SECGS</t>
  </si>
  <si>
    <t>CUSTO MEDIO DIARIO 
1 SERVIDOR SECGS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</si>
</sst>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(&quot;R$ &quot;* #,##0.00_);_(&quot;R$ &quot;* \(#,##0.00\);_(&quot;R$ &quot;* &quot;-&quot;??_);_(@_)"/>
    <numFmt numFmtId="166" formatCode="_-[$R$-416]* #,##0.00_-;\-[$R$-416]* #,##0.00_-;_-[$R$-416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165" fontId="0" fillId="0" borderId="1" xfId="1" applyFont="1" applyBorder="1" applyAlignment="1">
      <alignment horizontal="center"/>
    </xf>
    <xf numFmtId="0" fontId="4" fillId="0" borderId="2" xfId="0" applyFont="1" applyFill="1" applyBorder="1"/>
    <xf numFmtId="0" fontId="4" fillId="0" borderId="1" xfId="0" applyFont="1" applyBorder="1" applyAlignment="1">
      <alignment wrapText="1"/>
    </xf>
    <xf numFmtId="164" fontId="0" fillId="0" borderId="0" xfId="0" applyNumberFormat="1"/>
    <xf numFmtId="166" fontId="0" fillId="0" borderId="1" xfId="0" applyNumberFormat="1" applyBorder="1"/>
    <xf numFmtId="0" fontId="5" fillId="0" borderId="0" xfId="0" applyFont="1"/>
    <xf numFmtId="164" fontId="5" fillId="0" borderId="0" xfId="0" applyNumberFormat="1" applyFont="1"/>
    <xf numFmtId="164" fontId="0" fillId="0" borderId="1" xfId="0" applyNumberFormat="1" applyBorder="1"/>
    <xf numFmtId="164" fontId="2" fillId="0" borderId="0" xfId="0" applyNumberFormat="1" applyFont="1"/>
    <xf numFmtId="0" fontId="2" fillId="0" borderId="1" xfId="0" applyFont="1" applyBorder="1" applyAlignment="1">
      <alignment wrapText="1"/>
    </xf>
    <xf numFmtId="166" fontId="0" fillId="0" borderId="7" xfId="0" applyNumberFormat="1" applyBorder="1"/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0" borderId="10" xfId="0" applyBorder="1"/>
    <xf numFmtId="0" fontId="0" fillId="0" borderId="13" xfId="0" applyBorder="1"/>
    <xf numFmtId="0" fontId="2" fillId="0" borderId="15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4" fontId="2" fillId="0" borderId="0" xfId="0" applyNumberFormat="1" applyFont="1" applyBorder="1" applyAlignment="1">
      <alignment horizontal="center" vertical="center"/>
    </xf>
    <xf numFmtId="4" fontId="6" fillId="0" borderId="11" xfId="0" applyNumberFormat="1" applyFont="1" applyBorder="1" applyAlignment="1">
      <alignment wrapText="1"/>
    </xf>
    <xf numFmtId="4" fontId="7" fillId="0" borderId="0" xfId="0" applyNumberFormat="1" applyFont="1" applyBorder="1" applyAlignment="1">
      <alignment horizontal="center" vertical="center"/>
    </xf>
    <xf numFmtId="4" fontId="6" fillId="0" borderId="16" xfId="0" applyNumberFormat="1" applyFont="1" applyBorder="1" applyAlignment="1">
      <alignment horizontal="center" vertical="center"/>
    </xf>
    <xf numFmtId="4" fontId="6" fillId="0" borderId="12" xfId="0" applyNumberFormat="1" applyFont="1" applyBorder="1" applyAlignment="1">
      <alignment wrapText="1"/>
    </xf>
    <xf numFmtId="4" fontId="7" fillId="0" borderId="14" xfId="0" applyNumberFormat="1" applyFont="1" applyBorder="1" applyAlignment="1">
      <alignment horizontal="center" vertical="center"/>
    </xf>
    <xf numFmtId="4" fontId="6" fillId="0" borderId="17" xfId="0" applyNumberFormat="1" applyFont="1" applyBorder="1" applyAlignment="1">
      <alignment horizontal="center" vertical="center"/>
    </xf>
    <xf numFmtId="4" fontId="4" fillId="0" borderId="11" xfId="0" applyNumberFormat="1" applyFont="1" applyBorder="1" applyAlignment="1">
      <alignment wrapText="1"/>
    </xf>
    <xf numFmtId="4" fontId="8" fillId="0" borderId="0" xfId="0" applyNumberFormat="1" applyFont="1" applyBorder="1" applyAlignment="1">
      <alignment horizontal="center" vertical="center"/>
    </xf>
    <xf numFmtId="4" fontId="4" fillId="0" borderId="1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6" fontId="0" fillId="0" borderId="7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9.png"/><Relationship Id="rId4" Type="http://schemas.openxmlformats.org/officeDocument/2006/relationships/image" Target="../media/image4.gif"/><Relationship Id="rId9" Type="http://schemas.openxmlformats.org/officeDocument/2006/relationships/hyperlink" Target="javascript:void(0);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0</xdr:rowOff>
    </xdr:from>
    <xdr:to>
      <xdr:col>1</xdr:col>
      <xdr:colOff>123825</xdr:colOff>
      <xdr:row>0</xdr:row>
      <xdr:rowOff>57150</xdr:rowOff>
    </xdr:to>
    <xdr:pic>
      <xdr:nvPicPr>
        <xdr:cNvPr id="1026" name="Picture 2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5" y="197167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133350</xdr:rowOff>
    </xdr:to>
    <xdr:pic>
      <xdr:nvPicPr>
        <xdr:cNvPr id="1028" name="Picture 4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1244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190500</xdr:rowOff>
    </xdr:to>
    <xdr:pic>
      <xdr:nvPicPr>
        <xdr:cNvPr id="1029" name="Picture 5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228600</xdr:colOff>
      <xdr:row>0</xdr:row>
      <xdr:rowOff>171450</xdr:rowOff>
    </xdr:to>
    <xdr:pic>
      <xdr:nvPicPr>
        <xdr:cNvPr id="1030" name="Picture 6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0</xdr:row>
      <xdr:rowOff>0</xdr:rowOff>
    </xdr:from>
    <xdr:to>
      <xdr:col>3</xdr:col>
      <xdr:colOff>466725</xdr:colOff>
      <xdr:row>0</xdr:row>
      <xdr:rowOff>171450</xdr:rowOff>
    </xdr:to>
    <xdr:pic>
      <xdr:nvPicPr>
        <xdr:cNvPr id="1031" name="Picture 7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0</xdr:row>
      <xdr:rowOff>0</xdr:rowOff>
    </xdr:from>
    <xdr:to>
      <xdr:col>3</xdr:col>
      <xdr:colOff>704850</xdr:colOff>
      <xdr:row>0</xdr:row>
      <xdr:rowOff>171450</xdr:rowOff>
    </xdr:to>
    <xdr:pic>
      <xdr:nvPicPr>
        <xdr:cNvPr id="1032" name="Picture 8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333375</xdr:colOff>
      <xdr:row>0</xdr:row>
      <xdr:rowOff>171450</xdr:rowOff>
    </xdr:to>
    <xdr:pic>
      <xdr:nvPicPr>
        <xdr:cNvPr id="1033" name="Picture 9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76200</xdr:colOff>
      <xdr:row>0</xdr:row>
      <xdr:rowOff>190500</xdr:rowOff>
    </xdr:to>
    <xdr:pic>
      <xdr:nvPicPr>
        <xdr:cNvPr id="1034" name="Picture 10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76200</xdr:colOff>
      <xdr:row>0</xdr:row>
      <xdr:rowOff>190500</xdr:rowOff>
    </xdr:to>
    <xdr:pic>
      <xdr:nvPicPr>
        <xdr:cNvPr id="1035" name="Picture 1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0</xdr:row>
      <xdr:rowOff>190500</xdr:rowOff>
    </xdr:to>
    <xdr:pic>
      <xdr:nvPicPr>
        <xdr:cNvPr id="1036" name="Picture 12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5524500"/>
          <a:ext cx="1809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0</xdr:row>
      <xdr:rowOff>190500</xdr:rowOff>
    </xdr:to>
    <xdr:pic>
      <xdr:nvPicPr>
        <xdr:cNvPr id="1037" name="Picture 13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6724650"/>
          <a:ext cx="1809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133350</xdr:rowOff>
    </xdr:to>
    <xdr:pic>
      <xdr:nvPicPr>
        <xdr:cNvPr id="1039" name="Picture 15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86677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190500</xdr:rowOff>
    </xdr:to>
    <xdr:pic>
      <xdr:nvPicPr>
        <xdr:cNvPr id="1040" name="Picture 16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228600</xdr:colOff>
      <xdr:row>0</xdr:row>
      <xdr:rowOff>171450</xdr:rowOff>
    </xdr:to>
    <xdr:pic>
      <xdr:nvPicPr>
        <xdr:cNvPr id="1041" name="Picture 17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0</xdr:row>
      <xdr:rowOff>0</xdr:rowOff>
    </xdr:from>
    <xdr:to>
      <xdr:col>3</xdr:col>
      <xdr:colOff>466725</xdr:colOff>
      <xdr:row>0</xdr:row>
      <xdr:rowOff>171450</xdr:rowOff>
    </xdr:to>
    <xdr:pic>
      <xdr:nvPicPr>
        <xdr:cNvPr id="1042" name="Picture 18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0</xdr:row>
      <xdr:rowOff>0</xdr:rowOff>
    </xdr:from>
    <xdr:to>
      <xdr:col>3</xdr:col>
      <xdr:colOff>704850</xdr:colOff>
      <xdr:row>0</xdr:row>
      <xdr:rowOff>171450</xdr:rowOff>
    </xdr:to>
    <xdr:pic>
      <xdr:nvPicPr>
        <xdr:cNvPr id="1043" name="Picture 19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333375</xdr:colOff>
      <xdr:row>0</xdr:row>
      <xdr:rowOff>171450</xdr:rowOff>
    </xdr:to>
    <xdr:pic>
      <xdr:nvPicPr>
        <xdr:cNvPr id="1044" name="Picture 20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76200</xdr:colOff>
      <xdr:row>0</xdr:row>
      <xdr:rowOff>190500</xdr:rowOff>
    </xdr:to>
    <xdr:pic>
      <xdr:nvPicPr>
        <xdr:cNvPr id="1045" name="Picture 2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76200</xdr:colOff>
      <xdr:row>0</xdr:row>
      <xdr:rowOff>190500</xdr:rowOff>
    </xdr:to>
    <xdr:pic>
      <xdr:nvPicPr>
        <xdr:cNvPr id="1046" name="Picture 22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7" name="Picture 23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067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8" name="Picture 24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467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9" name="Picture 25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867900"/>
          <a:ext cx="1524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zoomScale="90" zoomScaleNormal="90" workbookViewId="0">
      <selection sqref="A1:D1"/>
    </sheetView>
  </sheetViews>
  <sheetFormatPr defaultRowHeight="15" x14ac:dyDescent="0.25"/>
  <cols>
    <col min="1" max="1" width="24.7109375" customWidth="1"/>
    <col min="2" max="2" width="25.85546875" customWidth="1"/>
    <col min="3" max="3" width="28.28515625" customWidth="1"/>
    <col min="4" max="4" width="26.42578125" bestFit="1" customWidth="1"/>
    <col min="5" max="5" width="36.42578125" customWidth="1"/>
    <col min="6" max="6" width="29.7109375" bestFit="1" customWidth="1"/>
  </cols>
  <sheetData>
    <row r="1" spans="1:7" ht="18.75" x14ac:dyDescent="0.3">
      <c r="A1" s="39" t="s">
        <v>1</v>
      </c>
      <c r="B1" s="39"/>
      <c r="C1" s="39"/>
      <c r="D1" s="39"/>
    </row>
    <row r="2" spans="1:7" ht="63" x14ac:dyDescent="0.25">
      <c r="A2" s="4" t="s">
        <v>7</v>
      </c>
      <c r="B2" s="7" t="s">
        <v>20</v>
      </c>
      <c r="C2" s="7" t="s">
        <v>22</v>
      </c>
      <c r="D2" s="7" t="s">
        <v>23</v>
      </c>
      <c r="E2" s="7" t="s">
        <v>24</v>
      </c>
      <c r="F2" s="4" t="s">
        <v>0</v>
      </c>
      <c r="G2" s="6"/>
    </row>
    <row r="3" spans="1:7" x14ac:dyDescent="0.25">
      <c r="A3" s="2">
        <v>42</v>
      </c>
      <c r="B3" s="5">
        <v>14500</v>
      </c>
      <c r="C3" s="5">
        <v>174000</v>
      </c>
      <c r="D3" s="8">
        <f>(B3/30)</f>
        <v>483.33333333333331</v>
      </c>
      <c r="E3" s="12">
        <f>D3*3</f>
        <v>1450</v>
      </c>
      <c r="F3" s="5">
        <v>7330000</v>
      </c>
    </row>
    <row r="4" spans="1:7" x14ac:dyDescent="0.25">
      <c r="A4" s="1"/>
      <c r="B4" s="1"/>
      <c r="C4" s="3" t="s">
        <v>13</v>
      </c>
      <c r="D4" s="1"/>
    </row>
    <row r="5" spans="1:7" x14ac:dyDescent="0.25">
      <c r="A5" s="1" t="s">
        <v>8</v>
      </c>
      <c r="B5" s="1"/>
      <c r="C5" s="1"/>
      <c r="D5" s="1"/>
    </row>
    <row r="6" spans="1:7" x14ac:dyDescent="0.25">
      <c r="A6" s="1" t="s">
        <v>21</v>
      </c>
      <c r="B6" s="1">
        <v>431</v>
      </c>
      <c r="C6" s="1"/>
      <c r="D6" s="1"/>
    </row>
    <row r="8" spans="1:7" ht="50.25" customHeight="1" x14ac:dyDescent="0.25">
      <c r="A8" s="43" t="s">
        <v>26</v>
      </c>
      <c r="B8" s="43"/>
      <c r="C8" s="43"/>
      <c r="D8" s="43"/>
      <c r="E8" s="14" t="s">
        <v>27</v>
      </c>
      <c r="G8" t="s">
        <v>9</v>
      </c>
    </row>
    <row r="9" spans="1:7" ht="34.5" customHeight="1" x14ac:dyDescent="0.25">
      <c r="A9" s="35" t="s">
        <v>5</v>
      </c>
      <c r="B9" s="36"/>
      <c r="C9" s="37"/>
      <c r="D9" s="9">
        <f>2846.37/42</f>
        <v>67.770714285714277</v>
      </c>
      <c r="E9" s="9">
        <f>D9/30</f>
        <v>2.2590238095238093</v>
      </c>
    </row>
    <row r="10" spans="1:7" ht="25.5" customHeight="1" x14ac:dyDescent="0.25">
      <c r="A10" s="35" t="s">
        <v>6</v>
      </c>
      <c r="B10" s="36"/>
      <c r="C10" s="37"/>
      <c r="D10" s="9">
        <f>34.7/42</f>
        <v>0.82619047619047625</v>
      </c>
      <c r="E10" s="9">
        <f>D10/30</f>
        <v>2.7539682539682541E-2</v>
      </c>
    </row>
    <row r="11" spans="1:7" x14ac:dyDescent="0.25">
      <c r="A11" s="35" t="s">
        <v>4</v>
      </c>
      <c r="B11" s="36"/>
      <c r="C11" s="37"/>
      <c r="D11" s="1">
        <f>(9492.75/431)</f>
        <v>22.024941995359629</v>
      </c>
      <c r="E11" s="9">
        <f>D11/30</f>
        <v>0.73416473317865427</v>
      </c>
    </row>
    <row r="12" spans="1:7" x14ac:dyDescent="0.25">
      <c r="A12" s="34" t="s">
        <v>25</v>
      </c>
      <c r="B12" s="34"/>
      <c r="C12" s="46"/>
      <c r="D12" s="15">
        <f>SUM(D9:D11)</f>
        <v>90.621846757264379</v>
      </c>
      <c r="E12" s="15">
        <f>SUM(E9:E11)</f>
        <v>3.0207282252421459</v>
      </c>
    </row>
    <row r="13" spans="1:7" ht="75.75" customHeight="1" x14ac:dyDescent="0.25">
      <c r="A13" s="40" t="s">
        <v>2</v>
      </c>
      <c r="B13" s="40"/>
      <c r="C13" s="40"/>
      <c r="D13" s="44"/>
      <c r="E13" s="38"/>
    </row>
    <row r="14" spans="1:7" ht="75" customHeight="1" x14ac:dyDescent="0.25">
      <c r="A14" s="41" t="s">
        <v>3</v>
      </c>
      <c r="B14" s="41"/>
      <c r="C14" s="42"/>
      <c r="D14" s="45"/>
      <c r="E14" s="38"/>
    </row>
    <row r="18" spans="1:6" x14ac:dyDescent="0.25">
      <c r="A18" s="32" t="s">
        <v>10</v>
      </c>
      <c r="B18" s="32"/>
      <c r="C18" s="32"/>
      <c r="D18" s="32"/>
      <c r="E18" s="32"/>
      <c r="F18" s="32"/>
    </row>
    <row r="19" spans="1:6" x14ac:dyDescent="0.25">
      <c r="A19" s="33" t="s">
        <v>14</v>
      </c>
      <c r="B19" s="33"/>
      <c r="C19" s="33"/>
      <c r="D19" s="13">
        <f>B3+D12</f>
        <v>14590.621846757263</v>
      </c>
    </row>
    <row r="20" spans="1:6" x14ac:dyDescent="0.25">
      <c r="A20" s="33" t="s">
        <v>12</v>
      </c>
      <c r="B20" s="34"/>
      <c r="C20" s="34"/>
      <c r="D20" s="11">
        <f>D3*3</f>
        <v>1450</v>
      </c>
      <c r="E20" s="10" t="s">
        <v>11</v>
      </c>
    </row>
    <row r="21" spans="1:6" x14ac:dyDescent="0.25">
      <c r="A21" s="33" t="s">
        <v>19</v>
      </c>
      <c r="B21" s="33"/>
      <c r="C21" s="33"/>
      <c r="D21" s="8">
        <f>D3+E12</f>
        <v>486.35406155857544</v>
      </c>
      <c r="E21" s="8">
        <f>D21*30</f>
        <v>14590.621846757263</v>
      </c>
    </row>
    <row r="22" spans="1:6" x14ac:dyDescent="0.25">
      <c r="A22" s="33" t="s">
        <v>16</v>
      </c>
      <c r="B22" s="33"/>
      <c r="C22" s="33"/>
      <c r="D22">
        <f>100/12</f>
        <v>8.3333333333333339</v>
      </c>
    </row>
    <row r="23" spans="1:6" x14ac:dyDescent="0.25">
      <c r="A23" s="33" t="s">
        <v>18</v>
      </c>
      <c r="B23" s="33"/>
      <c r="C23" s="33"/>
      <c r="D23">
        <f>D22/30</f>
        <v>0.27777777777777779</v>
      </c>
    </row>
    <row r="24" spans="1:6" x14ac:dyDescent="0.25">
      <c r="A24" s="33" t="s">
        <v>15</v>
      </c>
      <c r="B24" s="33"/>
      <c r="C24" s="33"/>
      <c r="D24" s="8">
        <f>D22*D19</f>
        <v>121588.51538964387</v>
      </c>
    </row>
    <row r="25" spans="1:6" x14ac:dyDescent="0.25">
      <c r="A25" s="33" t="s">
        <v>17</v>
      </c>
      <c r="B25" s="33"/>
      <c r="C25" s="33"/>
      <c r="D25" s="8">
        <f>D21*D23</f>
        <v>135.09835043293762</v>
      </c>
    </row>
    <row r="26" spans="1:6" x14ac:dyDescent="0.25">
      <c r="A26" s="33" t="s">
        <v>28</v>
      </c>
      <c r="B26" s="33"/>
      <c r="C26" s="33"/>
      <c r="D26" s="8">
        <f>D25/24</f>
        <v>5.6290979347057339</v>
      </c>
    </row>
  </sheetData>
  <mergeCells count="19">
    <mergeCell ref="A11:C11"/>
    <mergeCell ref="E13:E14"/>
    <mergeCell ref="A1:D1"/>
    <mergeCell ref="A13:C13"/>
    <mergeCell ref="A14:C14"/>
    <mergeCell ref="A8:D8"/>
    <mergeCell ref="D13:D14"/>
    <mergeCell ref="A9:C9"/>
    <mergeCell ref="A10:C10"/>
    <mergeCell ref="A12:C12"/>
    <mergeCell ref="A18:F18"/>
    <mergeCell ref="A20:C20"/>
    <mergeCell ref="A19:C19"/>
    <mergeCell ref="A26:C26"/>
    <mergeCell ref="A21:C21"/>
    <mergeCell ref="A22:C22"/>
    <mergeCell ref="A24:C24"/>
    <mergeCell ref="A25:C25"/>
    <mergeCell ref="A23:C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12"/>
  <sheetViews>
    <sheetView tabSelected="1" zoomScaleNormal="100" workbookViewId="0">
      <selection activeCell="D13" sqref="D13"/>
    </sheetView>
  </sheetViews>
  <sheetFormatPr defaultRowHeight="15" x14ac:dyDescent="0.25"/>
  <cols>
    <col min="1" max="1" width="12.7109375" customWidth="1"/>
    <col min="2" max="2" width="17.5703125" customWidth="1"/>
    <col min="3" max="3" width="21.85546875" style="17" customWidth="1"/>
    <col min="4" max="4" width="24.28515625" style="17" customWidth="1"/>
    <col min="5" max="5" width="20.5703125" style="17" customWidth="1"/>
    <col min="6" max="7" width="17.5703125" customWidth="1"/>
  </cols>
  <sheetData>
    <row r="1" spans="1:5" ht="15.75" thickBot="1" x14ac:dyDescent="0.3"/>
    <row r="2" spans="1:5" ht="29.25" customHeight="1" x14ac:dyDescent="0.25">
      <c r="B2" s="18"/>
      <c r="C2" s="23" t="s">
        <v>36</v>
      </c>
      <c r="D2" s="29" t="s">
        <v>37</v>
      </c>
      <c r="E2" s="26" t="s">
        <v>38</v>
      </c>
    </row>
    <row r="3" spans="1:5" ht="15.75" x14ac:dyDescent="0.25">
      <c r="B3" s="19" t="s">
        <v>29</v>
      </c>
      <c r="C3" s="24">
        <f>D3*12</f>
        <v>174000</v>
      </c>
      <c r="D3" s="30">
        <f>Plan1!B3</f>
        <v>14500</v>
      </c>
      <c r="E3" s="27">
        <f>D3/30</f>
        <v>483.33333333333331</v>
      </c>
    </row>
    <row r="4" spans="1:5" ht="15.75" x14ac:dyDescent="0.25">
      <c r="A4" s="47" t="s">
        <v>35</v>
      </c>
      <c r="B4" s="19" t="s">
        <v>30</v>
      </c>
      <c r="C4" s="24"/>
      <c r="D4" s="30">
        <f>Plan1!D9</f>
        <v>67.770714285714277</v>
      </c>
      <c r="E4" s="27">
        <f t="shared" ref="E4:E6" si="0">D4/30</f>
        <v>2.2590238095238093</v>
      </c>
    </row>
    <row r="5" spans="1:5" ht="15.75" x14ac:dyDescent="0.25">
      <c r="A5" s="47"/>
      <c r="B5" s="19" t="s">
        <v>31</v>
      </c>
      <c r="C5" s="24"/>
      <c r="D5" s="30">
        <f>Plan1!D10</f>
        <v>0.82619047619047625</v>
      </c>
      <c r="E5" s="27">
        <f t="shared" si="0"/>
        <v>2.7539682539682541E-2</v>
      </c>
    </row>
    <row r="6" spans="1:5" ht="16.5" thickBot="1" x14ac:dyDescent="0.3">
      <c r="A6" s="47"/>
      <c r="B6" s="19" t="s">
        <v>4</v>
      </c>
      <c r="C6" s="24"/>
      <c r="D6" s="30">
        <f>Plan1!D11</f>
        <v>22.024941995359629</v>
      </c>
      <c r="E6" s="27">
        <f t="shared" si="0"/>
        <v>0.73416473317865427</v>
      </c>
    </row>
    <row r="7" spans="1:5" ht="29.25" customHeight="1" thickBot="1" x14ac:dyDescent="0.3">
      <c r="B7" s="20" t="s">
        <v>32</v>
      </c>
      <c r="C7" s="25">
        <f>SUM(C3:C6)</f>
        <v>174000</v>
      </c>
      <c r="D7" s="31">
        <f>SUM(D3:D6)</f>
        <v>14590.621846757265</v>
      </c>
      <c r="E7" s="28">
        <f>SUM(E3:E6)</f>
        <v>486.35406155857544</v>
      </c>
    </row>
    <row r="8" spans="1:5" ht="29.25" customHeight="1" x14ac:dyDescent="0.25">
      <c r="B8" s="21"/>
      <c r="C8" s="22"/>
      <c r="D8" s="22"/>
      <c r="E8" s="22"/>
    </row>
    <row r="9" spans="1:5" x14ac:dyDescent="0.25">
      <c r="B9" t="s">
        <v>33</v>
      </c>
      <c r="C9" s="16"/>
      <c r="D9" s="16">
        <f>D12*D7</f>
        <v>40124.21007858248</v>
      </c>
      <c r="E9" s="16"/>
    </row>
    <row r="10" spans="1:5" x14ac:dyDescent="0.25">
      <c r="C10" s="16"/>
      <c r="D10" s="16"/>
      <c r="E10" s="16"/>
    </row>
    <row r="11" spans="1:5" x14ac:dyDescent="0.25">
      <c r="C11" s="16"/>
      <c r="D11" s="16"/>
      <c r="E11" s="16"/>
    </row>
    <row r="12" spans="1:5" x14ac:dyDescent="0.25">
      <c r="B12" t="s">
        <v>34</v>
      </c>
      <c r="C12" s="16">
        <v>33</v>
      </c>
      <c r="D12" s="16">
        <f>C12/12</f>
        <v>2.75</v>
      </c>
      <c r="E12" s="16">
        <f>D12/30</f>
        <v>9.166666666666666E-2</v>
      </c>
    </row>
  </sheetData>
  <mergeCells count="1">
    <mergeCell ref="A4:A6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Plan1</vt:lpstr>
      <vt:lpstr>Analise detalhada dos custos</vt:lpstr>
    </vt:vector>
  </TitlesOfParts>
  <Company>Justiça Eleitoral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069720290604</dc:creator>
  <cp:lastModifiedBy>Rodrigues, Andre</cp:lastModifiedBy>
  <dcterms:created xsi:type="dcterms:W3CDTF">2017-03-28T21:09:34Z</dcterms:created>
  <dcterms:modified xsi:type="dcterms:W3CDTF">2017-05-16T19:53:01Z</dcterms:modified>
</cp:coreProperties>
</file>